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80" firstSheet="3" activeTab="4"/>
  </bookViews>
  <sheets>
    <sheet name="FrenchIncomeTax2008" sheetId="1" r:id="rId1"/>
    <sheet name="USIncomeTax2010" sheetId="2" r:id="rId2"/>
    <sheet name="FrenchEstateTax2008" sheetId="3" r:id="rId3"/>
    <sheet name="USEstateTax2010" sheetId="4" r:id="rId4"/>
    <sheet name="FrenchWealthTax2008" sheetId="5" r:id="rId5"/>
    <sheet name="FrenchBouclierFiscal2010" sheetId="6" r:id="rId6"/>
  </sheets>
  <definedNames/>
  <calcPr fullCalcOnLoad="1"/>
</workbook>
</file>

<file path=xl/sharedStrings.xml><?xml version="1.0" encoding="utf-8"?>
<sst xmlns="http://schemas.openxmlformats.org/spreadsheetml/2006/main" count="233" uniqueCount="161">
  <si>
    <t>(1/10/2008)</t>
  </si>
  <si>
    <t>(barème de l'impôt sur le revenu (IR))</t>
  </si>
  <si>
    <t>threshold</t>
  </si>
  <si>
    <t>marg. rate</t>
  </si>
  <si>
    <t>(%)</t>
  </si>
  <si>
    <t>(€)</t>
  </si>
  <si>
    <t>y = taxable income</t>
  </si>
  <si>
    <t>French "quotient familial" (QF) sytem:</t>
  </si>
  <si>
    <r>
      <t xml:space="preserve">n = number of units of QF </t>
    </r>
    <r>
      <rPr>
        <i/>
        <sz val="10"/>
        <rFont val="Arial"/>
        <family val="2"/>
      </rPr>
      <t xml:space="preserve">(nombre de parts de QF): </t>
    </r>
    <r>
      <rPr>
        <sz val="10"/>
        <rFont val="Arial"/>
        <family val="2"/>
      </rPr>
      <t>n=1 if single, n=2 if couple, n=2.5 if couple with 1 kid, etc.</t>
    </r>
  </si>
  <si>
    <r>
      <t>y/n = taxable income per QF unift (</t>
    </r>
    <r>
      <rPr>
        <i/>
        <sz val="10"/>
        <rFont val="Arial"/>
        <family val="2"/>
      </rPr>
      <t>revenu imposable par part de QF)</t>
    </r>
  </si>
  <si>
    <t>income tax = n t(y/n)</t>
  </si>
  <si>
    <t>Exemple with an annual income y = 100 000€ and n=2,5 (couple with one kid) (about P99):</t>
  </si>
  <si>
    <t xml:space="preserve"> 100 000 - 10% x 100 000 = 90 000 (standard deduction for profesional expenses of wage earners: 10%)</t>
  </si>
  <si>
    <t xml:space="preserve"> 90 000 / 2,5 = 36 000€ = taxable income per QF unit</t>
  </si>
  <si>
    <t xml:space="preserve"> &gt;&gt;&gt; marginal income tax rate = 30%</t>
  </si>
  <si>
    <t>Income tax per QF unit = 5.5% x (11 345 - 5 688) + 14% x (25 196 - 11 345) + 30% x (36 000 - 25 196) =</t>
  </si>
  <si>
    <t>Total income tax = 2,5 x 4 346 =</t>
  </si>
  <si>
    <r>
      <t xml:space="preserve"> </t>
    </r>
    <r>
      <rPr>
        <b/>
        <sz val="10"/>
        <rFont val="Arial"/>
        <family val="2"/>
      </rPr>
      <t>&gt;&gt;&gt; average income tax rate = 10 865 / 100 000 = 10,8%</t>
    </r>
  </si>
  <si>
    <t xml:space="preserve"> &gt;&gt;&gt; average effective tax rate taking into account tax credits etc. = 0,85 x 10,8% = 9,2%</t>
  </si>
  <si>
    <t xml:space="preserve">                    &gt;&gt;&gt;&gt;&gt;       9,2% &lt;&lt; 30,0% , i.e. average rate &lt;&lt; marginal rate      !!!!</t>
  </si>
  <si>
    <t>(see www.impots.gouv.fr)</t>
  </si>
  <si>
    <t xml:space="preserve">Marginal vs average tax rates: illustration with French 2008 Wealth Tax </t>
  </si>
  <si>
    <t xml:space="preserve">Marginal vs average tax rates: illustration with French 2008 Income Tax </t>
  </si>
  <si>
    <t>French 2008 wealth tax schedule (applied to 1/1/2008 wealth):</t>
  </si>
  <si>
    <t>(barème de l'impôt sur la fortune (ISF))</t>
  </si>
  <si>
    <t>French 2008 income tax schedule (applied to 2007 incomes):</t>
  </si>
  <si>
    <t>0,55% x (1 000 000 - 770 000) = 1 265€ = 0,13% of 1 000 000 €</t>
  </si>
  <si>
    <t>Implicit wealth income tax rate:</t>
  </si>
  <si>
    <t xml:space="preserve">Exemple with wealth w = 1 million € </t>
  </si>
  <si>
    <t xml:space="preserve"> &gt;&gt;&gt; marginal wealth tax rate = 0,55%, average wealth tax rate = 0,13%</t>
  </si>
  <si>
    <t xml:space="preserve">If r = 2%, i.e. rw = 20 000€, then average wealth income tax rate = 6,32% </t>
  </si>
  <si>
    <t>If r = 10%, i.e. rw = 100 000€, then average wealth income tax rate = 1,26%</t>
  </si>
  <si>
    <t xml:space="preserve">Exemple with wealth w = 10 million € </t>
  </si>
  <si>
    <t>0,55% x (1 240 000 - 770 000) + 0,75% x (2 450 000 - 1 240 000) + 1% x (3 850 000 - 2 450 000)</t>
  </si>
  <si>
    <t xml:space="preserve"> + 1,30% x (7 360 000 - 3 850 000) + 1,65% x (10 000 000 - 7 360 000) = 114 850€ = 1,15% of 10 000 000 €</t>
  </si>
  <si>
    <t xml:space="preserve"> &gt;&gt;&gt; marginal wealth tax rate = 1,65%, average wealth tax rate = 1,15%</t>
  </si>
  <si>
    <t xml:space="preserve">If r = 2%, i.e. rw = 200 000€, then average wealth income tax rate = 57,43% </t>
  </si>
  <si>
    <t>If r = 10%, i.e. rw = 1 000 000€, then average wealth income tax rate = 11,48%</t>
  </si>
  <si>
    <t xml:space="preserve">Marginal vs average tax rates: illustration with French 2008 Estate Tax </t>
  </si>
  <si>
    <t>French 2008 estate tax schedule (applied to 2008 decedents):</t>
  </si>
  <si>
    <t>(barème des droits de successions)</t>
  </si>
  <si>
    <t>This tax schedule applies "in direct line", i.e. for</t>
  </si>
  <si>
    <t>The exemption for children is equal to:</t>
  </si>
  <si>
    <t>Inter vivos gift: exemption every 6 year</t>
  </si>
  <si>
    <t>Spouses: tax exempt</t>
  </si>
  <si>
    <t xml:space="preserve">Estate tax at first death: 5% x (7699-0) + 10% x (11548-7699)+ 15% x (15195-11548) + 20% x (250000 - 15195 - 151950) </t>
  </si>
  <si>
    <t xml:space="preserve"> = 17 888€ = 7,2% of 250 000€</t>
  </si>
  <si>
    <t>Estate tax at second death = same computation = 17 888€ = 7,2% of 250 000€</t>
  </si>
  <si>
    <t>Total estate tax paid by each children = 35 776€ = 7,2% of 500 000€</t>
  </si>
  <si>
    <t>Total estate tax paid = 71 552€ = 7,2% of 1 000 000€</t>
  </si>
  <si>
    <r>
      <t>Assumption:</t>
    </r>
    <r>
      <rPr>
        <sz val="10"/>
        <rFont val="Arial"/>
        <family val="0"/>
      </rPr>
      <t xml:space="preserve"> each spouse owns 500 000€, and the couple wishes to transmit 500 000€ to each kid</t>
    </r>
  </si>
  <si>
    <t>If the decedent is 71-to-80-year-old, "usufruit" is supposed to be worth 30% (150 000€) and "nue-propriété" 70% (350 000€)</t>
  </si>
  <si>
    <t>Exemple 1: married couple with wealth w = 1 million € and two kids, no inter vivos gift</t>
  </si>
  <si>
    <t xml:space="preserve">Exemple 2: married couple wife wealth w = 10 million € and two kids, no inter vivos gift </t>
  </si>
  <si>
    <t xml:space="preserve">Estate tax at first death: 5% x (7699-0) + 10% x (11548-7699)+ 15% x (15195-11548) + 20% x (175 000 - 15195 - 151950) </t>
  </si>
  <si>
    <t xml:space="preserve"> = 2 888€ = 1,7% of 175 000€</t>
  </si>
  <si>
    <t xml:space="preserve">Estate tax at first death: 5% x (7699-0) + 10% x (11548-7699)+ 15% x (15195-11548) + 20% x (325 000 - 15195 - 151950) </t>
  </si>
  <si>
    <t xml:space="preserve"> = 32 888€ = 10,1% of 325 000€</t>
  </si>
  <si>
    <t>transmissions from parents to children, on individual</t>
  </si>
  <si>
    <t>estate shares ("parts successorales")</t>
  </si>
  <si>
    <t>(=fully equivalent to case 1, because estate shares always fall into the same 20% marginal taxbracket)</t>
  </si>
  <si>
    <t>(=fully equivalent to case 2, because estate shares always fall into the same 40% marginal taxbracket)</t>
  </si>
  <si>
    <r>
      <t>Assumption:</t>
    </r>
    <r>
      <rPr>
        <sz val="10"/>
        <rFont val="Arial"/>
        <family val="0"/>
      </rPr>
      <t xml:space="preserve"> each spouse owns 5 000 000€, and the couple wishes to transmit 5 000 000€ to each kid</t>
    </r>
  </si>
  <si>
    <t xml:space="preserve">Estate tax at first death: 5% x (7699-0) + 10% x (11548-7699)+ 15% x (15195-11548) + 20% x (526762 - 15195) + 30% x </t>
  </si>
  <si>
    <t>(861053 - 526062) + 35% x (1722105 - 861053) + 40% x (2500000 - 15195 -151950) = 755 664€ = 30,2% of 2 500 000€</t>
  </si>
  <si>
    <t xml:space="preserve">Estate tax at second death = same computation =  755 664€ = 30,2% of 2 500 000€ </t>
  </si>
  <si>
    <t>Total estate tax paid by each children = 1 511 328€ = 30,2% of 5 000 000€</t>
  </si>
  <si>
    <t>Total estate tax paid = 3 025 655€ = 30,2% of 10 000 000€</t>
  </si>
  <si>
    <t>500 000€ to the kids</t>
  </si>
  <si>
    <r>
      <t>Case 1</t>
    </r>
    <r>
      <rPr>
        <sz val="10"/>
        <rFont val="Arial"/>
        <family val="0"/>
      </rPr>
      <t xml:space="preserve">: the first decedent transmits the full property of 500 000€ to kids; then the second decedent transmits the remaining </t>
    </r>
  </si>
  <si>
    <t>the second decedent transmits the remaining 500 000€ and the "usufruit" of the initial 500 000€ to the kids</t>
  </si>
  <si>
    <r>
      <t>Case 2</t>
    </r>
    <r>
      <rPr>
        <sz val="10"/>
        <rFont val="Arial"/>
        <family val="0"/>
      </rPr>
      <t xml:space="preserve">: the first decedent transmits the "usufruit" of 500 000€ to the surviving spouse and the "nue-propriété" to kids; then </t>
    </r>
  </si>
  <si>
    <r>
      <t>Case 1</t>
    </r>
    <r>
      <rPr>
        <sz val="10"/>
        <rFont val="Arial"/>
        <family val="0"/>
      </rPr>
      <t xml:space="preserve">: the first decedent transmits the full property of 5 000 000€ to kids; then the second decedent transmits the </t>
    </r>
  </si>
  <si>
    <t>remaining 5 000 000€ to the kids</t>
  </si>
  <si>
    <t>Single</t>
  </si>
  <si>
    <t>Married Filing Jointly or Qualified Widow(er)</t>
  </si>
  <si>
    <t>Married Filing Separately</t>
  </si>
  <si>
    <t>$0 – $8,375</t>
  </si>
  <si>
    <t>$0 – $16,750</t>
  </si>
  <si>
    <t>$8,376 – $34,000</t>
  </si>
  <si>
    <t>$16,751 – $68,000</t>
  </si>
  <si>
    <t>$34,001 – $82,400</t>
  </si>
  <si>
    <t>$68,001 – $137,300</t>
  </si>
  <si>
    <t>$34,001 – $68,650</t>
  </si>
  <si>
    <t>$82,401 – $171,850</t>
  </si>
  <si>
    <t>$137,301 – $209,250</t>
  </si>
  <si>
    <t>$68,651 – $104,625</t>
  </si>
  <si>
    <t>$171,851 – $373,650</t>
  </si>
  <si>
    <t>$209,251 – $373,650</t>
  </si>
  <si>
    <t>$104,626 – $186,825</t>
  </si>
  <si>
    <t>$373,651+</t>
  </si>
  <si>
    <t>$373,650+</t>
  </si>
  <si>
    <t>$186,826+</t>
  </si>
  <si>
    <t>Marginal tax rate</t>
  </si>
  <si>
    <t>(10/3/2010)</t>
  </si>
  <si>
    <t>U.S. Federal income tax rates applied to 2009 incomes</t>
  </si>
  <si>
    <t>See Internal revenue service (IRS) web site for complete tax rates and schedules</t>
  </si>
  <si>
    <t>Note: This does not include the personal tax exemption ($3,500 for singles &amp; $7,000 for couples)</t>
  </si>
  <si>
    <t>and the earned income tax credit (EITC) (tax rebate for low incomes)</t>
  </si>
  <si>
    <t>Note: The top rate is due to return to 40% in 2010</t>
  </si>
  <si>
    <t>Year</t>
  </si>
  <si>
    <t>Exclusion</t>
  </si>
  <si>
    <t>Amount</t>
  </si>
  <si>
    <t>Max/Top</t>
  </si>
  <si>
    <t>tax rate</t>
  </si>
  <si>
    <t>$675,000</t>
  </si>
  <si>
    <t>$1 million</t>
  </si>
  <si>
    <t>$1.5 million</t>
  </si>
  <si>
    <t>$2 million</t>
  </si>
  <si>
    <t>$3.5 million</t>
  </si>
  <si>
    <t>U.S. Federal estate tax rates applied to 2001-2011 decedents</t>
  </si>
  <si>
    <t>Note: The complete estate tax schedule includes graduated rates going from 15% to 55%; but following</t>
  </si>
  <si>
    <t>the large rise of the "exclusion amount" the estate tax in effect became a flat tax above the exclusion</t>
  </si>
  <si>
    <t xml:space="preserve">Repealed </t>
  </si>
  <si>
    <t>amount; i.e. in 2009 an estate of $5 millions would pay 45% of $1.5 millions in taxes</t>
  </si>
  <si>
    <t>If r = 5%, i.e. rw = 500 000€, then average wealth income tax rate = 22,96%</t>
  </si>
  <si>
    <t>(10/4/2010)</t>
  </si>
  <si>
    <t xml:space="preserve">French "Bouclier fiscal": illustration with 2008 Income &amp; Wealth Tax Schedules </t>
  </si>
  <si>
    <t xml:space="preserve">"Bouclier fiscal": income tax + wealth tax &lt; 50% of income; i.e. t(y) + t(w) &lt; 0.5y </t>
  </si>
  <si>
    <t>Note: CSG (proportional income tax with 8.5% rate) included in income tax t(y)</t>
  </si>
  <si>
    <r>
      <t>Basic computations: y = y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+y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; 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=rw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(y=income, y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=labor income, 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=capital income, w=wealtth, r=rate of return)</t>
    </r>
  </si>
  <si>
    <t>Since t(y)&lt;0.485y, the bouclier fiscal can bind only if t(w)&gt;0</t>
  </si>
  <si>
    <t>y</t>
  </si>
  <si>
    <t>t(y)</t>
  </si>
  <si>
    <t>t()/y</t>
  </si>
  <si>
    <t>(these assumptions lead to overestimate effective income tax rates)</t>
  </si>
  <si>
    <t>w</t>
  </si>
  <si>
    <t>t(w)</t>
  </si>
  <si>
    <t>t(w)/w</t>
  </si>
  <si>
    <t>r=</t>
  </si>
  <si>
    <t>t(w)/y</t>
  </si>
  <si>
    <t>t(y)/y</t>
  </si>
  <si>
    <t>[t(w)+t(y)]/y</t>
  </si>
  <si>
    <r>
      <t>y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</si>
  <si>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>=rw</t>
    </r>
  </si>
  <si>
    <r>
      <t>y=y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+y</t>
    </r>
    <r>
      <rPr>
        <vertAlign val="subscript"/>
        <sz val="10"/>
        <rFont val="Arial"/>
        <family val="2"/>
      </rPr>
      <t>K</t>
    </r>
  </si>
  <si>
    <t>CSG tax rate</t>
  </si>
  <si>
    <t>t'</t>
  </si>
  <si>
    <r>
      <t>Assumptions: single taxpayer [n(qf)=1]; no tax credit; all capital income 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subject to graduated tax schedules rather than to alternative 20% flat tax) </t>
    </r>
  </si>
  <si>
    <t>&gt;&gt;&gt; by construction, if you don't pay the wealth tax,</t>
  </si>
  <si>
    <t>then you never benefit from bouclier fiscal</t>
  </si>
  <si>
    <t>Effective income tax rates</t>
  </si>
  <si>
    <t>In 2010, total reimbursements were about 500 millions €; most of this came from about 1 000 taxpayers, who according</t>
  </si>
  <si>
    <t>to published statistics each got an average tax reimbursement of about 400 000€, and all reported taxable wealth above 16.2 millions € (top ISF bracket)</t>
  </si>
  <si>
    <t>Effective wealth tax rates</t>
  </si>
  <si>
    <t xml:space="preserve">(note: y=139 480€ corresponds to the cap on the 10% deduction for professional expenses) </t>
  </si>
  <si>
    <t>&gt;&gt;&gt; if you pay the wealth tax, then whether</t>
  </si>
  <si>
    <t>you benefit from bouclier fiscal depends</t>
  </si>
  <si>
    <t>on the rate of return on your wealth r and</t>
  </si>
  <si>
    <t>of return, and/or the lower your labor income,</t>
  </si>
  <si>
    <t>the more you benefit from bouclier fiscal</t>
  </si>
  <si>
    <t>(for given wealth w)</t>
  </si>
  <si>
    <r>
      <t>on your labor income y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: the lower the rate</t>
    </r>
  </si>
  <si>
    <r>
      <t>Pure rentiers: labor income y</t>
    </r>
    <r>
      <rPr>
        <b/>
        <u val="single"/>
        <vertAlign val="subscript"/>
        <sz val="10"/>
        <rFont val="Arial"/>
        <family val="2"/>
      </rPr>
      <t>L</t>
    </r>
    <r>
      <rPr>
        <b/>
        <u val="single"/>
        <sz val="10"/>
        <rFont val="Arial"/>
        <family val="2"/>
      </rPr>
      <t xml:space="preserve"> = 0€</t>
    </r>
  </si>
  <si>
    <t>bouclier fiscal reimbursement</t>
  </si>
  <si>
    <t>&gt;&gt;&gt; but if you have very high income and pay the</t>
  </si>
  <si>
    <t>wealth tax, then you're very likely to benefit</t>
  </si>
  <si>
    <t>from bouclier fiscal, which in effect acts like</t>
  </si>
  <si>
    <t>a wealth tax reimbursement</t>
  </si>
  <si>
    <r>
      <t>Working rich: labor income y</t>
    </r>
    <r>
      <rPr>
        <b/>
        <u val="single"/>
        <vertAlign val="subscript"/>
        <sz val="10"/>
        <rFont val="Arial"/>
        <family val="2"/>
      </rPr>
      <t>L</t>
    </r>
    <r>
      <rPr>
        <b/>
        <u val="single"/>
        <sz val="10"/>
        <rFont val="Arial"/>
        <family val="2"/>
      </rPr>
      <t xml:space="preserve"> = 100 000€</t>
    </r>
  </si>
  <si>
    <t>&gt;&gt;&gt; bouclier fiscal = a subsidy on low-return rentiers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</si>
</sst>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E+00"/>
    <numFmt numFmtId="178" formatCode="0.0000E+00"/>
    <numFmt numFmtId="179" formatCode="0.000E+00"/>
    <numFmt numFmtId="180" formatCode="0.0"/>
    <numFmt numFmtId="181" formatCode="0.00000000"/>
    <numFmt numFmtId="182" formatCode="_-* #,##0.0\ _F_-;\-* #,##0.0\ _F_-;_-* &quot;-&quot;??\ _F_-;_-@_-"/>
    <numFmt numFmtId="183" formatCode="_-* #,##0\ _F_-;\-* #,##0\ _F_-;_-* &quot;-&quot;??\ _F_-;_-@_-"/>
    <numFmt numFmtId="184" formatCode="0.0E+00"/>
    <numFmt numFmtId="185" formatCode="0E+00"/>
    <numFmt numFmtId="186" formatCode="0.000000000"/>
    <numFmt numFmtId="187" formatCode="0.0%"/>
    <numFmt numFmtId="188" formatCode="#,##0.0"/>
    <numFmt numFmtId="189" formatCode="&quot;Vrai&quot;;&quot;Vrai&quot;;&quot;Faux&quot;"/>
    <numFmt numFmtId="190" formatCode="&quot;Actif&quot;;&quot;Actif&quot;;&quot;Inactif&quot;"/>
    <numFmt numFmtId="191" formatCode="#,##0\ &quot;€&quot;"/>
    <numFmt numFmtId="192" formatCode="#,##0.000\ &quot;€&quot;"/>
    <numFmt numFmtId="193" formatCode="#,##0.0\ &quot;€&quot;"/>
    <numFmt numFmtId="194" formatCode="#,##0.00\ &quot;€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Verdana"/>
      <family val="2"/>
    </font>
    <font>
      <b/>
      <vertAlign val="subscript"/>
      <sz val="10"/>
      <name val="Arial"/>
      <family val="2"/>
    </font>
    <font>
      <b/>
      <u val="single"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7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187" fontId="7" fillId="0" borderId="0" xfId="0" applyNumberFormat="1" applyFont="1" applyFill="1" applyAlignment="1">
      <alignment horizontal="center" wrapText="1"/>
    </xf>
    <xf numFmtId="3" fontId="0" fillId="0" borderId="0" xfId="0" applyNumberFormat="1" applyAlignment="1">
      <alignment/>
    </xf>
    <xf numFmtId="10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wrapText="1"/>
    </xf>
    <xf numFmtId="191" fontId="0" fillId="0" borderId="0" xfId="0" applyNumberFormat="1" applyAlignment="1">
      <alignment horizontal="center"/>
    </xf>
    <xf numFmtId="191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87" fontId="1" fillId="0" borderId="0" xfId="0" applyNumberFormat="1" applyFont="1" applyAlignment="1">
      <alignment horizontal="center"/>
    </xf>
    <xf numFmtId="191" fontId="1" fillId="0" borderId="0" xfId="0" applyNumberFormat="1" applyFont="1" applyAlignment="1">
      <alignment horizontal="center"/>
    </xf>
    <xf numFmtId="187" fontId="11" fillId="0" borderId="0" xfId="0" applyNumberFormat="1" applyFont="1" applyFill="1" applyAlignment="1">
      <alignment horizontal="center" wrapText="1"/>
    </xf>
    <xf numFmtId="191" fontId="0" fillId="0" borderId="0" xfId="0" applyNumberFormat="1" applyFont="1" applyAlignment="1">
      <alignment horizontal="center"/>
    </xf>
    <xf numFmtId="19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F7" sqref="F7:H13"/>
    </sheetView>
  </sheetViews>
  <sheetFormatPr defaultColWidth="11.421875" defaultRowHeight="12.75"/>
  <cols>
    <col min="6" max="6" width="12.7109375" style="0" customWidth="1"/>
  </cols>
  <sheetData>
    <row r="1" spans="1:2" ht="12.75">
      <c r="A1" t="s">
        <v>0</v>
      </c>
      <c r="B1" s="1"/>
    </row>
    <row r="4" spans="1:10" ht="12.75">
      <c r="A4" s="44" t="s">
        <v>22</v>
      </c>
      <c r="B4" s="44"/>
      <c r="C4" s="44"/>
      <c r="D4" s="44"/>
      <c r="E4" s="44"/>
      <c r="F4" s="44"/>
      <c r="G4" s="44"/>
      <c r="H4" s="45"/>
      <c r="J4" s="5"/>
    </row>
    <row r="7" spans="1:7" ht="12.75">
      <c r="A7" t="s">
        <v>25</v>
      </c>
      <c r="F7" s="2" t="s">
        <v>2</v>
      </c>
      <c r="G7" s="6" t="s">
        <v>3</v>
      </c>
    </row>
    <row r="8" spans="1:8" ht="12.75">
      <c r="A8" s="8" t="s">
        <v>1</v>
      </c>
      <c r="F8" s="2" t="s">
        <v>5</v>
      </c>
      <c r="G8" s="2" t="s">
        <v>4</v>
      </c>
      <c r="H8" s="2" t="s">
        <v>5</v>
      </c>
    </row>
    <row r="9" spans="1:8" ht="12.75">
      <c r="A9" t="s">
        <v>20</v>
      </c>
      <c r="F9" s="3">
        <v>0</v>
      </c>
      <c r="G9" s="9">
        <v>0</v>
      </c>
      <c r="H9" s="3">
        <f>F9/0.9</f>
        <v>0</v>
      </c>
    </row>
    <row r="10" spans="6:8" ht="12.75">
      <c r="F10" s="3">
        <v>5688</v>
      </c>
      <c r="G10" s="9">
        <v>0.055</v>
      </c>
      <c r="H10" s="3">
        <f>F10/0.9</f>
        <v>6320</v>
      </c>
    </row>
    <row r="11" spans="6:8" ht="12.75">
      <c r="F11" s="3">
        <v>11345</v>
      </c>
      <c r="G11" s="9">
        <v>0.14</v>
      </c>
      <c r="H11" s="3">
        <f>F11/0.9</f>
        <v>12605.555555555555</v>
      </c>
    </row>
    <row r="12" spans="6:8" ht="12.75">
      <c r="F12" s="3">
        <v>25196</v>
      </c>
      <c r="G12" s="9">
        <v>0.3</v>
      </c>
      <c r="H12" s="3">
        <f>F12/0.9</f>
        <v>27995.555555555555</v>
      </c>
    </row>
    <row r="13" spans="6:8" ht="12.75">
      <c r="F13" s="3">
        <v>67546</v>
      </c>
      <c r="G13" s="9">
        <v>0.4</v>
      </c>
      <c r="H13" s="3">
        <f>F13/0.9</f>
        <v>75051.11111111111</v>
      </c>
    </row>
    <row r="14" spans="6:7" ht="12.75">
      <c r="F14" s="3"/>
      <c r="G14" s="7"/>
    </row>
    <row r="15" spans="1:7" ht="12.75">
      <c r="A15" t="s">
        <v>7</v>
      </c>
      <c r="F15" s="3"/>
      <c r="G15" s="7"/>
    </row>
    <row r="16" spans="1:7" ht="12.75">
      <c r="A16" t="s">
        <v>6</v>
      </c>
      <c r="F16" s="3"/>
      <c r="G16" s="7"/>
    </row>
    <row r="17" spans="1:7" ht="12.75">
      <c r="A17" t="s">
        <v>8</v>
      </c>
      <c r="F17" s="3"/>
      <c r="G17" s="7"/>
    </row>
    <row r="18" spans="1:7" ht="12.75">
      <c r="A18" t="s">
        <v>9</v>
      </c>
      <c r="F18" s="3"/>
      <c r="G18" s="7"/>
    </row>
    <row r="19" spans="1:7" ht="12.75">
      <c r="A19" t="s">
        <v>10</v>
      </c>
      <c r="F19" s="3"/>
      <c r="G19" s="7"/>
    </row>
    <row r="21" ht="12.75">
      <c r="A21" s="1" t="s">
        <v>11</v>
      </c>
    </row>
    <row r="23" ht="12.75">
      <c r="A23" t="s">
        <v>12</v>
      </c>
    </row>
    <row r="24" ht="12.75">
      <c r="A24" t="s">
        <v>13</v>
      </c>
    </row>
    <row r="26" ht="12.75">
      <c r="A26" s="1" t="s">
        <v>14</v>
      </c>
    </row>
    <row r="29" spans="1:9" ht="12.75">
      <c r="A29" t="s">
        <v>15</v>
      </c>
      <c r="I29" s="10">
        <f>G10*(F10-F9)+G11*(F11-F10)+G12*(36000-F12)</f>
        <v>4346.02</v>
      </c>
    </row>
    <row r="30" ht="12.75">
      <c r="I30" s="10"/>
    </row>
    <row r="31" spans="1:4" ht="12.75">
      <c r="A31" t="s">
        <v>16</v>
      </c>
      <c r="D31" s="10">
        <f>2.5*I29</f>
        <v>10865.050000000001</v>
      </c>
    </row>
    <row r="34" ht="12.75">
      <c r="A34" t="s">
        <v>17</v>
      </c>
    </row>
    <row r="35" ht="12.75">
      <c r="A35" s="1" t="s">
        <v>18</v>
      </c>
    </row>
    <row r="37" ht="12.75">
      <c r="A37" s="1" t="s">
        <v>19</v>
      </c>
    </row>
  </sheetData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G5"/>
    </sheetView>
  </sheetViews>
  <sheetFormatPr defaultColWidth="11.421875" defaultRowHeight="12.75"/>
  <sheetData>
    <row r="1" spans="1:2" ht="12.75">
      <c r="A1" t="s">
        <v>94</v>
      </c>
      <c r="B1" s="1" t="s">
        <v>95</v>
      </c>
    </row>
    <row r="2" ht="12.75">
      <c r="B2" t="s">
        <v>97</v>
      </c>
    </row>
    <row r="3" ht="12.75">
      <c r="B3" t="s">
        <v>98</v>
      </c>
    </row>
    <row r="4" ht="12.75">
      <c r="B4" t="s">
        <v>99</v>
      </c>
    </row>
    <row r="5" ht="12.75">
      <c r="B5" t="s">
        <v>96</v>
      </c>
    </row>
    <row r="6" ht="13.5" thickBot="1"/>
    <row r="7" spans="1:4" ht="64.5" thickBot="1">
      <c r="A7" s="27" t="s">
        <v>93</v>
      </c>
      <c r="B7" s="27" t="s">
        <v>74</v>
      </c>
      <c r="C7" s="27" t="s">
        <v>75</v>
      </c>
      <c r="D7" s="27" t="s">
        <v>76</v>
      </c>
    </row>
    <row r="8" spans="1:4" ht="26.25" thickBot="1">
      <c r="A8" s="28">
        <v>0.1</v>
      </c>
      <c r="B8" s="29" t="s">
        <v>77</v>
      </c>
      <c r="C8" s="29" t="s">
        <v>78</v>
      </c>
      <c r="D8" s="29" t="s">
        <v>77</v>
      </c>
    </row>
    <row r="9" spans="1:4" ht="26.25" thickBot="1">
      <c r="A9" s="28">
        <v>0.15</v>
      </c>
      <c r="B9" s="29" t="s">
        <v>79</v>
      </c>
      <c r="C9" s="29" t="s">
        <v>80</v>
      </c>
      <c r="D9" s="29" t="s">
        <v>79</v>
      </c>
    </row>
    <row r="10" spans="1:4" ht="26.25" thickBot="1">
      <c r="A10" s="28">
        <v>0.25</v>
      </c>
      <c r="B10" s="29" t="s">
        <v>81</v>
      </c>
      <c r="C10" s="29" t="s">
        <v>82</v>
      </c>
      <c r="D10" s="29" t="s">
        <v>83</v>
      </c>
    </row>
    <row r="11" spans="1:4" ht="26.25" thickBot="1">
      <c r="A11" s="28">
        <v>0.28</v>
      </c>
      <c r="B11" s="29" t="s">
        <v>84</v>
      </c>
      <c r="C11" s="29" t="s">
        <v>85</v>
      </c>
      <c r="D11" s="29" t="s">
        <v>86</v>
      </c>
    </row>
    <row r="12" spans="1:4" ht="26.25" thickBot="1">
      <c r="A12" s="28">
        <v>0.33</v>
      </c>
      <c r="B12" s="29" t="s">
        <v>87</v>
      </c>
      <c r="C12" s="29" t="s">
        <v>88</v>
      </c>
      <c r="D12" s="29" t="s">
        <v>89</v>
      </c>
    </row>
    <row r="13" spans="1:4" ht="13.5" thickBot="1">
      <c r="A13" s="28">
        <v>0.35</v>
      </c>
      <c r="B13" s="29" t="s">
        <v>90</v>
      </c>
      <c r="C13" s="29" t="s">
        <v>91</v>
      </c>
      <c r="D13" s="29" t="s">
        <v>92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A3" sqref="A3:I51"/>
    </sheetView>
  </sheetViews>
  <sheetFormatPr defaultColWidth="11.421875" defaultRowHeight="12.75"/>
  <sheetData>
    <row r="1" spans="1:10" ht="12.75">
      <c r="A1" s="14" t="s">
        <v>0</v>
      </c>
      <c r="B1" s="15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46" t="s">
        <v>38</v>
      </c>
      <c r="B3" s="46"/>
      <c r="C3" s="46"/>
      <c r="D3" s="46"/>
      <c r="E3" s="46"/>
      <c r="F3" s="46"/>
      <c r="G3" s="46"/>
      <c r="H3" s="47"/>
      <c r="I3" s="16"/>
      <c r="J3" s="16"/>
    </row>
    <row r="4" spans="1:11" ht="12.75">
      <c r="A4" s="16"/>
      <c r="B4" s="16"/>
      <c r="C4" s="16"/>
      <c r="D4" s="16"/>
      <c r="E4" s="16"/>
      <c r="F4" s="16"/>
      <c r="G4" s="16"/>
      <c r="H4" s="16"/>
      <c r="I4" s="17"/>
      <c r="J4" s="16"/>
      <c r="K4" s="4"/>
    </row>
    <row r="5" spans="1:11" ht="12.75">
      <c r="A5" s="16"/>
      <c r="B5" s="16"/>
      <c r="C5" s="16"/>
      <c r="D5" s="16"/>
      <c r="E5" s="16"/>
      <c r="F5" s="16"/>
      <c r="G5" s="16"/>
      <c r="H5" s="16"/>
      <c r="I5" s="17"/>
      <c r="J5" s="16"/>
      <c r="K5" s="4"/>
    </row>
    <row r="6" spans="1:11" ht="12.75">
      <c r="A6" s="16" t="s">
        <v>39</v>
      </c>
      <c r="B6" s="16"/>
      <c r="C6" s="16"/>
      <c r="D6" s="16"/>
      <c r="E6" s="16"/>
      <c r="F6" s="18" t="s">
        <v>2</v>
      </c>
      <c r="G6" s="19" t="s">
        <v>3</v>
      </c>
      <c r="H6" s="16"/>
      <c r="I6" s="17"/>
      <c r="J6" s="16"/>
      <c r="K6" s="4"/>
    </row>
    <row r="7" spans="1:11" ht="12.75">
      <c r="A7" s="20" t="s">
        <v>40</v>
      </c>
      <c r="B7" s="14"/>
      <c r="C7" s="14"/>
      <c r="D7" s="14"/>
      <c r="E7" s="14"/>
      <c r="F7" s="21" t="s">
        <v>5</v>
      </c>
      <c r="G7" s="21" t="s">
        <v>4</v>
      </c>
      <c r="H7" s="14"/>
      <c r="I7" s="22"/>
      <c r="J7" s="14"/>
      <c r="K7" s="4"/>
    </row>
    <row r="8" spans="1:11" ht="12.75">
      <c r="A8" s="14" t="s">
        <v>20</v>
      </c>
      <c r="B8" s="14"/>
      <c r="C8" s="14"/>
      <c r="D8" s="14"/>
      <c r="E8" s="14"/>
      <c r="F8" s="23">
        <v>0</v>
      </c>
      <c r="G8" s="24">
        <v>0.05</v>
      </c>
      <c r="H8" s="14"/>
      <c r="I8" s="22"/>
      <c r="J8" s="14"/>
      <c r="K8" s="4"/>
    </row>
    <row r="9" spans="1:11" ht="12.75">
      <c r="A9" s="14"/>
      <c r="B9" s="14"/>
      <c r="C9" s="14"/>
      <c r="D9" s="14"/>
      <c r="E9" s="14"/>
      <c r="F9" s="23">
        <v>7699</v>
      </c>
      <c r="G9" s="24">
        <v>0.1</v>
      </c>
      <c r="H9" s="14"/>
      <c r="I9" s="22"/>
      <c r="J9" s="14"/>
      <c r="K9" s="4"/>
    </row>
    <row r="10" spans="1:10" ht="12.75">
      <c r="A10" s="14" t="s">
        <v>41</v>
      </c>
      <c r="B10" s="14"/>
      <c r="C10" s="14"/>
      <c r="D10" s="14"/>
      <c r="E10" s="14"/>
      <c r="F10" s="23">
        <v>11548</v>
      </c>
      <c r="G10" s="24">
        <v>0.15</v>
      </c>
      <c r="H10" s="14"/>
      <c r="I10" s="22"/>
      <c r="J10" s="14"/>
    </row>
    <row r="11" spans="1:10" ht="12.75">
      <c r="A11" s="14" t="s">
        <v>58</v>
      </c>
      <c r="B11" s="14"/>
      <c r="C11" s="14"/>
      <c r="D11" s="14"/>
      <c r="E11" s="14"/>
      <c r="F11" s="23">
        <v>15195</v>
      </c>
      <c r="G11" s="24">
        <v>0.2</v>
      </c>
      <c r="H11" s="14"/>
      <c r="I11" s="22"/>
      <c r="J11" s="14"/>
    </row>
    <row r="12" spans="1:10" ht="12.75">
      <c r="A12" s="14" t="s">
        <v>59</v>
      </c>
      <c r="B12" s="14"/>
      <c r="C12" s="14"/>
      <c r="D12" s="14"/>
      <c r="E12" s="14"/>
      <c r="F12" s="23">
        <v>526762</v>
      </c>
      <c r="G12" s="24">
        <v>0.3</v>
      </c>
      <c r="H12" s="14"/>
      <c r="I12" s="14"/>
      <c r="J12" s="14"/>
    </row>
    <row r="13" spans="1:10" ht="12.75">
      <c r="A13" s="14" t="s">
        <v>42</v>
      </c>
      <c r="B13" s="14"/>
      <c r="C13" s="14"/>
      <c r="D13" s="23">
        <v>151950</v>
      </c>
      <c r="E13" s="14"/>
      <c r="F13" s="23">
        <v>861053</v>
      </c>
      <c r="G13" s="24">
        <v>0.35</v>
      </c>
      <c r="H13" s="14"/>
      <c r="I13" s="14"/>
      <c r="J13" s="14"/>
    </row>
    <row r="14" spans="1:10" ht="12.75">
      <c r="A14" s="14" t="s">
        <v>43</v>
      </c>
      <c r="B14" s="14"/>
      <c r="C14" s="14"/>
      <c r="D14" s="14"/>
      <c r="E14" s="14"/>
      <c r="F14" s="23">
        <v>1722105</v>
      </c>
      <c r="G14" s="24">
        <v>0.4</v>
      </c>
      <c r="H14" s="14"/>
      <c r="I14" s="14"/>
      <c r="J14" s="14"/>
    </row>
    <row r="15" spans="1:10" ht="12.75">
      <c r="A15" s="14" t="s">
        <v>44</v>
      </c>
      <c r="B15" s="14"/>
      <c r="C15" s="14"/>
      <c r="D15" s="14"/>
      <c r="E15" s="14"/>
      <c r="F15" s="23"/>
      <c r="G15" s="25"/>
      <c r="H15" s="14"/>
      <c r="I15" s="14"/>
      <c r="J15" s="14"/>
    </row>
    <row r="16" spans="2:10" ht="12.75">
      <c r="B16" s="14"/>
      <c r="C16" s="14"/>
      <c r="D16" s="14"/>
      <c r="E16" s="14"/>
      <c r="F16" s="23"/>
      <c r="G16" s="25"/>
      <c r="H16" s="14"/>
      <c r="I16" s="14"/>
      <c r="J16" s="14"/>
    </row>
    <row r="17" spans="1:10" ht="12.75">
      <c r="A17" s="26" t="s">
        <v>52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3" t="s">
        <v>50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5" t="s">
        <v>69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13" t="s">
        <v>68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2.75">
      <c r="A23" s="14" t="s">
        <v>45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2.75">
      <c r="A24" s="14" t="s">
        <v>46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.75">
      <c r="A25" s="14" t="s">
        <v>47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2.75">
      <c r="A26" s="14" t="s">
        <v>48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2.75">
      <c r="A27" s="1" t="s">
        <v>49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2.7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2.75">
      <c r="A29" s="15" t="s">
        <v>71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14" t="s">
        <v>70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2.75">
      <c r="A31" s="13" t="s">
        <v>51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2.75">
      <c r="A32" s="14" t="s">
        <v>54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2.75">
      <c r="A33" s="14" t="s">
        <v>55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2.75">
      <c r="A34" s="14" t="s">
        <v>56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2.75">
      <c r="A35" s="14" t="s">
        <v>57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2.75">
      <c r="A36" s="14" t="s">
        <v>48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2.75">
      <c r="A37" s="1" t="s">
        <v>49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3" t="s">
        <v>60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4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26" t="s">
        <v>53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13" t="s">
        <v>62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9" ht="12.75">
      <c r="A44" s="15" t="s">
        <v>72</v>
      </c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3" t="s">
        <v>73</v>
      </c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 t="s">
        <v>63</v>
      </c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 t="s">
        <v>64</v>
      </c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 t="s">
        <v>65</v>
      </c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 t="s">
        <v>66</v>
      </c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" t="s">
        <v>67</v>
      </c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3" t="s">
        <v>61</v>
      </c>
      <c r="B51" s="16"/>
      <c r="C51" s="16"/>
      <c r="D51" s="16"/>
      <c r="E51" s="16"/>
      <c r="F51" s="16"/>
      <c r="G51" s="16"/>
      <c r="H51" s="16"/>
      <c r="I51" s="16"/>
    </row>
  </sheetData>
  <mergeCells count="1">
    <mergeCell ref="A3:H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94</v>
      </c>
      <c r="B1" s="1" t="s">
        <v>110</v>
      </c>
    </row>
    <row r="2" ht="12.75">
      <c r="B2" t="s">
        <v>111</v>
      </c>
    </row>
    <row r="3" ht="12.75">
      <c r="B3" t="s">
        <v>112</v>
      </c>
    </row>
    <row r="4" ht="12.75">
      <c r="B4" t="s">
        <v>114</v>
      </c>
    </row>
    <row r="5" ht="12.75">
      <c r="B5" t="s">
        <v>96</v>
      </c>
    </row>
    <row r="7" ht="13.5" thickBot="1"/>
    <row r="8" spans="1:3" ht="12.75">
      <c r="A8" s="48" t="s">
        <v>100</v>
      </c>
      <c r="B8" s="30" t="s">
        <v>101</v>
      </c>
      <c r="C8" s="30" t="s">
        <v>103</v>
      </c>
    </row>
    <row r="9" spans="1:3" ht="13.5" thickBot="1">
      <c r="A9" s="49"/>
      <c r="B9" s="31" t="s">
        <v>102</v>
      </c>
      <c r="C9" s="31" t="s">
        <v>104</v>
      </c>
    </row>
    <row r="10" spans="1:3" ht="13.5" thickBot="1">
      <c r="A10" s="29">
        <v>2001</v>
      </c>
      <c r="B10" s="29" t="s">
        <v>105</v>
      </c>
      <c r="C10" s="32">
        <v>0.55</v>
      </c>
    </row>
    <row r="11" spans="1:3" ht="13.5" thickBot="1">
      <c r="A11" s="29">
        <v>2002</v>
      </c>
      <c r="B11" s="29" t="s">
        <v>106</v>
      </c>
      <c r="C11" s="32">
        <v>0.5</v>
      </c>
    </row>
    <row r="12" spans="1:3" ht="13.5" thickBot="1">
      <c r="A12" s="29">
        <v>2003</v>
      </c>
      <c r="B12" s="29" t="s">
        <v>106</v>
      </c>
      <c r="C12" s="32">
        <v>0.49</v>
      </c>
    </row>
    <row r="13" spans="1:3" ht="13.5" thickBot="1">
      <c r="A13" s="29">
        <v>2004</v>
      </c>
      <c r="B13" s="29" t="s">
        <v>107</v>
      </c>
      <c r="C13" s="32">
        <v>0.48</v>
      </c>
    </row>
    <row r="14" spans="1:3" ht="13.5" thickBot="1">
      <c r="A14" s="29">
        <v>2005</v>
      </c>
      <c r="B14" s="29" t="s">
        <v>107</v>
      </c>
      <c r="C14" s="32">
        <v>0.47</v>
      </c>
    </row>
    <row r="15" spans="1:3" ht="13.5" thickBot="1">
      <c r="A15" s="29">
        <v>2006</v>
      </c>
      <c r="B15" s="29" t="s">
        <v>108</v>
      </c>
      <c r="C15" s="32">
        <v>0.46</v>
      </c>
    </row>
    <row r="16" spans="1:3" ht="13.5" thickBot="1">
      <c r="A16" s="29">
        <v>2007</v>
      </c>
      <c r="B16" s="29" t="s">
        <v>108</v>
      </c>
      <c r="C16" s="32">
        <v>0.45</v>
      </c>
    </row>
    <row r="17" spans="1:3" ht="13.5" thickBot="1">
      <c r="A17" s="29">
        <v>2008</v>
      </c>
      <c r="B17" s="29" t="s">
        <v>108</v>
      </c>
      <c r="C17" s="32">
        <v>0.45</v>
      </c>
    </row>
    <row r="18" spans="1:3" ht="13.5" thickBot="1">
      <c r="A18" s="29">
        <v>2009</v>
      </c>
      <c r="B18" s="29" t="s">
        <v>109</v>
      </c>
      <c r="C18" s="32">
        <v>0.45</v>
      </c>
    </row>
    <row r="19" spans="1:3" ht="13.5" thickBot="1">
      <c r="A19" s="29">
        <v>2010</v>
      </c>
      <c r="B19" s="29" t="s">
        <v>113</v>
      </c>
      <c r="C19" s="32">
        <v>0</v>
      </c>
    </row>
    <row r="20" spans="1:3" ht="13.5" thickBot="1">
      <c r="A20" s="29">
        <v>2011</v>
      </c>
      <c r="B20" s="29" t="s">
        <v>106</v>
      </c>
      <c r="C20" s="32">
        <v>0.55</v>
      </c>
    </row>
  </sheetData>
  <mergeCells count="1">
    <mergeCell ref="A8:A9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4" sqref="A4:H36"/>
    </sheetView>
  </sheetViews>
  <sheetFormatPr defaultColWidth="11.421875" defaultRowHeight="12.75"/>
  <cols>
    <col min="6" max="6" width="12.7109375" style="0" customWidth="1"/>
    <col min="8" max="8" width="13.28125" style="0" bestFit="1" customWidth="1"/>
  </cols>
  <sheetData>
    <row r="1" ht="12.75">
      <c r="A1" t="s">
        <v>0</v>
      </c>
    </row>
    <row r="4" spans="1:8" ht="12.75">
      <c r="A4" s="44" t="s">
        <v>21</v>
      </c>
      <c r="B4" s="44"/>
      <c r="C4" s="44"/>
      <c r="D4" s="44"/>
      <c r="E4" s="44"/>
      <c r="F4" s="44"/>
      <c r="G4" s="44"/>
      <c r="H4" s="45"/>
    </row>
    <row r="7" spans="1:7" ht="12.75">
      <c r="A7" t="s">
        <v>23</v>
      </c>
      <c r="F7" s="2" t="s">
        <v>2</v>
      </c>
      <c r="G7" s="6" t="s">
        <v>3</v>
      </c>
    </row>
    <row r="8" spans="1:7" ht="12.75">
      <c r="A8" s="8" t="s">
        <v>24</v>
      </c>
      <c r="F8" s="2" t="s">
        <v>5</v>
      </c>
      <c r="G8" s="2" t="s">
        <v>4</v>
      </c>
    </row>
    <row r="9" spans="1:7" ht="12.75">
      <c r="A9" t="s">
        <v>20</v>
      </c>
      <c r="F9" s="3">
        <v>770000</v>
      </c>
      <c r="G9" s="11">
        <v>0.0055000000000000005</v>
      </c>
    </row>
    <row r="10" spans="6:7" ht="12.75">
      <c r="F10" s="3">
        <v>1240000</v>
      </c>
      <c r="G10" s="11">
        <v>0.0075</v>
      </c>
    </row>
    <row r="11" spans="6:7" ht="12.75">
      <c r="F11" s="3">
        <v>2450000</v>
      </c>
      <c r="G11" s="11">
        <v>0.01</v>
      </c>
    </row>
    <row r="12" spans="6:7" ht="12.75">
      <c r="F12" s="3">
        <v>3850000</v>
      </c>
      <c r="G12" s="11">
        <v>0.013000000000000001</v>
      </c>
    </row>
    <row r="13" spans="6:7" ht="12.75">
      <c r="F13" s="3">
        <v>7360000</v>
      </c>
      <c r="G13" s="11">
        <v>0.0165</v>
      </c>
    </row>
    <row r="14" spans="6:7" ht="12.75">
      <c r="F14" s="3">
        <v>16020000</v>
      </c>
      <c r="G14" s="11">
        <v>0.018000000000000002</v>
      </c>
    </row>
    <row r="16" ht="12.75">
      <c r="A16" s="12" t="s">
        <v>28</v>
      </c>
    </row>
    <row r="17" ht="12.75">
      <c r="H17" s="10"/>
    </row>
    <row r="18" ht="12.75">
      <c r="A18" t="s">
        <v>26</v>
      </c>
    </row>
    <row r="20" ht="12.75">
      <c r="A20" s="1" t="s">
        <v>29</v>
      </c>
    </row>
    <row r="21" ht="12.75">
      <c r="A21" s="1"/>
    </row>
    <row r="22" ht="12.75">
      <c r="A22" s="13" t="s">
        <v>27</v>
      </c>
    </row>
    <row r="23" ht="12.75">
      <c r="A23" s="13" t="s">
        <v>30</v>
      </c>
    </row>
    <row r="24" ht="12.75">
      <c r="A24" s="13" t="s">
        <v>31</v>
      </c>
    </row>
    <row r="26" ht="12.75">
      <c r="A26" s="12" t="s">
        <v>32</v>
      </c>
    </row>
    <row r="28" ht="12.75">
      <c r="A28" t="s">
        <v>33</v>
      </c>
    </row>
    <row r="29" ht="12.75">
      <c r="A29" t="s">
        <v>34</v>
      </c>
    </row>
    <row r="31" ht="12.75">
      <c r="A31" s="1" t="s">
        <v>35</v>
      </c>
    </row>
    <row r="33" ht="12.75">
      <c r="A33" s="13" t="s">
        <v>27</v>
      </c>
    </row>
    <row r="34" ht="12.75">
      <c r="A34" s="13" t="s">
        <v>36</v>
      </c>
    </row>
    <row r="35" ht="12.75">
      <c r="A35" s="13" t="s">
        <v>115</v>
      </c>
    </row>
    <row r="36" ht="12.75">
      <c r="A36" s="13" t="s">
        <v>37</v>
      </c>
    </row>
  </sheetData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workbookViewId="0" topLeftCell="A1">
      <selection activeCell="A1" sqref="A1"/>
    </sheetView>
  </sheetViews>
  <sheetFormatPr defaultColWidth="11.421875" defaultRowHeight="12.75"/>
  <cols>
    <col min="1" max="2" width="12.7109375" style="0" bestFit="1" customWidth="1"/>
    <col min="4" max="4" width="12.7109375" style="0" bestFit="1" customWidth="1"/>
    <col min="5" max="5" width="12.28125" style="0" bestFit="1" customWidth="1"/>
    <col min="6" max="6" width="12.7109375" style="0" customWidth="1"/>
    <col min="8" max="8" width="13.28125" style="0" bestFit="1" customWidth="1"/>
  </cols>
  <sheetData>
    <row r="1" ht="12.75">
      <c r="A1" t="s">
        <v>116</v>
      </c>
    </row>
    <row r="4" spans="1:8" ht="12.75">
      <c r="A4" s="44" t="s">
        <v>117</v>
      </c>
      <c r="B4" s="44"/>
      <c r="C4" s="44"/>
      <c r="D4" s="44"/>
      <c r="E4" s="44"/>
      <c r="F4" s="44"/>
      <c r="G4" s="44"/>
      <c r="H4" s="45"/>
    </row>
    <row r="6" ht="12.75">
      <c r="A6" t="s">
        <v>118</v>
      </c>
    </row>
    <row r="7" ht="12.75">
      <c r="A7" t="s">
        <v>119</v>
      </c>
    </row>
    <row r="8" ht="12.75">
      <c r="A8" t="s">
        <v>142</v>
      </c>
    </row>
    <row r="9" ht="12.75">
      <c r="A9" t="s">
        <v>143</v>
      </c>
    </row>
    <row r="11" ht="15.75">
      <c r="A11" t="s">
        <v>120</v>
      </c>
    </row>
    <row r="12" ht="12.75">
      <c r="A12" t="s">
        <v>121</v>
      </c>
    </row>
    <row r="14" ht="12.75">
      <c r="A14" s="12" t="s">
        <v>141</v>
      </c>
    </row>
    <row r="16" spans="1:6" ht="12.75">
      <c r="A16" s="2" t="s">
        <v>122</v>
      </c>
      <c r="B16" s="6" t="s">
        <v>137</v>
      </c>
      <c r="C16" s="2"/>
      <c r="D16" s="2" t="s">
        <v>122</v>
      </c>
      <c r="E16" s="2" t="s">
        <v>123</v>
      </c>
      <c r="F16" s="2" t="s">
        <v>124</v>
      </c>
    </row>
    <row r="17" spans="1:6" ht="12.75">
      <c r="A17" s="2" t="s">
        <v>5</v>
      </c>
      <c r="B17" s="2" t="s">
        <v>4</v>
      </c>
      <c r="C17" s="2"/>
      <c r="D17" s="33">
        <v>10000</v>
      </c>
      <c r="E17" s="33">
        <f>$B$24*D17+$B$19*MAX(0,MIN($A$20,D17)-$A$19)+$B$20*MAX(0,MIN($A$21,D17)-$A$20)+$B$21*MAX(0,MIN($A$22,D17)-$A$21)+$B$22*MAX(0,MIN($A$23,D17)-$A$22)+$B$23*MAX(0,D17-$A$23)</f>
        <v>1032.16</v>
      </c>
      <c r="F17" s="35">
        <f>E17/D17</f>
        <v>0.103216</v>
      </c>
    </row>
    <row r="18" spans="1:7" ht="12.75">
      <c r="A18" s="40">
        <f>FrenchIncomeTax2008!F9/0.9</f>
        <v>0</v>
      </c>
      <c r="B18" s="39">
        <f>0.9*FrenchIncomeTax2008!G9</f>
        <v>0</v>
      </c>
      <c r="C18" s="3"/>
      <c r="D18" s="33">
        <v>30000</v>
      </c>
      <c r="E18" s="33">
        <f aca="true" t="shared" si="0" ref="E18:E26">$B$24*D18+$B$19*MAX(0,MIN($A$20,D18)-$A$19)+$B$20*MAX(0,MIN($A$21,D18)-$A$20)+$B$21*MAX(0,MIN($A$22,D18)-$A$21)+$B$22*MAX(0,MIN($A$23,D18)-$A$22)+$B$23*MAX(0,D18-$A$23)</f>
        <v>5341.475</v>
      </c>
      <c r="F18" s="35">
        <f>E18/D18</f>
        <v>0.17804916666666668</v>
      </c>
      <c r="G18" s="1" t="s">
        <v>139</v>
      </c>
    </row>
    <row r="19" spans="1:7" ht="12.75">
      <c r="A19" s="40">
        <f>FrenchIncomeTax2008!F10/0.9</f>
        <v>6320</v>
      </c>
      <c r="B19" s="39">
        <f>0.9*FrenchIncomeTax2008!G10</f>
        <v>0.0495</v>
      </c>
      <c r="C19" s="3"/>
      <c r="D19" s="33">
        <v>50000</v>
      </c>
      <c r="E19" s="33">
        <f t="shared" si="0"/>
        <v>12441.475000000002</v>
      </c>
      <c r="F19" s="35">
        <f>E19/D19</f>
        <v>0.24882950000000004</v>
      </c>
      <c r="G19" s="1" t="s">
        <v>140</v>
      </c>
    </row>
    <row r="20" spans="1:6" ht="12.75">
      <c r="A20" s="40">
        <f>FrenchIncomeTax2008!F11/0.9</f>
        <v>12605.555555555555</v>
      </c>
      <c r="B20" s="39">
        <f>0.9*FrenchIncomeTax2008!G11</f>
        <v>0.12600000000000003</v>
      </c>
      <c r="C20" s="3"/>
      <c r="D20" s="33">
        <v>100000</v>
      </c>
      <c r="E20" s="33">
        <f t="shared" si="0"/>
        <v>32436.875000000004</v>
      </c>
      <c r="F20" s="35">
        <f aca="true" t="shared" si="1" ref="F20:F26">E20/D20</f>
        <v>0.32436875000000004</v>
      </c>
    </row>
    <row r="21" spans="1:7" ht="12.75">
      <c r="A21" s="40">
        <f>FrenchIncomeTax2008!F12/0.9</f>
        <v>27995.555555555555</v>
      </c>
      <c r="B21" s="39">
        <f>0.9*FrenchIncomeTax2008!G12</f>
        <v>0.27</v>
      </c>
      <c r="C21" s="3"/>
      <c r="D21" s="33">
        <v>200000</v>
      </c>
      <c r="E21" s="33">
        <f t="shared" si="0"/>
        <v>79357.675</v>
      </c>
      <c r="F21" s="35">
        <f t="shared" si="1"/>
        <v>0.396788375</v>
      </c>
      <c r="G21" s="1" t="s">
        <v>155</v>
      </c>
    </row>
    <row r="22" spans="1:7" ht="12.75">
      <c r="A22" s="40">
        <f>FrenchIncomeTax2008!F13/0.9</f>
        <v>75051.11111111111</v>
      </c>
      <c r="B22" s="39">
        <f>0.9*FrenchIncomeTax2008!G13</f>
        <v>0.36000000000000004</v>
      </c>
      <c r="C22" s="3"/>
      <c r="D22" s="33">
        <v>300000</v>
      </c>
      <c r="E22" s="33">
        <f t="shared" si="0"/>
        <v>127857.675</v>
      </c>
      <c r="F22" s="35">
        <f t="shared" si="1"/>
        <v>0.42619225</v>
      </c>
      <c r="G22" s="1" t="s">
        <v>156</v>
      </c>
    </row>
    <row r="23" spans="1:7" ht="12.75">
      <c r="A23" s="40">
        <v>139480</v>
      </c>
      <c r="B23" s="39">
        <v>0.4</v>
      </c>
      <c r="D23" s="33">
        <v>400000</v>
      </c>
      <c r="E23" s="33">
        <f t="shared" si="0"/>
        <v>176357.675</v>
      </c>
      <c r="F23" s="35">
        <f t="shared" si="1"/>
        <v>0.4408941875</v>
      </c>
      <c r="G23" s="1" t="s">
        <v>157</v>
      </c>
    </row>
    <row r="24" spans="1:7" ht="12.75">
      <c r="A24" t="s">
        <v>136</v>
      </c>
      <c r="B24" s="35">
        <f>0.085</f>
        <v>0.085</v>
      </c>
      <c r="D24" s="33">
        <v>500000</v>
      </c>
      <c r="E24" s="33">
        <f t="shared" si="0"/>
        <v>224857.675</v>
      </c>
      <c r="F24" s="35">
        <f t="shared" si="1"/>
        <v>0.44971534999999996</v>
      </c>
      <c r="G24" s="1" t="s">
        <v>158</v>
      </c>
    </row>
    <row r="25" spans="3:6" ht="12.75">
      <c r="C25" s="33"/>
      <c r="D25" s="33">
        <v>1000000</v>
      </c>
      <c r="E25" s="33">
        <f t="shared" si="0"/>
        <v>467357.675</v>
      </c>
      <c r="F25" s="35">
        <f t="shared" si="1"/>
        <v>0.467357675</v>
      </c>
    </row>
    <row r="26" spans="4:6" ht="12.75">
      <c r="D26" s="33">
        <v>5000000</v>
      </c>
      <c r="E26" s="33">
        <f t="shared" si="0"/>
        <v>2407357.6750000003</v>
      </c>
      <c r="F26" s="35">
        <f t="shared" si="1"/>
        <v>0.48147153500000006</v>
      </c>
    </row>
    <row r="28" ht="15.75">
      <c r="A28" t="s">
        <v>138</v>
      </c>
    </row>
    <row r="29" ht="12.75">
      <c r="A29" t="s">
        <v>125</v>
      </c>
    </row>
    <row r="30" ht="12.75">
      <c r="A30" t="s">
        <v>145</v>
      </c>
    </row>
    <row r="32" ht="12.75">
      <c r="A32" s="12" t="s">
        <v>144</v>
      </c>
    </row>
    <row r="34" spans="1:6" ht="12.75">
      <c r="A34" s="2" t="s">
        <v>126</v>
      </c>
      <c r="B34" s="6" t="s">
        <v>137</v>
      </c>
      <c r="C34" s="2"/>
      <c r="D34" s="2" t="s">
        <v>126</v>
      </c>
      <c r="E34" s="2" t="s">
        <v>127</v>
      </c>
      <c r="F34" s="2" t="s">
        <v>128</v>
      </c>
    </row>
    <row r="35" spans="1:6" ht="12.75">
      <c r="A35" s="2" t="s">
        <v>5</v>
      </c>
      <c r="B35" s="2" t="s">
        <v>4</v>
      </c>
      <c r="C35" s="2"/>
      <c r="D35" s="33">
        <v>1000000</v>
      </c>
      <c r="E35" s="33">
        <f>$B$37*MAX(0,MIN($A$38,D35)-$A$37)+$B$38*MAX(0,MIN($A$39,D35)-$A$38)+$B$39*MAX(0,MIN($A$40,D35)-$A$39)+$B$40*MAX(0,MIN($A$41,D35)-$A$40)+$B$41*MAX(0,MIN($A$42,D35)-$A$41)+$B$42*MAX(0,D35-$A$42)</f>
        <v>1265.0000000000002</v>
      </c>
      <c r="F35" s="35">
        <f>E35/D35</f>
        <v>0.0012650000000000003</v>
      </c>
    </row>
    <row r="36" spans="1:6" ht="12.75">
      <c r="A36" s="40">
        <v>0</v>
      </c>
      <c r="B36" s="39">
        <v>0</v>
      </c>
      <c r="C36" s="3"/>
      <c r="D36" s="33">
        <v>3000000</v>
      </c>
      <c r="E36" s="33">
        <f aca="true" t="shared" si="2" ref="E36:E44">$B$37*MAX(0,MIN($A$38,D36)-$A$37)+$B$38*MAX(0,MIN($A$39,D36)-$A$38)+$B$39*MAX(0,MIN($A$40,D36)-$A$39)+$B$40*MAX(0,MIN($A$41,D36)-$A$40)+$B$41*MAX(0,MIN($A$42,D36)-$A$41)+$B$42*MAX(0,D36-$A$42)</f>
        <v>17160</v>
      </c>
      <c r="F36" s="35">
        <f>E36/D36</f>
        <v>0.00572</v>
      </c>
    </row>
    <row r="37" spans="1:7" ht="12.75">
      <c r="A37" s="41">
        <f>FrenchWealthTax2008!F9</f>
        <v>770000</v>
      </c>
      <c r="B37" s="39">
        <f>FrenchWealthTax2008!G9</f>
        <v>0.0055000000000000005</v>
      </c>
      <c r="C37" s="3"/>
      <c r="D37" s="33">
        <v>5000000</v>
      </c>
      <c r="E37" s="33">
        <f t="shared" si="2"/>
        <v>40610</v>
      </c>
      <c r="F37" s="35">
        <f aca="true" t="shared" si="3" ref="F37:F43">E37/D37</f>
        <v>0.008122</v>
      </c>
      <c r="G37" s="1" t="s">
        <v>146</v>
      </c>
    </row>
    <row r="38" spans="1:7" ht="12.75">
      <c r="A38" s="41">
        <f>FrenchWealthTax2008!F10</f>
        <v>1240000</v>
      </c>
      <c r="B38" s="39">
        <f>FrenchWealthTax2008!G10</f>
        <v>0.0075</v>
      </c>
      <c r="C38" s="3"/>
      <c r="D38" s="33">
        <v>10000000</v>
      </c>
      <c r="E38" s="33">
        <f t="shared" si="2"/>
        <v>114850</v>
      </c>
      <c r="F38" s="35">
        <f t="shared" si="3"/>
        <v>0.011485</v>
      </c>
      <c r="G38" s="1" t="s">
        <v>147</v>
      </c>
    </row>
    <row r="39" spans="1:7" ht="12.75">
      <c r="A39" s="41">
        <f>FrenchWealthTax2008!F11</f>
        <v>2450000</v>
      </c>
      <c r="B39" s="39">
        <f>FrenchWealthTax2008!G11</f>
        <v>0.01</v>
      </c>
      <c r="C39" s="3"/>
      <c r="D39" s="33">
        <v>20000000</v>
      </c>
      <c r="E39" s="33">
        <f t="shared" si="2"/>
        <v>285820</v>
      </c>
      <c r="F39" s="35">
        <f t="shared" si="3"/>
        <v>0.014291</v>
      </c>
      <c r="G39" s="1" t="s">
        <v>148</v>
      </c>
    </row>
    <row r="40" spans="1:7" ht="14.25">
      <c r="A40" s="41">
        <f>FrenchWealthTax2008!F12</f>
        <v>3850000</v>
      </c>
      <c r="B40" s="39">
        <f>FrenchWealthTax2008!G12</f>
        <v>0.013000000000000001</v>
      </c>
      <c r="C40" s="3"/>
      <c r="D40" s="33">
        <v>30000000</v>
      </c>
      <c r="E40" s="33">
        <f t="shared" si="2"/>
        <v>465820</v>
      </c>
      <c r="F40" s="35">
        <f t="shared" si="3"/>
        <v>0.015527333333333334</v>
      </c>
      <c r="G40" s="1" t="s">
        <v>152</v>
      </c>
    </row>
    <row r="41" spans="1:7" ht="12.75">
      <c r="A41" s="41">
        <f>FrenchWealthTax2008!F13</f>
        <v>7360000</v>
      </c>
      <c r="B41" s="39">
        <f>FrenchWealthTax2008!G13</f>
        <v>0.0165</v>
      </c>
      <c r="D41" s="33">
        <v>40000000</v>
      </c>
      <c r="E41" s="33">
        <f t="shared" si="2"/>
        <v>645820</v>
      </c>
      <c r="F41" s="35">
        <f t="shared" si="3"/>
        <v>0.0161455</v>
      </c>
      <c r="G41" s="1" t="s">
        <v>149</v>
      </c>
    </row>
    <row r="42" spans="1:7" ht="12.75">
      <c r="A42" s="41">
        <f>FrenchWealthTax2008!F14</f>
        <v>16020000</v>
      </c>
      <c r="B42" s="39">
        <f>FrenchWealthTax2008!G14</f>
        <v>0.018000000000000002</v>
      </c>
      <c r="D42" s="33">
        <v>50000000</v>
      </c>
      <c r="E42" s="33">
        <f t="shared" si="2"/>
        <v>825820.0000000001</v>
      </c>
      <c r="F42" s="35">
        <f t="shared" si="3"/>
        <v>0.016516400000000004</v>
      </c>
      <c r="G42" s="1" t="s">
        <v>150</v>
      </c>
    </row>
    <row r="43" spans="3:7" ht="12.75">
      <c r="C43" s="33"/>
      <c r="D43" s="33">
        <v>75000000</v>
      </c>
      <c r="E43" s="33">
        <f t="shared" si="2"/>
        <v>1275820.0000000002</v>
      </c>
      <c r="F43" s="35">
        <f t="shared" si="3"/>
        <v>0.017010933333333336</v>
      </c>
      <c r="G43" s="1" t="s">
        <v>151</v>
      </c>
    </row>
    <row r="44" spans="4:7" ht="12.75">
      <c r="D44" s="33">
        <v>100000000</v>
      </c>
      <c r="E44" s="33">
        <f t="shared" si="2"/>
        <v>1725820.0000000002</v>
      </c>
      <c r="F44" s="35">
        <f>E44/D44</f>
        <v>0.0172582</v>
      </c>
      <c r="G44" s="1" t="s">
        <v>160</v>
      </c>
    </row>
    <row r="46" ht="14.25">
      <c r="A46" s="12" t="s">
        <v>153</v>
      </c>
    </row>
    <row r="48" spans="1:6" ht="15.75">
      <c r="A48" s="2" t="s">
        <v>133</v>
      </c>
      <c r="B48" s="33">
        <v>0</v>
      </c>
      <c r="D48" s="2" t="s">
        <v>129</v>
      </c>
      <c r="E48" s="36">
        <v>0.05</v>
      </c>
      <c r="F48" s="36"/>
    </row>
    <row r="49" spans="1:10" ht="15.75">
      <c r="A49" s="2" t="s">
        <v>126</v>
      </c>
      <c r="B49" s="2" t="s">
        <v>127</v>
      </c>
      <c r="C49" s="2" t="s">
        <v>128</v>
      </c>
      <c r="D49" s="2" t="s">
        <v>134</v>
      </c>
      <c r="E49" s="2" t="s">
        <v>135</v>
      </c>
      <c r="F49" s="2" t="s">
        <v>123</v>
      </c>
      <c r="G49" s="2" t="s">
        <v>130</v>
      </c>
      <c r="H49" s="2" t="s">
        <v>131</v>
      </c>
      <c r="I49" s="42" t="s">
        <v>132</v>
      </c>
      <c r="J49" s="43" t="s">
        <v>154</v>
      </c>
    </row>
    <row r="50" spans="1:10" ht="12.75">
      <c r="A50" s="33">
        <v>1000000</v>
      </c>
      <c r="B50" s="33">
        <f aca="true" t="shared" si="4" ref="B50:B58">$B$37*MAX(0,MIN($A$38,A50)-$A$37)+$B$38*MAX(0,MIN($A$39,A50)-$A$38)+$B$39*MAX(0,MIN($A$40,A50)-$A$39)+$B$40*MAX(0,MIN($A$41,A50)-$A$40)+$B$41*MAX(0,MIN($A$42,A50)-$A$41)+$B$42*MAX(0,A50-$A$42)</f>
        <v>1265.0000000000002</v>
      </c>
      <c r="C50" s="35">
        <f aca="true" t="shared" si="5" ref="C50:C58">B50/A50</f>
        <v>0.0012650000000000003</v>
      </c>
      <c r="D50" s="33">
        <f>E$48*$A50</f>
        <v>50000</v>
      </c>
      <c r="E50" s="33">
        <f>D50+B$48</f>
        <v>50000</v>
      </c>
      <c r="F50" s="33">
        <f>$B$24*E50+$B$19*MAX(0,MIN($A$20,E50)-$A$19)+$B$20*MAX(0,MIN($A$21,E50)-$A$20)+$B$21*MAX(0,MIN($A$22,E50)-$A$21)+$B$22*MAX(0,MIN($A$23,E50)-$A$22)+$B$23*MAX(0,E50-$A$23)</f>
        <v>12441.475000000002</v>
      </c>
      <c r="G50" s="35">
        <f>$B50/E50</f>
        <v>0.025300000000000003</v>
      </c>
      <c r="H50" s="35">
        <f>F50/E50</f>
        <v>0.24882950000000004</v>
      </c>
      <c r="I50" s="37">
        <f>G50+H50</f>
        <v>0.2741295</v>
      </c>
      <c r="J50" s="38">
        <f>MAX(0,I50-0.5)*E50</f>
        <v>0</v>
      </c>
    </row>
    <row r="51" spans="1:10" ht="12.75">
      <c r="A51" s="33">
        <v>3000000</v>
      </c>
      <c r="B51" s="33">
        <f t="shared" si="4"/>
        <v>17160</v>
      </c>
      <c r="C51" s="35">
        <f t="shared" si="5"/>
        <v>0.00572</v>
      </c>
      <c r="D51" s="33">
        <f aca="true" t="shared" si="6" ref="D51:D58">E$48*$A51</f>
        <v>150000</v>
      </c>
      <c r="E51" s="33">
        <f aca="true" t="shared" si="7" ref="E51:E58">D51+B$48</f>
        <v>150000</v>
      </c>
      <c r="F51" s="33">
        <f aca="true" t="shared" si="8" ref="F51:F58">$B$24*E51+$B$19*MAX(0,MIN($A$20,E51)-$A$19)+$B$20*MAX(0,MIN($A$21,E51)-$A$20)+$B$21*MAX(0,MIN($A$22,E51)-$A$21)+$B$22*MAX(0,MIN($A$23,E51)-$A$22)+$B$23*MAX(0,E51-$A$23)</f>
        <v>55107.675</v>
      </c>
      <c r="G51" s="35">
        <f aca="true" t="shared" si="9" ref="G51:G58">$B51/E51</f>
        <v>0.1144</v>
      </c>
      <c r="H51" s="35">
        <f aca="true" t="shared" si="10" ref="H51:H58">F51/E51</f>
        <v>0.3673845</v>
      </c>
      <c r="I51" s="37">
        <f>G51+H51</f>
        <v>0.4817845</v>
      </c>
      <c r="J51" s="38">
        <f aca="true" t="shared" si="11" ref="J51:J58">MAX(0,I51-0.5)*E51</f>
        <v>0</v>
      </c>
    </row>
    <row r="52" spans="1:10" ht="12.75">
      <c r="A52" s="33">
        <v>5000000</v>
      </c>
      <c r="B52" s="33">
        <f t="shared" si="4"/>
        <v>40610</v>
      </c>
      <c r="C52" s="35">
        <f t="shared" si="5"/>
        <v>0.008122</v>
      </c>
      <c r="D52" s="33">
        <f t="shared" si="6"/>
        <v>250000</v>
      </c>
      <c r="E52" s="33">
        <f t="shared" si="7"/>
        <v>250000</v>
      </c>
      <c r="F52" s="33">
        <f t="shared" si="8"/>
        <v>103607.675</v>
      </c>
      <c r="G52" s="35">
        <f t="shared" si="9"/>
        <v>0.16244</v>
      </c>
      <c r="H52" s="35">
        <f t="shared" si="10"/>
        <v>0.4144307</v>
      </c>
      <c r="I52" s="37">
        <f aca="true" t="shared" si="12" ref="I52:I58">G52+H52</f>
        <v>0.5768707</v>
      </c>
      <c r="J52" s="38">
        <f t="shared" si="11"/>
        <v>19217.67499999999</v>
      </c>
    </row>
    <row r="53" spans="1:10" ht="12.75">
      <c r="A53" s="33">
        <v>10000000</v>
      </c>
      <c r="B53" s="33">
        <f t="shared" si="4"/>
        <v>114850</v>
      </c>
      <c r="C53" s="35">
        <f t="shared" si="5"/>
        <v>0.011485</v>
      </c>
      <c r="D53" s="33">
        <f t="shared" si="6"/>
        <v>500000</v>
      </c>
      <c r="E53" s="33">
        <f t="shared" si="7"/>
        <v>500000</v>
      </c>
      <c r="F53" s="33">
        <f t="shared" si="8"/>
        <v>224857.675</v>
      </c>
      <c r="G53" s="35">
        <f t="shared" si="9"/>
        <v>0.2297</v>
      </c>
      <c r="H53" s="35">
        <f t="shared" si="10"/>
        <v>0.44971534999999996</v>
      </c>
      <c r="I53" s="37">
        <f t="shared" si="12"/>
        <v>0.67941535</v>
      </c>
      <c r="J53" s="38">
        <f t="shared" si="11"/>
        <v>89707.67499999999</v>
      </c>
    </row>
    <row r="54" spans="1:10" ht="12.75">
      <c r="A54" s="33">
        <v>20000000</v>
      </c>
      <c r="B54" s="33">
        <f t="shared" si="4"/>
        <v>285820</v>
      </c>
      <c r="C54" s="35">
        <f t="shared" si="5"/>
        <v>0.014291</v>
      </c>
      <c r="D54" s="33">
        <f t="shared" si="6"/>
        <v>1000000</v>
      </c>
      <c r="E54" s="33">
        <f t="shared" si="7"/>
        <v>1000000</v>
      </c>
      <c r="F54" s="33">
        <f t="shared" si="8"/>
        <v>467357.675</v>
      </c>
      <c r="G54" s="35">
        <f t="shared" si="9"/>
        <v>0.28582</v>
      </c>
      <c r="H54" s="35">
        <f t="shared" si="10"/>
        <v>0.467357675</v>
      </c>
      <c r="I54" s="37">
        <f t="shared" si="12"/>
        <v>0.753177675</v>
      </c>
      <c r="J54" s="38">
        <f t="shared" si="11"/>
        <v>253177.675</v>
      </c>
    </row>
    <row r="55" spans="1:10" ht="12.75">
      <c r="A55" s="33">
        <v>30000000</v>
      </c>
      <c r="B55" s="33">
        <f t="shared" si="4"/>
        <v>465820</v>
      </c>
      <c r="C55" s="35">
        <f t="shared" si="5"/>
        <v>0.015527333333333334</v>
      </c>
      <c r="D55" s="33">
        <f t="shared" si="6"/>
        <v>1500000</v>
      </c>
      <c r="E55" s="33">
        <f t="shared" si="7"/>
        <v>1500000</v>
      </c>
      <c r="F55" s="33">
        <f t="shared" si="8"/>
        <v>709857.675</v>
      </c>
      <c r="G55" s="35">
        <f t="shared" si="9"/>
        <v>0.3105466666666667</v>
      </c>
      <c r="H55" s="35">
        <f t="shared" si="10"/>
        <v>0.47323845000000003</v>
      </c>
      <c r="I55" s="37">
        <f t="shared" si="12"/>
        <v>0.7837851166666667</v>
      </c>
      <c r="J55" s="38">
        <f t="shared" si="11"/>
        <v>425677.6750000001</v>
      </c>
    </row>
    <row r="56" spans="1:10" ht="12.75">
      <c r="A56" s="33">
        <v>40000000</v>
      </c>
      <c r="B56" s="33">
        <f t="shared" si="4"/>
        <v>645820</v>
      </c>
      <c r="C56" s="35">
        <f t="shared" si="5"/>
        <v>0.0161455</v>
      </c>
      <c r="D56" s="33">
        <f t="shared" si="6"/>
        <v>2000000</v>
      </c>
      <c r="E56" s="33">
        <f t="shared" si="7"/>
        <v>2000000</v>
      </c>
      <c r="F56" s="33">
        <f t="shared" si="8"/>
        <v>952357.675</v>
      </c>
      <c r="G56" s="35">
        <f t="shared" si="9"/>
        <v>0.32291</v>
      </c>
      <c r="H56" s="35">
        <f t="shared" si="10"/>
        <v>0.4761788375</v>
      </c>
      <c r="I56" s="37">
        <f t="shared" si="12"/>
        <v>0.7990888375</v>
      </c>
      <c r="J56" s="38">
        <f t="shared" si="11"/>
        <v>598177.675</v>
      </c>
    </row>
    <row r="57" spans="1:10" ht="12.75">
      <c r="A57" s="33">
        <v>50000000</v>
      </c>
      <c r="B57" s="33">
        <f t="shared" si="4"/>
        <v>825820.0000000001</v>
      </c>
      <c r="C57" s="35">
        <f t="shared" si="5"/>
        <v>0.016516400000000004</v>
      </c>
      <c r="D57" s="33">
        <f t="shared" si="6"/>
        <v>2500000</v>
      </c>
      <c r="E57" s="33">
        <f t="shared" si="7"/>
        <v>2500000</v>
      </c>
      <c r="F57" s="33">
        <f t="shared" si="8"/>
        <v>1194857.675</v>
      </c>
      <c r="G57" s="35">
        <f t="shared" si="9"/>
        <v>0.33032800000000007</v>
      </c>
      <c r="H57" s="35">
        <f t="shared" si="10"/>
        <v>0.47794307</v>
      </c>
      <c r="I57" s="37">
        <f t="shared" si="12"/>
        <v>0.8082710700000001</v>
      </c>
      <c r="J57" s="38">
        <f t="shared" si="11"/>
        <v>770677.6750000003</v>
      </c>
    </row>
    <row r="58" spans="1:10" ht="12.75">
      <c r="A58" s="33">
        <v>60000000</v>
      </c>
      <c r="B58" s="33">
        <f t="shared" si="4"/>
        <v>1005820.0000000001</v>
      </c>
      <c r="C58" s="35">
        <f t="shared" si="5"/>
        <v>0.01676366666666667</v>
      </c>
      <c r="D58" s="33">
        <f t="shared" si="6"/>
        <v>3000000</v>
      </c>
      <c r="E58" s="33">
        <f t="shared" si="7"/>
        <v>3000000</v>
      </c>
      <c r="F58" s="33">
        <f t="shared" si="8"/>
        <v>1437357.675</v>
      </c>
      <c r="G58" s="35">
        <f t="shared" si="9"/>
        <v>0.33527333333333337</v>
      </c>
      <c r="H58" s="35">
        <f t="shared" si="10"/>
        <v>0.47911922500000004</v>
      </c>
      <c r="I58" s="37">
        <f t="shared" si="12"/>
        <v>0.8143925583333333</v>
      </c>
      <c r="J58" s="38">
        <f t="shared" si="11"/>
        <v>943177.675</v>
      </c>
    </row>
    <row r="60" spans="1:6" ht="15.75">
      <c r="A60" s="2" t="s">
        <v>133</v>
      </c>
      <c r="B60" s="33">
        <v>0</v>
      </c>
      <c r="D60" s="2" t="s">
        <v>129</v>
      </c>
      <c r="E60" s="36">
        <v>0.01</v>
      </c>
      <c r="F60" s="36"/>
    </row>
    <row r="61" spans="1:10" ht="15.75">
      <c r="A61" s="2" t="s">
        <v>126</v>
      </c>
      <c r="B61" s="2" t="s">
        <v>127</v>
      </c>
      <c r="C61" s="2" t="s">
        <v>128</v>
      </c>
      <c r="D61" s="2" t="s">
        <v>134</v>
      </c>
      <c r="E61" s="2" t="s">
        <v>135</v>
      </c>
      <c r="F61" s="2" t="s">
        <v>123</v>
      </c>
      <c r="G61" s="2" t="s">
        <v>130</v>
      </c>
      <c r="H61" s="2" t="s">
        <v>131</v>
      </c>
      <c r="I61" s="42" t="s">
        <v>132</v>
      </c>
      <c r="J61" s="43" t="s">
        <v>154</v>
      </c>
    </row>
    <row r="62" spans="1:11" ht="12.75">
      <c r="A62" s="33">
        <v>1000000</v>
      </c>
      <c r="B62" s="33">
        <f aca="true" t="shared" si="13" ref="B62:B70">$B$37*MAX(0,MIN($A$38,A62)-$A$37)+$B$38*MAX(0,MIN($A$39,A62)-$A$38)+$B$39*MAX(0,MIN($A$40,A62)-$A$39)+$B$40*MAX(0,MIN($A$41,A62)-$A$40)+$B$41*MAX(0,MIN($A$42,A62)-$A$41)+$B$42*MAX(0,A62-$A$42)</f>
        <v>1265.0000000000002</v>
      </c>
      <c r="C62" s="35">
        <f aca="true" t="shared" si="14" ref="C62:C70">B62/A62</f>
        <v>0.0012650000000000003</v>
      </c>
      <c r="D62" s="33">
        <f>E$60*$A62</f>
        <v>10000</v>
      </c>
      <c r="E62" s="33">
        <f>D62+B$60</f>
        <v>10000</v>
      </c>
      <c r="F62" s="33">
        <f>$B$24*E62+$B$19*MAX(0,MIN($A$20,E62)-$A$19)+$B$20*MAX(0,MIN($A$21,E62)-$A$20)+$B$21*MAX(0,MIN($A$22,E62)-$A$21)+$B$22*MAX(0,MIN($A$23,E62)-$A$22)+$B$23*MAX(0,E62-$A$23)</f>
        <v>1032.16</v>
      </c>
      <c r="G62" s="35">
        <f>$B62/E62</f>
        <v>0.12650000000000003</v>
      </c>
      <c r="H62" s="35">
        <f>F62/E62</f>
        <v>0.103216</v>
      </c>
      <c r="I62" s="37">
        <f>G62+H62</f>
        <v>0.22971600000000003</v>
      </c>
      <c r="J62" s="38">
        <f>MAX(0,I62-0.5)*E62</f>
        <v>0</v>
      </c>
      <c r="K62" s="34">
        <f>J62-J50</f>
        <v>0</v>
      </c>
    </row>
    <row r="63" spans="1:11" ht="12.75">
      <c r="A63" s="33">
        <v>3000000</v>
      </c>
      <c r="B63" s="33">
        <f t="shared" si="13"/>
        <v>17160</v>
      </c>
      <c r="C63" s="35">
        <f t="shared" si="14"/>
        <v>0.00572</v>
      </c>
      <c r="D63" s="33">
        <f aca="true" t="shared" si="15" ref="D63:D70">E$60*$A63</f>
        <v>30000</v>
      </c>
      <c r="E63" s="33">
        <f aca="true" t="shared" si="16" ref="E63:E70">D63+B$60</f>
        <v>30000</v>
      </c>
      <c r="F63" s="33">
        <f aca="true" t="shared" si="17" ref="F63:F70">$B$24*E63+$B$19*MAX(0,MIN($A$20,E63)-$A$19)+$B$20*MAX(0,MIN($A$21,E63)-$A$20)+$B$21*MAX(0,MIN($A$22,E63)-$A$21)+$B$22*MAX(0,MIN($A$23,E63)-$A$22)+$B$23*MAX(0,E63-$A$23)</f>
        <v>5341.475</v>
      </c>
      <c r="G63" s="35">
        <f aca="true" t="shared" si="18" ref="G63:G70">$B63/E63</f>
        <v>0.572</v>
      </c>
      <c r="H63" s="35">
        <f aca="true" t="shared" si="19" ref="H63:H70">F63/E63</f>
        <v>0.17804916666666668</v>
      </c>
      <c r="I63" s="37">
        <f>G63+H63</f>
        <v>0.7500491666666667</v>
      </c>
      <c r="J63" s="38">
        <f aca="true" t="shared" si="20" ref="J63:J70">MAX(0,I63-0.5)*E63</f>
        <v>7501.474999999999</v>
      </c>
      <c r="K63" s="34">
        <f aca="true" t="shared" si="21" ref="K63:K70">J63-J51</f>
        <v>7501.474999999999</v>
      </c>
    </row>
    <row r="64" spans="1:11" ht="12.75">
      <c r="A64" s="33">
        <v>5000000</v>
      </c>
      <c r="B64" s="33">
        <f t="shared" si="13"/>
        <v>40610</v>
      </c>
      <c r="C64" s="35">
        <f t="shared" si="14"/>
        <v>0.008122</v>
      </c>
      <c r="D64" s="33">
        <f t="shared" si="15"/>
        <v>50000</v>
      </c>
      <c r="E64" s="33">
        <f t="shared" si="16"/>
        <v>50000</v>
      </c>
      <c r="F64" s="33">
        <f t="shared" si="17"/>
        <v>12441.475000000002</v>
      </c>
      <c r="G64" s="35">
        <f t="shared" si="18"/>
        <v>0.8122</v>
      </c>
      <c r="H64" s="35">
        <f t="shared" si="19"/>
        <v>0.24882950000000004</v>
      </c>
      <c r="I64" s="37">
        <f aca="true" t="shared" si="22" ref="I64:I70">G64+H64</f>
        <v>1.0610295</v>
      </c>
      <c r="J64" s="38">
        <f t="shared" si="20"/>
        <v>28051.475000000002</v>
      </c>
      <c r="K64" s="34">
        <f t="shared" si="21"/>
        <v>8833.800000000014</v>
      </c>
    </row>
    <row r="65" spans="1:11" ht="12.75">
      <c r="A65" s="33">
        <v>10000000</v>
      </c>
      <c r="B65" s="33">
        <f t="shared" si="13"/>
        <v>114850</v>
      </c>
      <c r="C65" s="35">
        <f t="shared" si="14"/>
        <v>0.011485</v>
      </c>
      <c r="D65" s="33">
        <f t="shared" si="15"/>
        <v>100000</v>
      </c>
      <c r="E65" s="33">
        <f t="shared" si="16"/>
        <v>100000</v>
      </c>
      <c r="F65" s="33">
        <f t="shared" si="17"/>
        <v>32436.875000000004</v>
      </c>
      <c r="G65" s="35">
        <f t="shared" si="18"/>
        <v>1.1485</v>
      </c>
      <c r="H65" s="35">
        <f t="shared" si="19"/>
        <v>0.32436875000000004</v>
      </c>
      <c r="I65" s="37">
        <f t="shared" si="22"/>
        <v>1.4728687500000002</v>
      </c>
      <c r="J65" s="38">
        <f t="shared" si="20"/>
        <v>97286.87500000001</v>
      </c>
      <c r="K65" s="34">
        <f t="shared" si="21"/>
        <v>7579.200000000026</v>
      </c>
    </row>
    <row r="66" spans="1:11" ht="12.75">
      <c r="A66" s="33">
        <v>20000000</v>
      </c>
      <c r="B66" s="33">
        <f t="shared" si="13"/>
        <v>285820</v>
      </c>
      <c r="C66" s="35">
        <f t="shared" si="14"/>
        <v>0.014291</v>
      </c>
      <c r="D66" s="33">
        <f t="shared" si="15"/>
        <v>200000</v>
      </c>
      <c r="E66" s="33">
        <f t="shared" si="16"/>
        <v>200000</v>
      </c>
      <c r="F66" s="33">
        <f t="shared" si="17"/>
        <v>79357.675</v>
      </c>
      <c r="G66" s="35">
        <f t="shared" si="18"/>
        <v>1.4291</v>
      </c>
      <c r="H66" s="35">
        <f t="shared" si="19"/>
        <v>0.396788375</v>
      </c>
      <c r="I66" s="37">
        <f t="shared" si="22"/>
        <v>1.8258883750000001</v>
      </c>
      <c r="J66" s="38">
        <f t="shared" si="20"/>
        <v>265177.67500000005</v>
      </c>
      <c r="K66" s="34">
        <f t="shared" si="21"/>
        <v>12000.000000000058</v>
      </c>
    </row>
    <row r="67" spans="1:11" ht="12.75">
      <c r="A67" s="33">
        <v>30000000</v>
      </c>
      <c r="B67" s="33">
        <f t="shared" si="13"/>
        <v>465820</v>
      </c>
      <c r="C67" s="35">
        <f t="shared" si="14"/>
        <v>0.015527333333333334</v>
      </c>
      <c r="D67" s="33">
        <f t="shared" si="15"/>
        <v>300000</v>
      </c>
      <c r="E67" s="33">
        <f t="shared" si="16"/>
        <v>300000</v>
      </c>
      <c r="F67" s="33">
        <f t="shared" si="17"/>
        <v>127857.675</v>
      </c>
      <c r="G67" s="35">
        <f t="shared" si="18"/>
        <v>1.5527333333333333</v>
      </c>
      <c r="H67" s="35">
        <f t="shared" si="19"/>
        <v>0.42619225</v>
      </c>
      <c r="I67" s="37">
        <f t="shared" si="22"/>
        <v>1.9789255833333332</v>
      </c>
      <c r="J67" s="38">
        <f t="shared" si="20"/>
        <v>443677.675</v>
      </c>
      <c r="K67" s="34">
        <f t="shared" si="21"/>
        <v>17999.999999999884</v>
      </c>
    </row>
    <row r="68" spans="1:11" ht="12.75">
      <c r="A68" s="33">
        <v>40000000</v>
      </c>
      <c r="B68" s="33">
        <f t="shared" si="13"/>
        <v>645820</v>
      </c>
      <c r="C68" s="35">
        <f t="shared" si="14"/>
        <v>0.0161455</v>
      </c>
      <c r="D68" s="33">
        <f t="shared" si="15"/>
        <v>400000</v>
      </c>
      <c r="E68" s="33">
        <f t="shared" si="16"/>
        <v>400000</v>
      </c>
      <c r="F68" s="33">
        <f t="shared" si="17"/>
        <v>176357.675</v>
      </c>
      <c r="G68" s="35">
        <f t="shared" si="18"/>
        <v>1.61455</v>
      </c>
      <c r="H68" s="35">
        <f t="shared" si="19"/>
        <v>0.4408941875</v>
      </c>
      <c r="I68" s="37">
        <f t="shared" si="22"/>
        <v>2.0554441875</v>
      </c>
      <c r="J68" s="38">
        <f t="shared" si="20"/>
        <v>622177.675</v>
      </c>
      <c r="K68" s="34">
        <f t="shared" si="21"/>
        <v>24000</v>
      </c>
    </row>
    <row r="69" spans="1:11" ht="12.75">
      <c r="A69" s="33">
        <v>50000000</v>
      </c>
      <c r="B69" s="33">
        <f t="shared" si="13"/>
        <v>825820.0000000001</v>
      </c>
      <c r="C69" s="35">
        <f t="shared" si="14"/>
        <v>0.016516400000000004</v>
      </c>
      <c r="D69" s="33">
        <f t="shared" si="15"/>
        <v>500000</v>
      </c>
      <c r="E69" s="33">
        <f t="shared" si="16"/>
        <v>500000</v>
      </c>
      <c r="F69" s="33">
        <f t="shared" si="17"/>
        <v>224857.675</v>
      </c>
      <c r="G69" s="35">
        <f t="shared" si="18"/>
        <v>1.6516400000000002</v>
      </c>
      <c r="H69" s="35">
        <f t="shared" si="19"/>
        <v>0.44971534999999996</v>
      </c>
      <c r="I69" s="37">
        <f t="shared" si="22"/>
        <v>2.1013553500000004</v>
      </c>
      <c r="J69" s="38">
        <f t="shared" si="20"/>
        <v>800677.6750000002</v>
      </c>
      <c r="K69" s="34">
        <f t="shared" si="21"/>
        <v>29999.999999999884</v>
      </c>
    </row>
    <row r="70" spans="1:11" ht="12.75">
      <c r="A70" s="33">
        <v>60000000</v>
      </c>
      <c r="B70" s="33">
        <f t="shared" si="13"/>
        <v>1005820.0000000001</v>
      </c>
      <c r="C70" s="35">
        <f t="shared" si="14"/>
        <v>0.01676366666666667</v>
      </c>
      <c r="D70" s="33">
        <f t="shared" si="15"/>
        <v>600000</v>
      </c>
      <c r="E70" s="33">
        <f t="shared" si="16"/>
        <v>600000</v>
      </c>
      <c r="F70" s="33">
        <f t="shared" si="17"/>
        <v>273357.67500000005</v>
      </c>
      <c r="G70" s="35">
        <f t="shared" si="18"/>
        <v>1.6763666666666668</v>
      </c>
      <c r="H70" s="35">
        <f t="shared" si="19"/>
        <v>0.4555961250000001</v>
      </c>
      <c r="I70" s="37">
        <f t="shared" si="22"/>
        <v>2.131962791666667</v>
      </c>
      <c r="J70" s="38">
        <f t="shared" si="20"/>
        <v>979177.6750000002</v>
      </c>
      <c r="K70" s="34">
        <f t="shared" si="21"/>
        <v>36000.00000000012</v>
      </c>
    </row>
    <row r="72" ht="14.25">
      <c r="A72" s="12" t="s">
        <v>159</v>
      </c>
    </row>
    <row r="74" spans="1:6" ht="15.75">
      <c r="A74" s="2" t="s">
        <v>133</v>
      </c>
      <c r="B74" s="33">
        <v>100000</v>
      </c>
      <c r="D74" s="2" t="s">
        <v>129</v>
      </c>
      <c r="E74" s="36">
        <v>0.05</v>
      </c>
      <c r="F74" s="36"/>
    </row>
    <row r="75" spans="1:10" ht="15.75">
      <c r="A75" s="2" t="s">
        <v>126</v>
      </c>
      <c r="B75" s="2" t="s">
        <v>127</v>
      </c>
      <c r="C75" s="2" t="s">
        <v>128</v>
      </c>
      <c r="D75" s="2" t="s">
        <v>134</v>
      </c>
      <c r="E75" s="2" t="s">
        <v>135</v>
      </c>
      <c r="F75" s="2" t="s">
        <v>123</v>
      </c>
      <c r="G75" s="2" t="s">
        <v>130</v>
      </c>
      <c r="H75" s="2" t="s">
        <v>131</v>
      </c>
      <c r="I75" s="42" t="s">
        <v>132</v>
      </c>
      <c r="J75" s="43" t="s">
        <v>154</v>
      </c>
    </row>
    <row r="76" spans="1:11" ht="12.75">
      <c r="A76" s="33">
        <v>1000000</v>
      </c>
      <c r="B76" s="33">
        <f aca="true" t="shared" si="23" ref="B76:B84">$B$37*MAX(0,MIN($A$38,A76)-$A$37)+$B$38*MAX(0,MIN($A$39,A76)-$A$38)+$B$39*MAX(0,MIN($A$40,A76)-$A$39)+$B$40*MAX(0,MIN($A$41,A76)-$A$40)+$B$41*MAX(0,MIN($A$42,A76)-$A$41)+$B$42*MAX(0,A76-$A$42)</f>
        <v>1265.0000000000002</v>
      </c>
      <c r="C76" s="35">
        <f aca="true" t="shared" si="24" ref="C76:C84">B76/A76</f>
        <v>0.0012650000000000003</v>
      </c>
      <c r="D76" s="33">
        <f>E$74*$A76</f>
        <v>50000</v>
      </c>
      <c r="E76" s="33">
        <f>D76+B$74</f>
        <v>150000</v>
      </c>
      <c r="F76" s="33">
        <f>$B$24*E76+$B$19*MAX(0,MIN($A$20,E76)-$A$19)+$B$20*MAX(0,MIN($A$21,E76)-$A$20)+$B$21*MAX(0,MIN($A$22,E76)-$A$21)+$B$22*MAX(0,MIN($A$23,E76)-$A$22)+$B$23*MAX(0,E76-$A$23)</f>
        <v>55107.675</v>
      </c>
      <c r="G76" s="35">
        <f>$B76/E76</f>
        <v>0.008433333333333334</v>
      </c>
      <c r="H76" s="35">
        <f>F76/E76</f>
        <v>0.3673845</v>
      </c>
      <c r="I76" s="37">
        <f>G76+H76</f>
        <v>0.37581783333333335</v>
      </c>
      <c r="J76" s="38">
        <f>MAX(0,I76-0.5)*E76</f>
        <v>0</v>
      </c>
      <c r="K76" s="34"/>
    </row>
    <row r="77" spans="1:11" ht="12.75">
      <c r="A77" s="33">
        <v>3000000</v>
      </c>
      <c r="B77" s="33">
        <f t="shared" si="23"/>
        <v>17160</v>
      </c>
      <c r="C77" s="35">
        <f t="shared" si="24"/>
        <v>0.00572</v>
      </c>
      <c r="D77" s="33">
        <f aca="true" t="shared" si="25" ref="D77:D84">E$74*$A77</f>
        <v>150000</v>
      </c>
      <c r="E77" s="33">
        <f aca="true" t="shared" si="26" ref="E77:E84">D77+B$74</f>
        <v>250000</v>
      </c>
      <c r="F77" s="33">
        <f aca="true" t="shared" si="27" ref="F77:F84">$B$24*E77+$B$19*MAX(0,MIN($A$20,E77)-$A$19)+$B$20*MAX(0,MIN($A$21,E77)-$A$20)+$B$21*MAX(0,MIN($A$22,E77)-$A$21)+$B$22*MAX(0,MIN($A$23,E77)-$A$22)+$B$23*MAX(0,E77-$A$23)</f>
        <v>103607.675</v>
      </c>
      <c r="G77" s="35">
        <f aca="true" t="shared" si="28" ref="G77:G84">$B77/E77</f>
        <v>0.06864</v>
      </c>
      <c r="H77" s="35">
        <f aca="true" t="shared" si="29" ref="H77:H84">F77/E77</f>
        <v>0.4144307</v>
      </c>
      <c r="I77" s="37">
        <f>G77+H77</f>
        <v>0.48307069999999996</v>
      </c>
      <c r="J77" s="38">
        <f aca="true" t="shared" si="30" ref="J77:J84">MAX(0,I77-0.5)*E77</f>
        <v>0</v>
      </c>
      <c r="K77" s="34"/>
    </row>
    <row r="78" spans="1:11" ht="12.75">
      <c r="A78" s="33">
        <v>5000000</v>
      </c>
      <c r="B78" s="33">
        <f t="shared" si="23"/>
        <v>40610</v>
      </c>
      <c r="C78" s="35">
        <f t="shared" si="24"/>
        <v>0.008122</v>
      </c>
      <c r="D78" s="33">
        <f t="shared" si="25"/>
        <v>250000</v>
      </c>
      <c r="E78" s="33">
        <f t="shared" si="26"/>
        <v>350000</v>
      </c>
      <c r="F78" s="33">
        <f t="shared" si="27"/>
        <v>152107.675</v>
      </c>
      <c r="G78" s="35">
        <f t="shared" si="28"/>
        <v>0.11602857142857143</v>
      </c>
      <c r="H78" s="35">
        <f t="shared" si="29"/>
        <v>0.43459335714285713</v>
      </c>
      <c r="I78" s="37">
        <f aca="true" t="shared" si="31" ref="I78:I84">G78+H78</f>
        <v>0.5506219285714286</v>
      </c>
      <c r="J78" s="38">
        <f t="shared" si="30"/>
        <v>17717.674999999996</v>
      </c>
      <c r="K78" s="34"/>
    </row>
    <row r="79" spans="1:11" ht="12.75">
      <c r="A79" s="33">
        <v>10000000</v>
      </c>
      <c r="B79" s="33">
        <f t="shared" si="23"/>
        <v>114850</v>
      </c>
      <c r="C79" s="35">
        <f t="shared" si="24"/>
        <v>0.011485</v>
      </c>
      <c r="D79" s="33">
        <f t="shared" si="25"/>
        <v>500000</v>
      </c>
      <c r="E79" s="33">
        <f t="shared" si="26"/>
        <v>600000</v>
      </c>
      <c r="F79" s="33">
        <f t="shared" si="27"/>
        <v>273357.67500000005</v>
      </c>
      <c r="G79" s="35">
        <f t="shared" si="28"/>
        <v>0.19141666666666668</v>
      </c>
      <c r="H79" s="35">
        <f t="shared" si="29"/>
        <v>0.4555961250000001</v>
      </c>
      <c r="I79" s="37">
        <f t="shared" si="31"/>
        <v>0.6470127916666668</v>
      </c>
      <c r="J79" s="38">
        <f t="shared" si="30"/>
        <v>88207.67500000009</v>
      </c>
      <c r="K79" s="34"/>
    </row>
    <row r="80" spans="1:11" ht="12.75">
      <c r="A80" s="33">
        <v>20000000</v>
      </c>
      <c r="B80" s="33">
        <f t="shared" si="23"/>
        <v>285820</v>
      </c>
      <c r="C80" s="35">
        <f t="shared" si="24"/>
        <v>0.014291</v>
      </c>
      <c r="D80" s="33">
        <f t="shared" si="25"/>
        <v>1000000</v>
      </c>
      <c r="E80" s="33">
        <f t="shared" si="26"/>
        <v>1100000</v>
      </c>
      <c r="F80" s="33">
        <f t="shared" si="27"/>
        <v>515857.675</v>
      </c>
      <c r="G80" s="35">
        <f t="shared" si="28"/>
        <v>0.25983636363636364</v>
      </c>
      <c r="H80" s="35">
        <f t="shared" si="29"/>
        <v>0.4689615227272727</v>
      </c>
      <c r="I80" s="37">
        <f t="shared" si="31"/>
        <v>0.7287978863636364</v>
      </c>
      <c r="J80" s="38">
        <f t="shared" si="30"/>
        <v>251677.67500000005</v>
      </c>
      <c r="K80" s="34"/>
    </row>
    <row r="81" spans="1:11" ht="12.75">
      <c r="A81" s="33">
        <v>30000000</v>
      </c>
      <c r="B81" s="33">
        <f t="shared" si="23"/>
        <v>465820</v>
      </c>
      <c r="C81" s="35">
        <f t="shared" si="24"/>
        <v>0.015527333333333334</v>
      </c>
      <c r="D81" s="33">
        <f t="shared" si="25"/>
        <v>1500000</v>
      </c>
      <c r="E81" s="33">
        <f t="shared" si="26"/>
        <v>1600000</v>
      </c>
      <c r="F81" s="33">
        <f t="shared" si="27"/>
        <v>758357.675</v>
      </c>
      <c r="G81" s="35">
        <f t="shared" si="28"/>
        <v>0.2911375</v>
      </c>
      <c r="H81" s="35">
        <f t="shared" si="29"/>
        <v>0.47397354687500004</v>
      </c>
      <c r="I81" s="37">
        <f t="shared" si="31"/>
        <v>0.765111046875</v>
      </c>
      <c r="J81" s="38">
        <f t="shared" si="30"/>
        <v>424177.675</v>
      </c>
      <c r="K81" s="34"/>
    </row>
    <row r="82" spans="1:11" ht="12.75">
      <c r="A82" s="33">
        <v>40000000</v>
      </c>
      <c r="B82" s="33">
        <f t="shared" si="23"/>
        <v>645820</v>
      </c>
      <c r="C82" s="35">
        <f t="shared" si="24"/>
        <v>0.0161455</v>
      </c>
      <c r="D82" s="33">
        <f t="shared" si="25"/>
        <v>2000000</v>
      </c>
      <c r="E82" s="33">
        <f t="shared" si="26"/>
        <v>2100000</v>
      </c>
      <c r="F82" s="33">
        <f t="shared" si="27"/>
        <v>1000857.675</v>
      </c>
      <c r="G82" s="35">
        <f t="shared" si="28"/>
        <v>0.3075333333333333</v>
      </c>
      <c r="H82" s="35">
        <f t="shared" si="29"/>
        <v>0.47659889285714285</v>
      </c>
      <c r="I82" s="37">
        <f t="shared" si="31"/>
        <v>0.7841322261904762</v>
      </c>
      <c r="J82" s="38">
        <f t="shared" si="30"/>
        <v>596677.6749999999</v>
      </c>
      <c r="K82" s="34"/>
    </row>
    <row r="83" spans="1:11" ht="12.75">
      <c r="A83" s="33">
        <v>50000000</v>
      </c>
      <c r="B83" s="33">
        <f t="shared" si="23"/>
        <v>825820.0000000001</v>
      </c>
      <c r="C83" s="35">
        <f t="shared" si="24"/>
        <v>0.016516400000000004</v>
      </c>
      <c r="D83" s="33">
        <f t="shared" si="25"/>
        <v>2500000</v>
      </c>
      <c r="E83" s="33">
        <f t="shared" si="26"/>
        <v>2600000</v>
      </c>
      <c r="F83" s="33">
        <f t="shared" si="27"/>
        <v>1243357.675</v>
      </c>
      <c r="G83" s="35">
        <f t="shared" si="28"/>
        <v>0.31762307692307695</v>
      </c>
      <c r="H83" s="35">
        <f t="shared" si="29"/>
        <v>0.4782144903846154</v>
      </c>
      <c r="I83" s="37">
        <f t="shared" si="31"/>
        <v>0.7958375673076923</v>
      </c>
      <c r="J83" s="38">
        <f t="shared" si="30"/>
        <v>769177.6749999999</v>
      </c>
      <c r="K83" s="34"/>
    </row>
    <row r="84" spans="1:11" ht="12.75">
      <c r="A84" s="33">
        <v>60000000</v>
      </c>
      <c r="B84" s="33">
        <f t="shared" si="23"/>
        <v>1005820.0000000001</v>
      </c>
      <c r="C84" s="35">
        <f t="shared" si="24"/>
        <v>0.01676366666666667</v>
      </c>
      <c r="D84" s="33">
        <f t="shared" si="25"/>
        <v>3000000</v>
      </c>
      <c r="E84" s="33">
        <f t="shared" si="26"/>
        <v>3100000</v>
      </c>
      <c r="F84" s="33">
        <f t="shared" si="27"/>
        <v>1485857.675</v>
      </c>
      <c r="G84" s="35">
        <f t="shared" si="28"/>
        <v>0.3244580645161291</v>
      </c>
      <c r="H84" s="35">
        <f t="shared" si="29"/>
        <v>0.4793089274193549</v>
      </c>
      <c r="I84" s="37">
        <f t="shared" si="31"/>
        <v>0.803766991935484</v>
      </c>
      <c r="J84" s="38">
        <f t="shared" si="30"/>
        <v>941677.6750000003</v>
      </c>
      <c r="K84" s="34"/>
    </row>
    <row r="86" spans="1:6" ht="15.75">
      <c r="A86" s="2" t="s">
        <v>133</v>
      </c>
      <c r="B86" s="33">
        <v>100000</v>
      </c>
      <c r="D86" s="2" t="s">
        <v>129</v>
      </c>
      <c r="E86" s="36">
        <v>0.01</v>
      </c>
      <c r="F86" s="36"/>
    </row>
    <row r="87" spans="1:10" ht="15.75">
      <c r="A87" s="2" t="s">
        <v>126</v>
      </c>
      <c r="B87" s="2" t="s">
        <v>127</v>
      </c>
      <c r="C87" s="2" t="s">
        <v>128</v>
      </c>
      <c r="D87" s="2" t="s">
        <v>134</v>
      </c>
      <c r="E87" s="2" t="s">
        <v>135</v>
      </c>
      <c r="F87" s="2" t="s">
        <v>123</v>
      </c>
      <c r="G87" s="2" t="s">
        <v>130</v>
      </c>
      <c r="H87" s="2" t="s">
        <v>131</v>
      </c>
      <c r="I87" s="42" t="s">
        <v>132</v>
      </c>
      <c r="J87" s="43" t="s">
        <v>154</v>
      </c>
    </row>
    <row r="88" spans="1:11" ht="12.75">
      <c r="A88" s="33">
        <v>1000000</v>
      </c>
      <c r="B88" s="33">
        <f aca="true" t="shared" si="32" ref="B88:B96">$B$37*MAX(0,MIN($A$38,A88)-$A$37)+$B$38*MAX(0,MIN($A$39,A88)-$A$38)+$B$39*MAX(0,MIN($A$40,A88)-$A$39)+$B$40*MAX(0,MIN($A$41,A88)-$A$40)+$B$41*MAX(0,MIN($A$42,A88)-$A$41)+$B$42*MAX(0,A88-$A$42)</f>
        <v>1265.0000000000002</v>
      </c>
      <c r="C88" s="35">
        <f aca="true" t="shared" si="33" ref="C88:C96">B88/A88</f>
        <v>0.0012650000000000003</v>
      </c>
      <c r="D88" s="33">
        <f>E$86*$A88</f>
        <v>10000</v>
      </c>
      <c r="E88" s="33">
        <f>D88+B$86</f>
        <v>110000</v>
      </c>
      <c r="F88" s="33">
        <f>$B$24*E88+$B$19*MAX(0,MIN($A$20,E88)-$A$19)+$B$20*MAX(0,MIN($A$21,E88)-$A$20)+$B$21*MAX(0,MIN($A$22,E88)-$A$21)+$B$22*MAX(0,MIN($A$23,E88)-$A$22)+$B$23*MAX(0,E88-$A$23)</f>
        <v>36886.875</v>
      </c>
      <c r="G88" s="35">
        <f>$B88/E88</f>
        <v>0.011500000000000002</v>
      </c>
      <c r="H88" s="35">
        <f>F88/E88</f>
        <v>0.3353352272727273</v>
      </c>
      <c r="I88" s="37">
        <f>G88+H88</f>
        <v>0.3468352272727273</v>
      </c>
      <c r="J88" s="38">
        <f>MAX(0,I88-0.5)*E88</f>
        <v>0</v>
      </c>
      <c r="K88" s="34"/>
    </row>
    <row r="89" spans="1:11" ht="12.75">
      <c r="A89" s="33">
        <v>3000000</v>
      </c>
      <c r="B89" s="33">
        <f t="shared" si="32"/>
        <v>17160</v>
      </c>
      <c r="C89" s="35">
        <f t="shared" si="33"/>
        <v>0.00572</v>
      </c>
      <c r="D89" s="33">
        <f aca="true" t="shared" si="34" ref="D89:D96">E$86*$A89</f>
        <v>30000</v>
      </c>
      <c r="E89" s="33">
        <f aca="true" t="shared" si="35" ref="E89:E96">D89+B$86</f>
        <v>130000</v>
      </c>
      <c r="F89" s="33">
        <f aca="true" t="shared" si="36" ref="F89:F96">$B$24*E89+$B$19*MAX(0,MIN($A$20,E89)-$A$19)+$B$20*MAX(0,MIN($A$21,E89)-$A$20)+$B$21*MAX(0,MIN($A$22,E89)-$A$21)+$B$22*MAX(0,MIN($A$23,E89)-$A$22)+$B$23*MAX(0,E89-$A$23)</f>
        <v>45786.875</v>
      </c>
      <c r="G89" s="35">
        <f aca="true" t="shared" si="37" ref="G89:G96">$B89/E89</f>
        <v>0.132</v>
      </c>
      <c r="H89" s="35">
        <f aca="true" t="shared" si="38" ref="H89:H96">F89/E89</f>
        <v>0.35220673076923076</v>
      </c>
      <c r="I89" s="37">
        <f>G89+H89</f>
        <v>0.48420673076923076</v>
      </c>
      <c r="J89" s="38">
        <f aca="true" t="shared" si="39" ref="J89:J96">MAX(0,I89-0.5)*E89</f>
        <v>0</v>
      </c>
      <c r="K89" s="34"/>
    </row>
    <row r="90" spans="1:11" ht="12.75">
      <c r="A90" s="33">
        <v>5000000</v>
      </c>
      <c r="B90" s="33">
        <f t="shared" si="32"/>
        <v>40610</v>
      </c>
      <c r="C90" s="35">
        <f t="shared" si="33"/>
        <v>0.008122</v>
      </c>
      <c r="D90" s="33">
        <f t="shared" si="34"/>
        <v>50000</v>
      </c>
      <c r="E90" s="33">
        <f t="shared" si="35"/>
        <v>150000</v>
      </c>
      <c r="F90" s="33">
        <f t="shared" si="36"/>
        <v>55107.675</v>
      </c>
      <c r="G90" s="35">
        <f t="shared" si="37"/>
        <v>0.2707333333333333</v>
      </c>
      <c r="H90" s="35">
        <f t="shared" si="38"/>
        <v>0.3673845</v>
      </c>
      <c r="I90" s="37">
        <f aca="true" t="shared" si="40" ref="I90:I96">G90+H90</f>
        <v>0.6381178333333333</v>
      </c>
      <c r="J90" s="38">
        <f t="shared" si="39"/>
        <v>20717.674999999992</v>
      </c>
      <c r="K90" s="34"/>
    </row>
    <row r="91" spans="1:11" ht="12.75">
      <c r="A91" s="33">
        <v>10000000</v>
      </c>
      <c r="B91" s="33">
        <f t="shared" si="32"/>
        <v>114850</v>
      </c>
      <c r="C91" s="35">
        <f t="shared" si="33"/>
        <v>0.011485</v>
      </c>
      <c r="D91" s="33">
        <f t="shared" si="34"/>
        <v>100000</v>
      </c>
      <c r="E91" s="33">
        <f t="shared" si="35"/>
        <v>200000</v>
      </c>
      <c r="F91" s="33">
        <f t="shared" si="36"/>
        <v>79357.675</v>
      </c>
      <c r="G91" s="35">
        <f t="shared" si="37"/>
        <v>0.57425</v>
      </c>
      <c r="H91" s="35">
        <f t="shared" si="38"/>
        <v>0.396788375</v>
      </c>
      <c r="I91" s="37">
        <f t="shared" si="40"/>
        <v>0.971038375</v>
      </c>
      <c r="J91" s="38">
        <f t="shared" si="39"/>
        <v>94207.675</v>
      </c>
      <c r="K91" s="34"/>
    </row>
    <row r="92" spans="1:11" ht="12.75">
      <c r="A92" s="33">
        <v>20000000</v>
      </c>
      <c r="B92" s="33">
        <f t="shared" si="32"/>
        <v>285820</v>
      </c>
      <c r="C92" s="35">
        <f t="shared" si="33"/>
        <v>0.014291</v>
      </c>
      <c r="D92" s="33">
        <f t="shared" si="34"/>
        <v>200000</v>
      </c>
      <c r="E92" s="33">
        <f t="shared" si="35"/>
        <v>300000</v>
      </c>
      <c r="F92" s="33">
        <f t="shared" si="36"/>
        <v>127857.675</v>
      </c>
      <c r="G92" s="35">
        <f t="shared" si="37"/>
        <v>0.9527333333333333</v>
      </c>
      <c r="H92" s="35">
        <f t="shared" si="38"/>
        <v>0.42619225</v>
      </c>
      <c r="I92" s="37">
        <f t="shared" si="40"/>
        <v>1.3789255833333334</v>
      </c>
      <c r="J92" s="38">
        <f t="shared" si="39"/>
        <v>263677.675</v>
      </c>
      <c r="K92" s="34"/>
    </row>
    <row r="93" spans="1:11" ht="12.75">
      <c r="A93" s="33">
        <v>30000000</v>
      </c>
      <c r="B93" s="33">
        <f t="shared" si="32"/>
        <v>465820</v>
      </c>
      <c r="C93" s="35">
        <f t="shared" si="33"/>
        <v>0.015527333333333334</v>
      </c>
      <c r="D93" s="33">
        <f t="shared" si="34"/>
        <v>300000</v>
      </c>
      <c r="E93" s="33">
        <f t="shared" si="35"/>
        <v>400000</v>
      </c>
      <c r="F93" s="33">
        <f t="shared" si="36"/>
        <v>176357.675</v>
      </c>
      <c r="G93" s="35">
        <f t="shared" si="37"/>
        <v>1.16455</v>
      </c>
      <c r="H93" s="35">
        <f t="shared" si="38"/>
        <v>0.4408941875</v>
      </c>
      <c r="I93" s="37">
        <f t="shared" si="40"/>
        <v>1.6054441874999998</v>
      </c>
      <c r="J93" s="38">
        <f t="shared" si="39"/>
        <v>442177.67499999993</v>
      </c>
      <c r="K93" s="34"/>
    </row>
    <row r="94" spans="1:11" ht="12.75">
      <c r="A94" s="33">
        <v>40000000</v>
      </c>
      <c r="B94" s="33">
        <f t="shared" si="32"/>
        <v>645820</v>
      </c>
      <c r="C94" s="35">
        <f t="shared" si="33"/>
        <v>0.0161455</v>
      </c>
      <c r="D94" s="33">
        <f t="shared" si="34"/>
        <v>400000</v>
      </c>
      <c r="E94" s="33">
        <f t="shared" si="35"/>
        <v>500000</v>
      </c>
      <c r="F94" s="33">
        <f t="shared" si="36"/>
        <v>224857.675</v>
      </c>
      <c r="G94" s="35">
        <f t="shared" si="37"/>
        <v>1.29164</v>
      </c>
      <c r="H94" s="35">
        <f t="shared" si="38"/>
        <v>0.44971534999999996</v>
      </c>
      <c r="I94" s="37">
        <f t="shared" si="40"/>
        <v>1.7413553499999999</v>
      </c>
      <c r="J94" s="38">
        <f t="shared" si="39"/>
        <v>620677.6749999999</v>
      </c>
      <c r="K94" s="34"/>
    </row>
    <row r="95" spans="1:11" ht="12.75">
      <c r="A95" s="33">
        <v>50000000</v>
      </c>
      <c r="B95" s="33">
        <f t="shared" si="32"/>
        <v>825820.0000000001</v>
      </c>
      <c r="C95" s="35">
        <f t="shared" si="33"/>
        <v>0.016516400000000004</v>
      </c>
      <c r="D95" s="33">
        <f t="shared" si="34"/>
        <v>500000</v>
      </c>
      <c r="E95" s="33">
        <f t="shared" si="35"/>
        <v>600000</v>
      </c>
      <c r="F95" s="33">
        <f t="shared" si="36"/>
        <v>273357.67500000005</v>
      </c>
      <c r="G95" s="35">
        <f t="shared" si="37"/>
        <v>1.376366666666667</v>
      </c>
      <c r="H95" s="35">
        <f t="shared" si="38"/>
        <v>0.4555961250000001</v>
      </c>
      <c r="I95" s="37">
        <f t="shared" si="40"/>
        <v>1.831962791666667</v>
      </c>
      <c r="J95" s="38">
        <f t="shared" si="39"/>
        <v>799177.6750000002</v>
      </c>
      <c r="K95" s="34"/>
    </row>
    <row r="96" spans="1:11" ht="12.75">
      <c r="A96" s="33">
        <v>60000000</v>
      </c>
      <c r="B96" s="33">
        <f t="shared" si="32"/>
        <v>1005820.0000000001</v>
      </c>
      <c r="C96" s="35">
        <f t="shared" si="33"/>
        <v>0.01676366666666667</v>
      </c>
      <c r="D96" s="33">
        <f t="shared" si="34"/>
        <v>600000</v>
      </c>
      <c r="E96" s="33">
        <f t="shared" si="35"/>
        <v>700000</v>
      </c>
      <c r="F96" s="33">
        <f t="shared" si="36"/>
        <v>321857.67500000005</v>
      </c>
      <c r="G96" s="35">
        <f t="shared" si="37"/>
        <v>1.4368857142857145</v>
      </c>
      <c r="H96" s="35">
        <f t="shared" si="38"/>
        <v>0.45979667857142864</v>
      </c>
      <c r="I96" s="37">
        <f t="shared" si="40"/>
        <v>1.8966823928571432</v>
      </c>
      <c r="J96" s="38">
        <f t="shared" si="39"/>
        <v>977677.6750000003</v>
      </c>
      <c r="K96" s="34"/>
    </row>
  </sheetData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cp:lastPrinted>2008-10-09T13:50:42Z</cp:lastPrinted>
  <dcterms:created xsi:type="dcterms:W3CDTF">2006-11-19T21:40:19Z</dcterms:created>
  <dcterms:modified xsi:type="dcterms:W3CDTF">2011-02-01T11:18:41Z</dcterms:modified>
  <cp:category/>
  <cp:version/>
  <cp:contentType/>
  <cp:contentStatus/>
</cp:coreProperties>
</file>