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worksheets/sheet3.xml" ContentType="application/vnd.openxmlformats-officedocument.spreadsheetml.work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worksheets/sheet4.xml" ContentType="application/vnd.openxmlformats-officedocument.spreadsheetml.work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theme/themeOverride1.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theme/themeOverride2.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theme/themeOverride3.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Users\t.piketty\Dropbox\Piketty2021BreveHistoireEgalite\LivreFR\xls\"/>
    </mc:Choice>
  </mc:AlternateContent>
  <bookViews>
    <workbookView xWindow="0" yWindow="-456" windowWidth="28800" windowHeight="18000"/>
  </bookViews>
  <sheets>
    <sheet name="ReadMe" sheetId="39" r:id="rId1"/>
    <sheet name="G1" sheetId="45" r:id="rId2"/>
    <sheet name="G2" sheetId="46" r:id="rId3"/>
    <sheet name="G3" sheetId="147" r:id="rId4"/>
    <sheet name="G4" sheetId="54" r:id="rId5"/>
    <sheet name="G5" sheetId="109" r:id="rId6"/>
    <sheet name="G6" sheetId="55" r:id="rId7"/>
    <sheet name="G7" sheetId="56" r:id="rId8"/>
    <sheet name="G8" sheetId="91" r:id="rId9"/>
    <sheet name="G9" sheetId="70" r:id="rId10"/>
    <sheet name="G10" sheetId="74" r:id="rId11"/>
    <sheet name="G11" sheetId="69" r:id="rId12"/>
    <sheet name="G12" sheetId="76" r:id="rId13"/>
    <sheet name="G13" sheetId="139" r:id="rId14"/>
    <sheet name="G14" sheetId="77" r:id="rId15"/>
    <sheet name="G15" sheetId="67" r:id="rId16"/>
    <sheet name="G16" sheetId="86" r:id="rId17"/>
    <sheet name="G17" sheetId="61" r:id="rId18"/>
    <sheet name="G18" sheetId="144" r:id="rId19"/>
    <sheet name="G19" sheetId="101" r:id="rId20"/>
    <sheet name="T1" sheetId="53" r:id="rId21"/>
    <sheet name="G20" sheetId="97" r:id="rId22"/>
    <sheet name="G21" sheetId="98" r:id="rId23"/>
    <sheet name="G22" sheetId="99" r:id="rId24"/>
    <sheet name="G23" sheetId="107" r:id="rId25"/>
    <sheet name="G24" sheetId="102" r:id="rId26"/>
    <sheet name="G25" sheetId="78" r:id="rId27"/>
    <sheet name="G26" sheetId="103" r:id="rId28"/>
    <sheet name="G27" sheetId="125" r:id="rId29"/>
    <sheet name="G28" sheetId="124" r:id="rId30"/>
    <sheet name="G29" sheetId="119" r:id="rId31"/>
    <sheet name="G30" sheetId="43" r:id="rId32"/>
    <sheet name="T2" sheetId="111" r:id="rId33"/>
    <sheet name="G31" sheetId="149" r:id="rId34"/>
    <sheet name="G32" sheetId="112" r:id="rId35"/>
    <sheet name="G33" sheetId="127" r:id="rId36"/>
    <sheet name="G34" sheetId="82" r:id="rId37"/>
    <sheet name="G35" sheetId="83" r:id="rId38"/>
    <sheet name="G36" sheetId="153" r:id="rId39"/>
    <sheet name="G37" sheetId="128" r:id="rId40"/>
    <sheet name="G38" sheetId="141" r:id="rId41"/>
    <sheet name="T3" sheetId="113" r:id="rId42"/>
    <sheet name="G39" sheetId="133" r:id="rId43"/>
    <sheet name="G40" sheetId="134" r:id="rId44"/>
    <sheet name="G41" sheetId="151" r:id="rId45"/>
    <sheet name="DataG1" sheetId="47" r:id="rId46"/>
    <sheet name="DataG2" sheetId="48" r:id="rId47"/>
    <sheet name="DataG3" sheetId="146" r:id="rId48"/>
    <sheet name="DataG4" sheetId="63" r:id="rId49"/>
    <sheet name="DataG5" sheetId="110" r:id="rId50"/>
    <sheet name="DataG6" sheetId="106" r:id="rId51"/>
    <sheet name="DataG7" sheetId="58" r:id="rId52"/>
    <sheet name="DataG8" sheetId="90" r:id="rId53"/>
    <sheet name="DataG9" sheetId="73" r:id="rId54"/>
    <sheet name="DataG10" sheetId="75" r:id="rId55"/>
    <sheet name="DataG11" sheetId="72" r:id="rId56"/>
    <sheet name="DataG12" sheetId="79" r:id="rId57"/>
    <sheet name="DataG13" sheetId="140" r:id="rId58"/>
    <sheet name="DataG14" sheetId="80" r:id="rId59"/>
    <sheet name="DataG15" sheetId="68" r:id="rId60"/>
    <sheet name="DataG16" sheetId="87" r:id="rId61"/>
    <sheet name="DataG17" sheetId="65" r:id="rId62"/>
    <sheet name="DataG18" sheetId="145" r:id="rId63"/>
    <sheet name="DataG19" sheetId="96" r:id="rId64"/>
    <sheet name="DataG20" sheetId="92" r:id="rId65"/>
    <sheet name="DataG21" sheetId="93" r:id="rId66"/>
    <sheet name="DataG22" sheetId="94" r:id="rId67"/>
    <sheet name="DataG23" sheetId="108" r:id="rId68"/>
    <sheet name="DataG24" sheetId="104" r:id="rId69"/>
    <sheet name="DataG25" sheetId="81" r:id="rId70"/>
    <sheet name="DataG26" sheetId="148" r:id="rId71"/>
    <sheet name="DataG27" sheetId="126" r:id="rId72"/>
    <sheet name="DataG28" sheetId="123" r:id="rId73"/>
    <sheet name="DataG29" sheetId="120" r:id="rId74"/>
    <sheet name="DataG30" sheetId="44" r:id="rId75"/>
    <sheet name="DataG31" sheetId="150" r:id="rId76"/>
    <sheet name="DataG32" sheetId="114" r:id="rId77"/>
    <sheet name="DataG33" sheetId="130" r:id="rId78"/>
    <sheet name="DataG34" sheetId="84" r:id="rId79"/>
    <sheet name="DataG35" sheetId="85" r:id="rId80"/>
    <sheet name="DataG36" sheetId="154" r:id="rId81"/>
    <sheet name="DataG37" sheetId="131" r:id="rId82"/>
    <sheet name="DataG38" sheetId="142" r:id="rId83"/>
    <sheet name="DataG39" sheetId="135" r:id="rId84"/>
    <sheet name="DataG40" sheetId="136" r:id="rId85"/>
    <sheet name="DataG41" sheetId="13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__ISC01" localSheetId="67">[1]Q_ISC1!$1:$12</definedName>
    <definedName name="__ISC01" localSheetId="72">[1]Q_ISC1!$1:$12</definedName>
    <definedName name="__ISC01" localSheetId="73">[1]Q_ISC1!$1:$12</definedName>
    <definedName name="__ISC01" localSheetId="49">[1]Q_ISC1!$1:$12</definedName>
    <definedName name="__ISC01">[2]Q_ISC1!$1:$12</definedName>
    <definedName name="__ISC2">[3]Q_ISC2!$1:$18</definedName>
    <definedName name="__ISC3" localSheetId="67">[4]ISC01!$B:$B+[5]Q_ISC3!$1:$23</definedName>
    <definedName name="__ISC3" localSheetId="72">[4]ISC01!$B:$B+[5]Q_ISC3!$1:$23</definedName>
    <definedName name="__ISC3" localSheetId="73">[4]ISC01!$B:$B+[5]Q_ISC3!$1:$23</definedName>
    <definedName name="__ISC3" localSheetId="49">[4]ISC01!$B:$B+[5]Q_ISC3!$1:$23</definedName>
    <definedName name="__ISC3">[6]ISC01!$B:$B+[5]Q_ISC3!$1:$23</definedName>
    <definedName name="__ISC567" localSheetId="67">[7]Q_ISC567!$1:$23</definedName>
    <definedName name="__ISC567" localSheetId="72">[7]Q_ISC567!$1:$23</definedName>
    <definedName name="__ISC567" localSheetId="73">[7]Q_ISC567!$1:$23</definedName>
    <definedName name="__ISC567" localSheetId="49">[7]Q_ISC567!$1:$23</definedName>
    <definedName name="__ISC567">[8]Q_ISC567!$1:$23</definedName>
    <definedName name="_10000" localSheetId="54">[9]Регион!#REF!</definedName>
    <definedName name="_10000" localSheetId="56">[9]Регион!#REF!</definedName>
    <definedName name="_10000" localSheetId="57">[9]Регион!#REF!</definedName>
    <definedName name="_10000" localSheetId="58">[9]Регион!#REF!</definedName>
    <definedName name="_10000" localSheetId="60">[9]Регион!#REF!</definedName>
    <definedName name="_10000" localSheetId="61">[9]Регион!#REF!</definedName>
    <definedName name="_10000" localSheetId="62">[9]Регион!#REF!</definedName>
    <definedName name="_10000" localSheetId="46">[9]Регион!#REF!</definedName>
    <definedName name="_10000" localSheetId="67">[9]Регион!#REF!</definedName>
    <definedName name="_10000" localSheetId="68">[9]Регион!#REF!</definedName>
    <definedName name="_10000" localSheetId="70">[9]Регион!#REF!</definedName>
    <definedName name="_10000" localSheetId="71">[9]Регион!#REF!</definedName>
    <definedName name="_10000" localSheetId="72">[9]Регион!#REF!</definedName>
    <definedName name="_10000" localSheetId="73">[9]Регион!#REF!</definedName>
    <definedName name="_10000" localSheetId="47">[9]Регион!#REF!</definedName>
    <definedName name="_10000" localSheetId="74">[9]Регион!#REF!</definedName>
    <definedName name="_10000" localSheetId="78">[9]Регион!#REF!</definedName>
    <definedName name="_10000" localSheetId="79">[9]Регион!#REF!</definedName>
    <definedName name="_10000" localSheetId="80">[9]Регион!#REF!</definedName>
    <definedName name="_10000" localSheetId="81">[9]Регион!#REF!</definedName>
    <definedName name="_10000" localSheetId="48">[9]Регион!#REF!</definedName>
    <definedName name="_10000" localSheetId="84">[9]Регион!#REF!</definedName>
    <definedName name="_10000" localSheetId="85">[9]Регион!#REF!</definedName>
    <definedName name="_10000" localSheetId="49">[9]Регион!#REF!</definedName>
    <definedName name="_10000" localSheetId="51">[9]Регион!#REF!</definedName>
    <definedName name="_10000" localSheetId="52">[9]Регион!#REF!</definedName>
    <definedName name="_10000" localSheetId="53">[9]Регион!#REF!</definedName>
    <definedName name="_10000" localSheetId="0">[9]Регион!#REF!</definedName>
    <definedName name="_10000" localSheetId="20">[9]Регион!#REF!</definedName>
    <definedName name="_10000" localSheetId="32">[9]Регион!#REF!</definedName>
    <definedName name="_10000" localSheetId="41">[9]Регион!#REF!</definedName>
    <definedName name="_10000">[9]Регион!#REF!</definedName>
    <definedName name="_1080" localSheetId="54">[10]Регион!#REF!</definedName>
    <definedName name="_1080" localSheetId="56">[10]Регион!#REF!</definedName>
    <definedName name="_1080" localSheetId="57">[10]Регион!#REF!</definedName>
    <definedName name="_1080" localSheetId="58">[10]Регион!#REF!</definedName>
    <definedName name="_1080" localSheetId="60">[10]Регион!#REF!</definedName>
    <definedName name="_1080" localSheetId="61">[10]Регион!#REF!</definedName>
    <definedName name="_1080" localSheetId="62">[10]Регион!#REF!</definedName>
    <definedName name="_1080" localSheetId="46">[10]Регион!#REF!</definedName>
    <definedName name="_1080" localSheetId="67">[10]Регион!#REF!</definedName>
    <definedName name="_1080" localSheetId="68">[10]Регион!#REF!</definedName>
    <definedName name="_1080" localSheetId="70">[10]Регион!#REF!</definedName>
    <definedName name="_1080" localSheetId="71">[10]Регион!#REF!</definedName>
    <definedName name="_1080" localSheetId="72">[10]Регион!#REF!</definedName>
    <definedName name="_1080" localSheetId="73">[10]Регион!#REF!</definedName>
    <definedName name="_1080" localSheetId="47">[10]Регион!#REF!</definedName>
    <definedName name="_1080" localSheetId="74">[10]Регион!#REF!</definedName>
    <definedName name="_1080" localSheetId="78">[10]Регион!#REF!</definedName>
    <definedName name="_1080" localSheetId="79">[10]Регион!#REF!</definedName>
    <definedName name="_1080" localSheetId="80">[10]Регион!#REF!</definedName>
    <definedName name="_1080" localSheetId="81">[10]Регион!#REF!</definedName>
    <definedName name="_1080" localSheetId="48">[10]Регион!#REF!</definedName>
    <definedName name="_1080" localSheetId="84">[10]Регион!#REF!</definedName>
    <definedName name="_1080" localSheetId="85">[10]Регион!#REF!</definedName>
    <definedName name="_1080" localSheetId="49">[10]Регион!#REF!</definedName>
    <definedName name="_1080" localSheetId="51">[10]Регион!#REF!</definedName>
    <definedName name="_1080" localSheetId="52">[10]Регион!#REF!</definedName>
    <definedName name="_1080" localSheetId="53">[10]Регион!#REF!</definedName>
    <definedName name="_1080" localSheetId="20">[10]Регион!#REF!</definedName>
    <definedName name="_1080" localSheetId="32">[10]Регион!#REF!</definedName>
    <definedName name="_1080" localSheetId="41">[10]Регион!#REF!</definedName>
    <definedName name="_1080">[10]Регион!#REF!</definedName>
    <definedName name="_1090" localSheetId="54">[10]Регион!#REF!</definedName>
    <definedName name="_1090" localSheetId="56">[10]Регион!#REF!</definedName>
    <definedName name="_1090" localSheetId="57">[10]Регион!#REF!</definedName>
    <definedName name="_1090" localSheetId="58">[10]Регион!#REF!</definedName>
    <definedName name="_1090" localSheetId="60">[10]Регион!#REF!</definedName>
    <definedName name="_1090" localSheetId="61">[10]Регион!#REF!</definedName>
    <definedName name="_1090" localSheetId="62">[10]Регион!#REF!</definedName>
    <definedName name="_1090" localSheetId="46">[10]Регион!#REF!</definedName>
    <definedName name="_1090" localSheetId="67">[10]Регион!#REF!</definedName>
    <definedName name="_1090" localSheetId="68">[10]Регион!#REF!</definedName>
    <definedName name="_1090" localSheetId="70">[10]Регион!#REF!</definedName>
    <definedName name="_1090" localSheetId="71">[10]Регион!#REF!</definedName>
    <definedName name="_1090" localSheetId="72">[10]Регион!#REF!</definedName>
    <definedName name="_1090" localSheetId="73">[10]Регион!#REF!</definedName>
    <definedName name="_1090" localSheetId="47">[10]Регион!#REF!</definedName>
    <definedName name="_1090" localSheetId="74">[10]Регион!#REF!</definedName>
    <definedName name="_1090" localSheetId="78">[10]Регион!#REF!</definedName>
    <definedName name="_1090" localSheetId="79">[10]Регион!#REF!</definedName>
    <definedName name="_1090" localSheetId="80">[10]Регион!#REF!</definedName>
    <definedName name="_1090" localSheetId="81">[10]Регион!#REF!</definedName>
    <definedName name="_1090" localSheetId="48">[10]Регион!#REF!</definedName>
    <definedName name="_1090" localSheetId="84">[10]Регион!#REF!</definedName>
    <definedName name="_1090" localSheetId="85">[10]Регион!#REF!</definedName>
    <definedName name="_1090" localSheetId="49">[10]Регион!#REF!</definedName>
    <definedName name="_1090" localSheetId="51">[10]Регион!#REF!</definedName>
    <definedName name="_1090" localSheetId="52">[10]Регион!#REF!</definedName>
    <definedName name="_1090" localSheetId="53">[10]Регион!#REF!</definedName>
    <definedName name="_1090" localSheetId="20">[10]Регион!#REF!</definedName>
    <definedName name="_1090" localSheetId="32">[10]Регион!#REF!</definedName>
    <definedName name="_1090" localSheetId="41">[10]Регион!#REF!</definedName>
    <definedName name="_1090">[10]Регион!#REF!</definedName>
    <definedName name="_1100" localSheetId="54">[10]Регион!#REF!</definedName>
    <definedName name="_1100" localSheetId="56">[10]Регион!#REF!</definedName>
    <definedName name="_1100" localSheetId="57">[10]Регион!#REF!</definedName>
    <definedName name="_1100" localSheetId="58">[10]Регион!#REF!</definedName>
    <definedName name="_1100" localSheetId="60">[10]Регион!#REF!</definedName>
    <definedName name="_1100" localSheetId="61">[10]Регион!#REF!</definedName>
    <definedName name="_1100" localSheetId="62">[10]Регион!#REF!</definedName>
    <definedName name="_1100" localSheetId="46">[10]Регион!#REF!</definedName>
    <definedName name="_1100" localSheetId="67">[10]Регион!#REF!</definedName>
    <definedName name="_1100" localSheetId="68">[10]Регион!#REF!</definedName>
    <definedName name="_1100" localSheetId="70">[10]Регион!#REF!</definedName>
    <definedName name="_1100" localSheetId="71">[10]Регион!#REF!</definedName>
    <definedName name="_1100" localSheetId="72">[10]Регион!#REF!</definedName>
    <definedName name="_1100" localSheetId="73">[10]Регион!#REF!</definedName>
    <definedName name="_1100" localSheetId="47">[10]Регион!#REF!</definedName>
    <definedName name="_1100" localSheetId="74">[10]Регион!#REF!</definedName>
    <definedName name="_1100" localSheetId="78">[10]Регион!#REF!</definedName>
    <definedName name="_1100" localSheetId="79">[10]Регион!#REF!</definedName>
    <definedName name="_1100" localSheetId="80">[10]Регион!#REF!</definedName>
    <definedName name="_1100" localSheetId="81">[10]Регион!#REF!</definedName>
    <definedName name="_1100" localSheetId="48">[10]Регион!#REF!</definedName>
    <definedName name="_1100" localSheetId="84">[10]Регион!#REF!</definedName>
    <definedName name="_1100" localSheetId="85">[10]Регион!#REF!</definedName>
    <definedName name="_1100" localSheetId="49">[10]Регион!#REF!</definedName>
    <definedName name="_1100" localSheetId="51">[10]Регион!#REF!</definedName>
    <definedName name="_1100" localSheetId="52">[10]Регион!#REF!</definedName>
    <definedName name="_1100" localSheetId="53">[10]Регион!#REF!</definedName>
    <definedName name="_1100" localSheetId="20">[10]Регион!#REF!</definedName>
    <definedName name="_1100" localSheetId="32">[10]Регион!#REF!</definedName>
    <definedName name="_1100" localSheetId="41">[10]Регион!#REF!</definedName>
    <definedName name="_1100">[10]Регион!#REF!</definedName>
    <definedName name="_1110" localSheetId="54">[10]Регион!#REF!</definedName>
    <definedName name="_1110" localSheetId="56">[10]Регион!#REF!</definedName>
    <definedName name="_1110" localSheetId="57">[10]Регион!#REF!</definedName>
    <definedName name="_1110" localSheetId="58">[10]Регион!#REF!</definedName>
    <definedName name="_1110" localSheetId="60">[10]Регион!#REF!</definedName>
    <definedName name="_1110" localSheetId="61">[10]Регион!#REF!</definedName>
    <definedName name="_1110" localSheetId="62">[10]Регион!#REF!</definedName>
    <definedName name="_1110" localSheetId="46">[10]Регион!#REF!</definedName>
    <definedName name="_1110" localSheetId="67">[10]Регион!#REF!</definedName>
    <definedName name="_1110" localSheetId="68">[10]Регион!#REF!</definedName>
    <definedName name="_1110" localSheetId="70">[10]Регион!#REF!</definedName>
    <definedName name="_1110" localSheetId="71">[10]Регион!#REF!</definedName>
    <definedName name="_1110" localSheetId="72">[10]Регион!#REF!</definedName>
    <definedName name="_1110" localSheetId="73">[10]Регион!#REF!</definedName>
    <definedName name="_1110" localSheetId="47">[10]Регион!#REF!</definedName>
    <definedName name="_1110" localSheetId="74">[10]Регион!#REF!</definedName>
    <definedName name="_1110" localSheetId="78">[10]Регион!#REF!</definedName>
    <definedName name="_1110" localSheetId="79">[10]Регион!#REF!</definedName>
    <definedName name="_1110" localSheetId="80">[10]Регион!#REF!</definedName>
    <definedName name="_1110" localSheetId="81">[10]Регион!#REF!</definedName>
    <definedName name="_1110" localSheetId="48">[10]Регион!#REF!</definedName>
    <definedName name="_1110" localSheetId="84">[10]Регион!#REF!</definedName>
    <definedName name="_1110" localSheetId="85">[10]Регион!#REF!</definedName>
    <definedName name="_1110" localSheetId="49">[10]Регион!#REF!</definedName>
    <definedName name="_1110" localSheetId="51">[10]Регион!#REF!</definedName>
    <definedName name="_1110" localSheetId="52">[10]Регион!#REF!</definedName>
    <definedName name="_1110" localSheetId="53">[10]Регион!#REF!</definedName>
    <definedName name="_1110" localSheetId="20">[10]Регион!#REF!</definedName>
    <definedName name="_1110" localSheetId="32">[10]Регион!#REF!</definedName>
    <definedName name="_1110" localSheetId="41">[10]Регион!#REF!</definedName>
    <definedName name="_1110">[10]Регион!#REF!</definedName>
    <definedName name="_2" localSheetId="54">[9]Регион!#REF!</definedName>
    <definedName name="_2" localSheetId="56">[9]Регион!#REF!</definedName>
    <definedName name="_2" localSheetId="57">[9]Регион!#REF!</definedName>
    <definedName name="_2" localSheetId="58">[9]Регион!#REF!</definedName>
    <definedName name="_2" localSheetId="60">[9]Регион!#REF!</definedName>
    <definedName name="_2" localSheetId="61">[9]Регион!#REF!</definedName>
    <definedName name="_2" localSheetId="62">[9]Регион!#REF!</definedName>
    <definedName name="_2" localSheetId="46">[9]Регион!#REF!</definedName>
    <definedName name="_2" localSheetId="67">[9]Регион!#REF!</definedName>
    <definedName name="_2" localSheetId="68">[9]Регион!#REF!</definedName>
    <definedName name="_2" localSheetId="70">[9]Регион!#REF!</definedName>
    <definedName name="_2" localSheetId="71">[9]Регион!#REF!</definedName>
    <definedName name="_2" localSheetId="72">[9]Регион!#REF!</definedName>
    <definedName name="_2" localSheetId="73">[9]Регион!#REF!</definedName>
    <definedName name="_2" localSheetId="47">[9]Регион!#REF!</definedName>
    <definedName name="_2" localSheetId="74">[9]Регион!#REF!</definedName>
    <definedName name="_2" localSheetId="78">[9]Регион!#REF!</definedName>
    <definedName name="_2" localSheetId="79">[9]Регион!#REF!</definedName>
    <definedName name="_2" localSheetId="80">[9]Регион!#REF!</definedName>
    <definedName name="_2" localSheetId="81">[9]Регион!#REF!</definedName>
    <definedName name="_2" localSheetId="48">[9]Регион!#REF!</definedName>
    <definedName name="_2" localSheetId="84">[9]Регион!#REF!</definedName>
    <definedName name="_2" localSheetId="85">[9]Регион!#REF!</definedName>
    <definedName name="_2" localSheetId="49">[9]Регион!#REF!</definedName>
    <definedName name="_2" localSheetId="51">[9]Регион!#REF!</definedName>
    <definedName name="_2" localSheetId="52">[9]Регион!#REF!</definedName>
    <definedName name="_2" localSheetId="53">[9]Регион!#REF!</definedName>
    <definedName name="_2" localSheetId="20">[9]Регион!#REF!</definedName>
    <definedName name="_2" localSheetId="32">[9]Регион!#REF!</definedName>
    <definedName name="_2" localSheetId="41">[9]Регион!#REF!</definedName>
    <definedName name="_2">[9]Регион!#REF!</definedName>
    <definedName name="_2010" localSheetId="54">#REF!</definedName>
    <definedName name="_2010" localSheetId="56">#REF!</definedName>
    <definedName name="_2010" localSheetId="57">#REF!</definedName>
    <definedName name="_2010" localSheetId="58">#REF!</definedName>
    <definedName name="_2010" localSheetId="60">#REF!</definedName>
    <definedName name="_2010" localSheetId="61">#REF!</definedName>
    <definedName name="_2010" localSheetId="62">#REF!</definedName>
    <definedName name="_2010" localSheetId="46">#REF!</definedName>
    <definedName name="_2010" localSheetId="67">#REF!</definedName>
    <definedName name="_2010" localSheetId="68">#REF!</definedName>
    <definedName name="_2010" localSheetId="70">#REF!</definedName>
    <definedName name="_2010" localSheetId="71">#REF!</definedName>
    <definedName name="_2010" localSheetId="72">#REF!</definedName>
    <definedName name="_2010" localSheetId="73">#REF!</definedName>
    <definedName name="_2010" localSheetId="47">#REF!</definedName>
    <definedName name="_2010" localSheetId="74">#REF!</definedName>
    <definedName name="_2010" localSheetId="78">#REF!</definedName>
    <definedName name="_2010" localSheetId="79">#REF!</definedName>
    <definedName name="_2010" localSheetId="80">#REF!</definedName>
    <definedName name="_2010" localSheetId="81">#REF!</definedName>
    <definedName name="_2010" localSheetId="48">#REF!</definedName>
    <definedName name="_2010" localSheetId="84">#REF!</definedName>
    <definedName name="_2010" localSheetId="85">#REF!</definedName>
    <definedName name="_2010" localSheetId="49">#REF!</definedName>
    <definedName name="_2010" localSheetId="51">#REF!</definedName>
    <definedName name="_2010" localSheetId="52">#REF!</definedName>
    <definedName name="_2010" localSheetId="53">#REF!</definedName>
    <definedName name="_2010" localSheetId="0">#REF!</definedName>
    <definedName name="_2010" localSheetId="20">#REF!</definedName>
    <definedName name="_2010" localSheetId="32">#REF!</definedName>
    <definedName name="_2010">#REF!</definedName>
    <definedName name="_2080" localSheetId="54">[10]Регион!#REF!</definedName>
    <definedName name="_2080" localSheetId="56">[10]Регион!#REF!</definedName>
    <definedName name="_2080" localSheetId="57">[10]Регион!#REF!</definedName>
    <definedName name="_2080" localSheetId="58">[10]Регион!#REF!</definedName>
    <definedName name="_2080" localSheetId="60">[10]Регион!#REF!</definedName>
    <definedName name="_2080" localSheetId="61">[10]Регион!#REF!</definedName>
    <definedName name="_2080" localSheetId="62">[10]Регион!#REF!</definedName>
    <definedName name="_2080" localSheetId="46">[10]Регион!#REF!</definedName>
    <definedName name="_2080" localSheetId="67">[10]Регион!#REF!</definedName>
    <definedName name="_2080" localSheetId="68">[10]Регион!#REF!</definedName>
    <definedName name="_2080" localSheetId="70">[10]Регион!#REF!</definedName>
    <definedName name="_2080" localSheetId="71">[10]Регион!#REF!</definedName>
    <definedName name="_2080" localSheetId="72">[10]Регион!#REF!</definedName>
    <definedName name="_2080" localSheetId="73">[10]Регион!#REF!</definedName>
    <definedName name="_2080" localSheetId="47">[10]Регион!#REF!</definedName>
    <definedName name="_2080" localSheetId="74">[10]Регион!#REF!</definedName>
    <definedName name="_2080" localSheetId="78">[10]Регион!#REF!</definedName>
    <definedName name="_2080" localSheetId="79">[10]Регион!#REF!</definedName>
    <definedName name="_2080" localSheetId="80">[10]Регион!#REF!</definedName>
    <definedName name="_2080" localSheetId="81">[10]Регион!#REF!</definedName>
    <definedName name="_2080" localSheetId="48">[10]Регион!#REF!</definedName>
    <definedName name="_2080" localSheetId="84">[10]Регион!#REF!</definedName>
    <definedName name="_2080" localSheetId="85">[10]Регион!#REF!</definedName>
    <definedName name="_2080" localSheetId="49">[10]Регион!#REF!</definedName>
    <definedName name="_2080" localSheetId="51">[10]Регион!#REF!</definedName>
    <definedName name="_2080" localSheetId="52">[10]Регион!#REF!</definedName>
    <definedName name="_2080" localSheetId="53">[10]Регион!#REF!</definedName>
    <definedName name="_2080" localSheetId="0">[10]Регион!#REF!</definedName>
    <definedName name="_2080" localSheetId="20">[10]Регион!#REF!</definedName>
    <definedName name="_2080" localSheetId="32">[10]Регион!#REF!</definedName>
    <definedName name="_2080" localSheetId="41">[10]Регион!#REF!</definedName>
    <definedName name="_2080">[10]Регион!#REF!</definedName>
    <definedName name="_2090" localSheetId="54">[10]Регион!#REF!</definedName>
    <definedName name="_2090" localSheetId="56">[10]Регион!#REF!</definedName>
    <definedName name="_2090" localSheetId="57">[10]Регион!#REF!</definedName>
    <definedName name="_2090" localSheetId="58">[10]Регион!#REF!</definedName>
    <definedName name="_2090" localSheetId="60">[10]Регион!#REF!</definedName>
    <definedName name="_2090" localSheetId="61">[10]Регион!#REF!</definedName>
    <definedName name="_2090" localSheetId="62">[10]Регион!#REF!</definedName>
    <definedName name="_2090" localSheetId="46">[10]Регион!#REF!</definedName>
    <definedName name="_2090" localSheetId="67">[10]Регион!#REF!</definedName>
    <definedName name="_2090" localSheetId="68">[10]Регион!#REF!</definedName>
    <definedName name="_2090" localSheetId="70">[10]Регион!#REF!</definedName>
    <definedName name="_2090" localSheetId="71">[10]Регион!#REF!</definedName>
    <definedName name="_2090" localSheetId="72">[10]Регион!#REF!</definedName>
    <definedName name="_2090" localSheetId="73">[10]Регион!#REF!</definedName>
    <definedName name="_2090" localSheetId="47">[10]Регион!#REF!</definedName>
    <definedName name="_2090" localSheetId="74">[10]Регион!#REF!</definedName>
    <definedName name="_2090" localSheetId="78">[10]Регион!#REF!</definedName>
    <definedName name="_2090" localSheetId="79">[10]Регион!#REF!</definedName>
    <definedName name="_2090" localSheetId="80">[10]Регион!#REF!</definedName>
    <definedName name="_2090" localSheetId="81">[10]Регион!#REF!</definedName>
    <definedName name="_2090" localSheetId="48">[10]Регион!#REF!</definedName>
    <definedName name="_2090" localSheetId="84">[10]Регион!#REF!</definedName>
    <definedName name="_2090" localSheetId="85">[10]Регион!#REF!</definedName>
    <definedName name="_2090" localSheetId="49">[10]Регион!#REF!</definedName>
    <definedName name="_2090" localSheetId="51">[10]Регион!#REF!</definedName>
    <definedName name="_2090" localSheetId="52">[10]Регион!#REF!</definedName>
    <definedName name="_2090" localSheetId="53">[10]Регион!#REF!</definedName>
    <definedName name="_2090" localSheetId="20">[10]Регион!#REF!</definedName>
    <definedName name="_2090" localSheetId="32">[10]Регион!#REF!</definedName>
    <definedName name="_2090" localSheetId="41">[10]Регион!#REF!</definedName>
    <definedName name="_2090">[10]Регион!#REF!</definedName>
    <definedName name="_2100" localSheetId="54">[10]Регион!#REF!</definedName>
    <definedName name="_2100" localSheetId="56">[10]Регион!#REF!</definedName>
    <definedName name="_2100" localSheetId="57">[10]Регион!#REF!</definedName>
    <definedName name="_2100" localSheetId="58">[10]Регион!#REF!</definedName>
    <definedName name="_2100" localSheetId="60">[10]Регион!#REF!</definedName>
    <definedName name="_2100" localSheetId="61">[10]Регион!#REF!</definedName>
    <definedName name="_2100" localSheetId="62">[10]Регион!#REF!</definedName>
    <definedName name="_2100" localSheetId="46">[10]Регион!#REF!</definedName>
    <definedName name="_2100" localSheetId="67">[10]Регион!#REF!</definedName>
    <definedName name="_2100" localSheetId="68">[10]Регион!#REF!</definedName>
    <definedName name="_2100" localSheetId="70">[10]Регион!#REF!</definedName>
    <definedName name="_2100" localSheetId="71">[10]Регион!#REF!</definedName>
    <definedName name="_2100" localSheetId="72">[10]Регион!#REF!</definedName>
    <definedName name="_2100" localSheetId="73">[10]Регион!#REF!</definedName>
    <definedName name="_2100" localSheetId="47">[10]Регион!#REF!</definedName>
    <definedName name="_2100" localSheetId="74">[10]Регион!#REF!</definedName>
    <definedName name="_2100" localSheetId="78">[10]Регион!#REF!</definedName>
    <definedName name="_2100" localSheetId="79">[10]Регион!#REF!</definedName>
    <definedName name="_2100" localSheetId="80">[10]Регион!#REF!</definedName>
    <definedName name="_2100" localSheetId="81">[10]Регион!#REF!</definedName>
    <definedName name="_2100" localSheetId="48">[10]Регион!#REF!</definedName>
    <definedName name="_2100" localSheetId="84">[10]Регион!#REF!</definedName>
    <definedName name="_2100" localSheetId="85">[10]Регион!#REF!</definedName>
    <definedName name="_2100" localSheetId="49">[10]Регион!#REF!</definedName>
    <definedName name="_2100" localSheetId="51">[10]Регион!#REF!</definedName>
    <definedName name="_2100" localSheetId="52">[10]Регион!#REF!</definedName>
    <definedName name="_2100" localSheetId="53">[10]Регион!#REF!</definedName>
    <definedName name="_2100" localSheetId="20">[10]Регион!#REF!</definedName>
    <definedName name="_2100" localSheetId="32">[10]Регион!#REF!</definedName>
    <definedName name="_2100" localSheetId="41">[10]Регион!#REF!</definedName>
    <definedName name="_2100">[10]Регион!#REF!</definedName>
    <definedName name="_2110" localSheetId="54">[10]Регион!#REF!</definedName>
    <definedName name="_2110" localSheetId="56">[10]Регион!#REF!</definedName>
    <definedName name="_2110" localSheetId="57">[10]Регион!#REF!</definedName>
    <definedName name="_2110" localSheetId="58">[10]Регион!#REF!</definedName>
    <definedName name="_2110" localSheetId="60">[10]Регион!#REF!</definedName>
    <definedName name="_2110" localSheetId="61">[10]Регион!#REF!</definedName>
    <definedName name="_2110" localSheetId="62">[10]Регион!#REF!</definedName>
    <definedName name="_2110" localSheetId="46">[10]Регион!#REF!</definedName>
    <definedName name="_2110" localSheetId="67">[10]Регион!#REF!</definedName>
    <definedName name="_2110" localSheetId="68">[10]Регион!#REF!</definedName>
    <definedName name="_2110" localSheetId="70">[10]Регион!#REF!</definedName>
    <definedName name="_2110" localSheetId="71">[10]Регион!#REF!</definedName>
    <definedName name="_2110" localSheetId="72">[10]Регион!#REF!</definedName>
    <definedName name="_2110" localSheetId="73">[10]Регион!#REF!</definedName>
    <definedName name="_2110" localSheetId="47">[10]Регион!#REF!</definedName>
    <definedName name="_2110" localSheetId="74">[10]Регион!#REF!</definedName>
    <definedName name="_2110" localSheetId="78">[10]Регион!#REF!</definedName>
    <definedName name="_2110" localSheetId="79">[10]Регион!#REF!</definedName>
    <definedName name="_2110" localSheetId="80">[10]Регион!#REF!</definedName>
    <definedName name="_2110" localSheetId="81">[10]Регион!#REF!</definedName>
    <definedName name="_2110" localSheetId="48">[10]Регион!#REF!</definedName>
    <definedName name="_2110" localSheetId="84">[10]Регион!#REF!</definedName>
    <definedName name="_2110" localSheetId="85">[10]Регион!#REF!</definedName>
    <definedName name="_2110" localSheetId="49">[10]Регион!#REF!</definedName>
    <definedName name="_2110" localSheetId="51">[10]Регион!#REF!</definedName>
    <definedName name="_2110" localSheetId="52">[10]Регион!#REF!</definedName>
    <definedName name="_2110" localSheetId="53">[10]Регион!#REF!</definedName>
    <definedName name="_2110" localSheetId="20">[10]Регион!#REF!</definedName>
    <definedName name="_2110" localSheetId="32">[10]Регион!#REF!</definedName>
    <definedName name="_2110" localSheetId="41">[10]Регион!#REF!</definedName>
    <definedName name="_2110">[10]Регион!#REF!</definedName>
    <definedName name="_3080" localSheetId="54">[10]Регион!#REF!</definedName>
    <definedName name="_3080" localSheetId="56">[10]Регион!#REF!</definedName>
    <definedName name="_3080" localSheetId="57">[10]Регион!#REF!</definedName>
    <definedName name="_3080" localSheetId="58">[10]Регион!#REF!</definedName>
    <definedName name="_3080" localSheetId="60">[10]Регион!#REF!</definedName>
    <definedName name="_3080" localSheetId="61">[10]Регион!#REF!</definedName>
    <definedName name="_3080" localSheetId="62">[10]Регион!#REF!</definedName>
    <definedName name="_3080" localSheetId="46">[10]Регион!#REF!</definedName>
    <definedName name="_3080" localSheetId="67">[10]Регион!#REF!</definedName>
    <definedName name="_3080" localSheetId="68">[10]Регион!#REF!</definedName>
    <definedName name="_3080" localSheetId="70">[10]Регион!#REF!</definedName>
    <definedName name="_3080" localSheetId="71">[10]Регион!#REF!</definedName>
    <definedName name="_3080" localSheetId="72">[10]Регион!#REF!</definedName>
    <definedName name="_3080" localSheetId="73">[10]Регион!#REF!</definedName>
    <definedName name="_3080" localSheetId="47">[10]Регион!#REF!</definedName>
    <definedName name="_3080" localSheetId="74">[10]Регион!#REF!</definedName>
    <definedName name="_3080" localSheetId="78">[10]Регион!#REF!</definedName>
    <definedName name="_3080" localSheetId="79">[10]Регион!#REF!</definedName>
    <definedName name="_3080" localSheetId="80">[10]Регион!#REF!</definedName>
    <definedName name="_3080" localSheetId="81">[10]Регион!#REF!</definedName>
    <definedName name="_3080" localSheetId="48">[10]Регион!#REF!</definedName>
    <definedName name="_3080" localSheetId="84">[10]Регион!#REF!</definedName>
    <definedName name="_3080" localSheetId="85">[10]Регион!#REF!</definedName>
    <definedName name="_3080" localSheetId="49">[10]Регион!#REF!</definedName>
    <definedName name="_3080" localSheetId="51">[10]Регион!#REF!</definedName>
    <definedName name="_3080" localSheetId="52">[10]Регион!#REF!</definedName>
    <definedName name="_3080" localSheetId="53">[10]Регион!#REF!</definedName>
    <definedName name="_3080" localSheetId="20">[10]Регион!#REF!</definedName>
    <definedName name="_3080" localSheetId="32">[10]Регион!#REF!</definedName>
    <definedName name="_3080" localSheetId="41">[10]Регион!#REF!</definedName>
    <definedName name="_3080">[10]Регион!#REF!</definedName>
    <definedName name="_3090" localSheetId="54">[10]Регион!#REF!</definedName>
    <definedName name="_3090" localSheetId="56">[10]Регион!#REF!</definedName>
    <definedName name="_3090" localSheetId="57">[10]Регион!#REF!</definedName>
    <definedName name="_3090" localSheetId="58">[10]Регион!#REF!</definedName>
    <definedName name="_3090" localSheetId="60">[10]Регион!#REF!</definedName>
    <definedName name="_3090" localSheetId="61">[10]Регион!#REF!</definedName>
    <definedName name="_3090" localSheetId="62">[10]Регион!#REF!</definedName>
    <definedName name="_3090" localSheetId="46">[10]Регион!#REF!</definedName>
    <definedName name="_3090" localSheetId="67">[10]Регион!#REF!</definedName>
    <definedName name="_3090" localSheetId="68">[10]Регион!#REF!</definedName>
    <definedName name="_3090" localSheetId="70">[10]Регион!#REF!</definedName>
    <definedName name="_3090" localSheetId="71">[10]Регион!#REF!</definedName>
    <definedName name="_3090" localSheetId="72">[10]Регион!#REF!</definedName>
    <definedName name="_3090" localSheetId="73">[10]Регион!#REF!</definedName>
    <definedName name="_3090" localSheetId="47">[10]Регион!#REF!</definedName>
    <definedName name="_3090" localSheetId="74">[10]Регион!#REF!</definedName>
    <definedName name="_3090" localSheetId="78">[10]Регион!#REF!</definedName>
    <definedName name="_3090" localSheetId="79">[10]Регион!#REF!</definedName>
    <definedName name="_3090" localSheetId="80">[10]Регион!#REF!</definedName>
    <definedName name="_3090" localSheetId="81">[10]Регион!#REF!</definedName>
    <definedName name="_3090" localSheetId="48">[10]Регион!#REF!</definedName>
    <definedName name="_3090" localSheetId="84">[10]Регион!#REF!</definedName>
    <definedName name="_3090" localSheetId="85">[10]Регион!#REF!</definedName>
    <definedName name="_3090" localSheetId="49">[10]Регион!#REF!</definedName>
    <definedName name="_3090" localSheetId="51">[10]Регион!#REF!</definedName>
    <definedName name="_3090" localSheetId="52">[10]Регион!#REF!</definedName>
    <definedName name="_3090" localSheetId="53">[10]Регион!#REF!</definedName>
    <definedName name="_3090" localSheetId="20">[10]Регион!#REF!</definedName>
    <definedName name="_3090" localSheetId="32">[10]Регион!#REF!</definedName>
    <definedName name="_3090" localSheetId="41">[10]Регион!#REF!</definedName>
    <definedName name="_3090">[10]Регион!#REF!</definedName>
    <definedName name="_3100" localSheetId="54">[10]Регион!#REF!</definedName>
    <definedName name="_3100" localSheetId="56">[10]Регион!#REF!</definedName>
    <definedName name="_3100" localSheetId="57">[10]Регион!#REF!</definedName>
    <definedName name="_3100" localSheetId="58">[10]Регион!#REF!</definedName>
    <definedName name="_3100" localSheetId="60">[10]Регион!#REF!</definedName>
    <definedName name="_3100" localSheetId="61">[10]Регион!#REF!</definedName>
    <definedName name="_3100" localSheetId="62">[10]Регион!#REF!</definedName>
    <definedName name="_3100" localSheetId="46">[10]Регион!#REF!</definedName>
    <definedName name="_3100" localSheetId="67">[10]Регион!#REF!</definedName>
    <definedName name="_3100" localSheetId="68">[10]Регион!#REF!</definedName>
    <definedName name="_3100" localSheetId="70">[10]Регион!#REF!</definedName>
    <definedName name="_3100" localSheetId="71">[10]Регион!#REF!</definedName>
    <definedName name="_3100" localSheetId="72">[10]Регион!#REF!</definedName>
    <definedName name="_3100" localSheetId="73">[10]Регион!#REF!</definedName>
    <definedName name="_3100" localSheetId="47">[10]Регион!#REF!</definedName>
    <definedName name="_3100" localSheetId="74">[10]Регион!#REF!</definedName>
    <definedName name="_3100" localSheetId="78">[10]Регион!#REF!</definedName>
    <definedName name="_3100" localSheetId="79">[10]Регион!#REF!</definedName>
    <definedName name="_3100" localSheetId="80">[10]Регион!#REF!</definedName>
    <definedName name="_3100" localSheetId="81">[10]Регион!#REF!</definedName>
    <definedName name="_3100" localSheetId="48">[10]Регион!#REF!</definedName>
    <definedName name="_3100" localSheetId="84">[10]Регион!#REF!</definedName>
    <definedName name="_3100" localSheetId="85">[10]Регион!#REF!</definedName>
    <definedName name="_3100" localSheetId="49">[10]Регион!#REF!</definedName>
    <definedName name="_3100" localSheetId="51">[10]Регион!#REF!</definedName>
    <definedName name="_3100" localSheetId="52">[10]Регион!#REF!</definedName>
    <definedName name="_3100" localSheetId="53">[10]Регион!#REF!</definedName>
    <definedName name="_3100" localSheetId="20">[10]Регион!#REF!</definedName>
    <definedName name="_3100" localSheetId="32">[10]Регион!#REF!</definedName>
    <definedName name="_3100" localSheetId="41">[10]Регион!#REF!</definedName>
    <definedName name="_3100">[10]Регион!#REF!</definedName>
    <definedName name="_3110" localSheetId="54">[10]Регион!#REF!</definedName>
    <definedName name="_3110" localSheetId="56">[10]Регион!#REF!</definedName>
    <definedName name="_3110" localSheetId="57">[10]Регион!#REF!</definedName>
    <definedName name="_3110" localSheetId="58">[10]Регион!#REF!</definedName>
    <definedName name="_3110" localSheetId="60">[10]Регион!#REF!</definedName>
    <definedName name="_3110" localSheetId="61">[10]Регион!#REF!</definedName>
    <definedName name="_3110" localSheetId="62">[10]Регион!#REF!</definedName>
    <definedName name="_3110" localSheetId="46">[10]Регион!#REF!</definedName>
    <definedName name="_3110" localSheetId="67">[10]Регион!#REF!</definedName>
    <definedName name="_3110" localSheetId="68">[10]Регион!#REF!</definedName>
    <definedName name="_3110" localSheetId="70">[10]Регион!#REF!</definedName>
    <definedName name="_3110" localSheetId="71">[10]Регион!#REF!</definedName>
    <definedName name="_3110" localSheetId="72">[10]Регион!#REF!</definedName>
    <definedName name="_3110" localSheetId="73">[10]Регион!#REF!</definedName>
    <definedName name="_3110" localSheetId="47">[10]Регион!#REF!</definedName>
    <definedName name="_3110" localSheetId="74">[10]Регион!#REF!</definedName>
    <definedName name="_3110" localSheetId="78">[10]Регион!#REF!</definedName>
    <definedName name="_3110" localSheetId="79">[10]Регион!#REF!</definedName>
    <definedName name="_3110" localSheetId="80">[10]Регион!#REF!</definedName>
    <definedName name="_3110" localSheetId="81">[10]Регион!#REF!</definedName>
    <definedName name="_3110" localSheetId="48">[10]Регион!#REF!</definedName>
    <definedName name="_3110" localSheetId="84">[10]Регион!#REF!</definedName>
    <definedName name="_3110" localSheetId="85">[10]Регион!#REF!</definedName>
    <definedName name="_3110" localSheetId="49">[10]Регион!#REF!</definedName>
    <definedName name="_3110" localSheetId="51">[10]Регион!#REF!</definedName>
    <definedName name="_3110" localSheetId="52">[10]Регион!#REF!</definedName>
    <definedName name="_3110" localSheetId="53">[10]Регион!#REF!</definedName>
    <definedName name="_3110" localSheetId="20">[10]Регион!#REF!</definedName>
    <definedName name="_3110" localSheetId="32">[10]Регион!#REF!</definedName>
    <definedName name="_3110" localSheetId="41">[10]Регион!#REF!</definedName>
    <definedName name="_3110">[10]Регион!#REF!</definedName>
    <definedName name="_4080" localSheetId="54">[10]Регион!#REF!</definedName>
    <definedName name="_4080" localSheetId="56">[10]Регион!#REF!</definedName>
    <definedName name="_4080" localSheetId="57">[10]Регион!#REF!</definedName>
    <definedName name="_4080" localSheetId="58">[10]Регион!#REF!</definedName>
    <definedName name="_4080" localSheetId="60">[10]Регион!#REF!</definedName>
    <definedName name="_4080" localSheetId="61">[10]Регион!#REF!</definedName>
    <definedName name="_4080" localSheetId="62">[10]Регион!#REF!</definedName>
    <definedName name="_4080" localSheetId="46">[10]Регион!#REF!</definedName>
    <definedName name="_4080" localSheetId="67">[10]Регион!#REF!</definedName>
    <definedName name="_4080" localSheetId="68">[10]Регион!#REF!</definedName>
    <definedName name="_4080" localSheetId="70">[10]Регион!#REF!</definedName>
    <definedName name="_4080" localSheetId="71">[10]Регион!#REF!</definedName>
    <definedName name="_4080" localSheetId="72">[10]Регион!#REF!</definedName>
    <definedName name="_4080" localSheetId="73">[10]Регион!#REF!</definedName>
    <definedName name="_4080" localSheetId="47">[10]Регион!#REF!</definedName>
    <definedName name="_4080" localSheetId="74">[10]Регион!#REF!</definedName>
    <definedName name="_4080" localSheetId="78">[10]Регион!#REF!</definedName>
    <definedName name="_4080" localSheetId="79">[10]Регион!#REF!</definedName>
    <definedName name="_4080" localSheetId="80">[10]Регион!#REF!</definedName>
    <definedName name="_4080" localSheetId="81">[10]Регион!#REF!</definedName>
    <definedName name="_4080" localSheetId="48">[10]Регион!#REF!</definedName>
    <definedName name="_4080" localSheetId="84">[10]Регион!#REF!</definedName>
    <definedName name="_4080" localSheetId="85">[10]Регион!#REF!</definedName>
    <definedName name="_4080" localSheetId="49">[10]Регион!#REF!</definedName>
    <definedName name="_4080" localSheetId="51">[10]Регион!#REF!</definedName>
    <definedName name="_4080" localSheetId="52">[10]Регион!#REF!</definedName>
    <definedName name="_4080" localSheetId="53">[10]Регион!#REF!</definedName>
    <definedName name="_4080" localSheetId="20">[10]Регион!#REF!</definedName>
    <definedName name="_4080" localSheetId="32">[10]Регион!#REF!</definedName>
    <definedName name="_4080" localSheetId="41">[10]Регион!#REF!</definedName>
    <definedName name="_4080">[10]Регион!#REF!</definedName>
    <definedName name="_4090" localSheetId="54">[10]Регион!#REF!</definedName>
    <definedName name="_4090" localSheetId="56">[10]Регион!#REF!</definedName>
    <definedName name="_4090" localSheetId="57">[10]Регион!#REF!</definedName>
    <definedName name="_4090" localSheetId="58">[10]Регион!#REF!</definedName>
    <definedName name="_4090" localSheetId="60">[10]Регион!#REF!</definedName>
    <definedName name="_4090" localSheetId="61">[10]Регион!#REF!</definedName>
    <definedName name="_4090" localSheetId="62">[10]Регион!#REF!</definedName>
    <definedName name="_4090" localSheetId="46">[10]Регион!#REF!</definedName>
    <definedName name="_4090" localSheetId="67">[10]Регион!#REF!</definedName>
    <definedName name="_4090" localSheetId="68">[10]Регион!#REF!</definedName>
    <definedName name="_4090" localSheetId="70">[10]Регион!#REF!</definedName>
    <definedName name="_4090" localSheetId="71">[10]Регион!#REF!</definedName>
    <definedName name="_4090" localSheetId="72">[10]Регион!#REF!</definedName>
    <definedName name="_4090" localSheetId="73">[10]Регион!#REF!</definedName>
    <definedName name="_4090" localSheetId="47">[10]Регион!#REF!</definedName>
    <definedName name="_4090" localSheetId="74">[10]Регион!#REF!</definedName>
    <definedName name="_4090" localSheetId="78">[10]Регион!#REF!</definedName>
    <definedName name="_4090" localSheetId="79">[10]Регион!#REF!</definedName>
    <definedName name="_4090" localSheetId="80">[10]Регион!#REF!</definedName>
    <definedName name="_4090" localSheetId="81">[10]Регион!#REF!</definedName>
    <definedName name="_4090" localSheetId="48">[10]Регион!#REF!</definedName>
    <definedName name="_4090" localSheetId="84">[10]Регион!#REF!</definedName>
    <definedName name="_4090" localSheetId="85">[10]Регион!#REF!</definedName>
    <definedName name="_4090" localSheetId="49">[10]Регион!#REF!</definedName>
    <definedName name="_4090" localSheetId="51">[10]Регион!#REF!</definedName>
    <definedName name="_4090" localSheetId="52">[10]Регион!#REF!</definedName>
    <definedName name="_4090" localSheetId="53">[10]Регион!#REF!</definedName>
    <definedName name="_4090" localSheetId="20">[10]Регион!#REF!</definedName>
    <definedName name="_4090" localSheetId="32">[10]Регион!#REF!</definedName>
    <definedName name="_4090" localSheetId="41">[10]Регион!#REF!</definedName>
    <definedName name="_4090">[10]Регион!#REF!</definedName>
    <definedName name="_4100" localSheetId="54">[10]Регион!#REF!</definedName>
    <definedName name="_4100" localSheetId="56">[10]Регион!#REF!</definedName>
    <definedName name="_4100" localSheetId="57">[10]Регион!#REF!</definedName>
    <definedName name="_4100" localSheetId="58">[10]Регион!#REF!</definedName>
    <definedName name="_4100" localSheetId="60">[10]Регион!#REF!</definedName>
    <definedName name="_4100" localSheetId="61">[10]Регион!#REF!</definedName>
    <definedName name="_4100" localSheetId="62">[10]Регион!#REF!</definedName>
    <definedName name="_4100" localSheetId="46">[10]Регион!#REF!</definedName>
    <definedName name="_4100" localSheetId="67">[10]Регион!#REF!</definedName>
    <definedName name="_4100" localSheetId="68">[10]Регион!#REF!</definedName>
    <definedName name="_4100" localSheetId="70">[10]Регион!#REF!</definedName>
    <definedName name="_4100" localSheetId="71">[10]Регион!#REF!</definedName>
    <definedName name="_4100" localSheetId="72">[10]Регион!#REF!</definedName>
    <definedName name="_4100" localSheetId="73">[10]Регион!#REF!</definedName>
    <definedName name="_4100" localSheetId="47">[10]Регион!#REF!</definedName>
    <definedName name="_4100" localSheetId="74">[10]Регион!#REF!</definedName>
    <definedName name="_4100" localSheetId="78">[10]Регион!#REF!</definedName>
    <definedName name="_4100" localSheetId="79">[10]Регион!#REF!</definedName>
    <definedName name="_4100" localSheetId="80">[10]Регион!#REF!</definedName>
    <definedName name="_4100" localSheetId="81">[10]Регион!#REF!</definedName>
    <definedName name="_4100" localSheetId="48">[10]Регион!#REF!</definedName>
    <definedName name="_4100" localSheetId="84">[10]Регион!#REF!</definedName>
    <definedName name="_4100" localSheetId="85">[10]Регион!#REF!</definedName>
    <definedName name="_4100" localSheetId="49">[10]Регион!#REF!</definedName>
    <definedName name="_4100" localSheetId="51">[10]Регион!#REF!</definedName>
    <definedName name="_4100" localSheetId="52">[10]Регион!#REF!</definedName>
    <definedName name="_4100" localSheetId="53">[10]Регион!#REF!</definedName>
    <definedName name="_4100" localSheetId="20">[10]Регион!#REF!</definedName>
    <definedName name="_4100" localSheetId="32">[10]Регион!#REF!</definedName>
    <definedName name="_4100" localSheetId="41">[10]Регион!#REF!</definedName>
    <definedName name="_4100">[10]Регион!#REF!</definedName>
    <definedName name="_4110" localSheetId="54">[10]Регион!#REF!</definedName>
    <definedName name="_4110" localSheetId="56">[10]Регион!#REF!</definedName>
    <definedName name="_4110" localSheetId="57">[10]Регион!#REF!</definedName>
    <definedName name="_4110" localSheetId="58">[10]Регион!#REF!</definedName>
    <definedName name="_4110" localSheetId="60">[10]Регион!#REF!</definedName>
    <definedName name="_4110" localSheetId="61">[10]Регион!#REF!</definedName>
    <definedName name="_4110" localSheetId="62">[10]Регион!#REF!</definedName>
    <definedName name="_4110" localSheetId="46">[10]Регион!#REF!</definedName>
    <definedName name="_4110" localSheetId="67">[10]Регион!#REF!</definedName>
    <definedName name="_4110" localSheetId="68">[10]Регион!#REF!</definedName>
    <definedName name="_4110" localSheetId="70">[10]Регион!#REF!</definedName>
    <definedName name="_4110" localSheetId="71">[10]Регион!#REF!</definedName>
    <definedName name="_4110" localSheetId="72">[10]Регион!#REF!</definedName>
    <definedName name="_4110" localSheetId="73">[10]Регион!#REF!</definedName>
    <definedName name="_4110" localSheetId="47">[10]Регион!#REF!</definedName>
    <definedName name="_4110" localSheetId="74">[10]Регион!#REF!</definedName>
    <definedName name="_4110" localSheetId="78">[10]Регион!#REF!</definedName>
    <definedName name="_4110" localSheetId="79">[10]Регион!#REF!</definedName>
    <definedName name="_4110" localSheetId="80">[10]Регион!#REF!</definedName>
    <definedName name="_4110" localSheetId="81">[10]Регион!#REF!</definedName>
    <definedName name="_4110" localSheetId="48">[10]Регион!#REF!</definedName>
    <definedName name="_4110" localSheetId="84">[10]Регион!#REF!</definedName>
    <definedName name="_4110" localSheetId="85">[10]Регион!#REF!</definedName>
    <definedName name="_4110" localSheetId="49">[10]Регион!#REF!</definedName>
    <definedName name="_4110" localSheetId="51">[10]Регион!#REF!</definedName>
    <definedName name="_4110" localSheetId="52">[10]Регион!#REF!</definedName>
    <definedName name="_4110" localSheetId="53">[10]Регион!#REF!</definedName>
    <definedName name="_4110" localSheetId="20">[10]Регион!#REF!</definedName>
    <definedName name="_4110" localSheetId="32">[10]Регион!#REF!</definedName>
    <definedName name="_4110" localSheetId="41">[10]Регион!#REF!</definedName>
    <definedName name="_4110">[10]Регион!#REF!</definedName>
    <definedName name="_5080" localSheetId="54">[10]Регион!#REF!</definedName>
    <definedName name="_5080" localSheetId="56">[10]Регион!#REF!</definedName>
    <definedName name="_5080" localSheetId="57">[10]Регион!#REF!</definedName>
    <definedName name="_5080" localSheetId="58">[10]Регион!#REF!</definedName>
    <definedName name="_5080" localSheetId="60">[10]Регион!#REF!</definedName>
    <definedName name="_5080" localSheetId="61">[10]Регион!#REF!</definedName>
    <definedName name="_5080" localSheetId="62">[10]Регион!#REF!</definedName>
    <definedName name="_5080" localSheetId="46">[10]Регион!#REF!</definedName>
    <definedName name="_5080" localSheetId="67">[10]Регион!#REF!</definedName>
    <definedName name="_5080" localSheetId="68">[10]Регион!#REF!</definedName>
    <definedName name="_5080" localSheetId="70">[10]Регион!#REF!</definedName>
    <definedName name="_5080" localSheetId="71">[10]Регион!#REF!</definedName>
    <definedName name="_5080" localSheetId="72">[10]Регион!#REF!</definedName>
    <definedName name="_5080" localSheetId="73">[10]Регион!#REF!</definedName>
    <definedName name="_5080" localSheetId="47">[10]Регион!#REF!</definedName>
    <definedName name="_5080" localSheetId="74">[10]Регион!#REF!</definedName>
    <definedName name="_5080" localSheetId="78">[10]Регион!#REF!</definedName>
    <definedName name="_5080" localSheetId="79">[10]Регион!#REF!</definedName>
    <definedName name="_5080" localSheetId="80">[10]Регион!#REF!</definedName>
    <definedName name="_5080" localSheetId="81">[10]Регион!#REF!</definedName>
    <definedName name="_5080" localSheetId="48">[10]Регион!#REF!</definedName>
    <definedName name="_5080" localSheetId="84">[10]Регион!#REF!</definedName>
    <definedName name="_5080" localSheetId="85">[10]Регион!#REF!</definedName>
    <definedName name="_5080" localSheetId="49">[10]Регион!#REF!</definedName>
    <definedName name="_5080" localSheetId="51">[10]Регион!#REF!</definedName>
    <definedName name="_5080" localSheetId="52">[10]Регион!#REF!</definedName>
    <definedName name="_5080" localSheetId="53">[10]Регион!#REF!</definedName>
    <definedName name="_5080" localSheetId="20">[10]Регион!#REF!</definedName>
    <definedName name="_5080" localSheetId="32">[10]Регион!#REF!</definedName>
    <definedName name="_5080" localSheetId="41">[10]Регион!#REF!</definedName>
    <definedName name="_5080">[10]Регион!#REF!</definedName>
    <definedName name="_5090" localSheetId="54">[10]Регион!#REF!</definedName>
    <definedName name="_5090" localSheetId="56">[10]Регион!#REF!</definedName>
    <definedName name="_5090" localSheetId="57">[10]Регион!#REF!</definedName>
    <definedName name="_5090" localSheetId="58">[10]Регион!#REF!</definedName>
    <definedName name="_5090" localSheetId="60">[10]Регион!#REF!</definedName>
    <definedName name="_5090" localSheetId="61">[10]Регион!#REF!</definedName>
    <definedName name="_5090" localSheetId="62">[10]Регион!#REF!</definedName>
    <definedName name="_5090" localSheetId="46">[10]Регион!#REF!</definedName>
    <definedName name="_5090" localSheetId="67">[10]Регион!#REF!</definedName>
    <definedName name="_5090" localSheetId="68">[10]Регион!#REF!</definedName>
    <definedName name="_5090" localSheetId="70">[10]Регион!#REF!</definedName>
    <definedName name="_5090" localSheetId="71">[10]Регион!#REF!</definedName>
    <definedName name="_5090" localSheetId="72">[10]Регион!#REF!</definedName>
    <definedName name="_5090" localSheetId="73">[10]Регион!#REF!</definedName>
    <definedName name="_5090" localSheetId="47">[10]Регион!#REF!</definedName>
    <definedName name="_5090" localSheetId="74">[10]Регион!#REF!</definedName>
    <definedName name="_5090" localSheetId="78">[10]Регион!#REF!</definedName>
    <definedName name="_5090" localSheetId="79">[10]Регион!#REF!</definedName>
    <definedName name="_5090" localSheetId="80">[10]Регион!#REF!</definedName>
    <definedName name="_5090" localSheetId="81">[10]Регион!#REF!</definedName>
    <definedName name="_5090" localSheetId="48">[10]Регион!#REF!</definedName>
    <definedName name="_5090" localSheetId="84">[10]Регион!#REF!</definedName>
    <definedName name="_5090" localSheetId="85">[10]Регион!#REF!</definedName>
    <definedName name="_5090" localSheetId="49">[10]Регион!#REF!</definedName>
    <definedName name="_5090" localSheetId="51">[10]Регион!#REF!</definedName>
    <definedName name="_5090" localSheetId="52">[10]Регион!#REF!</definedName>
    <definedName name="_5090" localSheetId="53">[10]Регион!#REF!</definedName>
    <definedName name="_5090" localSheetId="20">[10]Регион!#REF!</definedName>
    <definedName name="_5090" localSheetId="32">[10]Регион!#REF!</definedName>
    <definedName name="_5090" localSheetId="41">[10]Регион!#REF!</definedName>
    <definedName name="_5090">[10]Регион!#REF!</definedName>
    <definedName name="_5100" localSheetId="54">[10]Регион!#REF!</definedName>
    <definedName name="_5100" localSheetId="56">[10]Регион!#REF!</definedName>
    <definedName name="_5100" localSheetId="57">[10]Регион!#REF!</definedName>
    <definedName name="_5100" localSheetId="58">[10]Регион!#REF!</definedName>
    <definedName name="_5100" localSheetId="60">[10]Регион!#REF!</definedName>
    <definedName name="_5100" localSheetId="61">[10]Регион!#REF!</definedName>
    <definedName name="_5100" localSheetId="62">[10]Регион!#REF!</definedName>
    <definedName name="_5100" localSheetId="46">[10]Регион!#REF!</definedName>
    <definedName name="_5100" localSheetId="67">[10]Регион!#REF!</definedName>
    <definedName name="_5100" localSheetId="68">[10]Регион!#REF!</definedName>
    <definedName name="_5100" localSheetId="70">[10]Регион!#REF!</definedName>
    <definedName name="_5100" localSheetId="71">[10]Регион!#REF!</definedName>
    <definedName name="_5100" localSheetId="72">[10]Регион!#REF!</definedName>
    <definedName name="_5100" localSheetId="73">[10]Регион!#REF!</definedName>
    <definedName name="_5100" localSheetId="47">[10]Регион!#REF!</definedName>
    <definedName name="_5100" localSheetId="74">[10]Регион!#REF!</definedName>
    <definedName name="_5100" localSheetId="78">[10]Регион!#REF!</definedName>
    <definedName name="_5100" localSheetId="79">[10]Регион!#REF!</definedName>
    <definedName name="_5100" localSheetId="80">[10]Регион!#REF!</definedName>
    <definedName name="_5100" localSheetId="81">[10]Регион!#REF!</definedName>
    <definedName name="_5100" localSheetId="48">[10]Регион!#REF!</definedName>
    <definedName name="_5100" localSheetId="84">[10]Регион!#REF!</definedName>
    <definedName name="_5100" localSheetId="85">[10]Регион!#REF!</definedName>
    <definedName name="_5100" localSheetId="49">[10]Регион!#REF!</definedName>
    <definedName name="_5100" localSheetId="51">[10]Регион!#REF!</definedName>
    <definedName name="_5100" localSheetId="52">[10]Регион!#REF!</definedName>
    <definedName name="_5100" localSheetId="53">[10]Регион!#REF!</definedName>
    <definedName name="_5100" localSheetId="20">[10]Регион!#REF!</definedName>
    <definedName name="_5100" localSheetId="32">[10]Регион!#REF!</definedName>
    <definedName name="_5100" localSheetId="41">[10]Регион!#REF!</definedName>
    <definedName name="_5100">[10]Регион!#REF!</definedName>
    <definedName name="_5110" localSheetId="54">[10]Регион!#REF!</definedName>
    <definedName name="_5110" localSheetId="56">[10]Регион!#REF!</definedName>
    <definedName name="_5110" localSheetId="57">[10]Регион!#REF!</definedName>
    <definedName name="_5110" localSheetId="58">[10]Регион!#REF!</definedName>
    <definedName name="_5110" localSheetId="60">[10]Регион!#REF!</definedName>
    <definedName name="_5110" localSheetId="61">[10]Регион!#REF!</definedName>
    <definedName name="_5110" localSheetId="62">[10]Регион!#REF!</definedName>
    <definedName name="_5110" localSheetId="46">[10]Регион!#REF!</definedName>
    <definedName name="_5110" localSheetId="67">[10]Регион!#REF!</definedName>
    <definedName name="_5110" localSheetId="68">[10]Регион!#REF!</definedName>
    <definedName name="_5110" localSheetId="70">[10]Регион!#REF!</definedName>
    <definedName name="_5110" localSheetId="71">[10]Регион!#REF!</definedName>
    <definedName name="_5110" localSheetId="72">[10]Регион!#REF!</definedName>
    <definedName name="_5110" localSheetId="73">[10]Регион!#REF!</definedName>
    <definedName name="_5110" localSheetId="47">[10]Регион!#REF!</definedName>
    <definedName name="_5110" localSheetId="74">[10]Регион!#REF!</definedName>
    <definedName name="_5110" localSheetId="78">[10]Регион!#REF!</definedName>
    <definedName name="_5110" localSheetId="79">[10]Регион!#REF!</definedName>
    <definedName name="_5110" localSheetId="80">[10]Регион!#REF!</definedName>
    <definedName name="_5110" localSheetId="81">[10]Регион!#REF!</definedName>
    <definedName name="_5110" localSheetId="48">[10]Регион!#REF!</definedName>
    <definedName name="_5110" localSheetId="84">[10]Регион!#REF!</definedName>
    <definedName name="_5110" localSheetId="85">[10]Регион!#REF!</definedName>
    <definedName name="_5110" localSheetId="49">[10]Регион!#REF!</definedName>
    <definedName name="_5110" localSheetId="51">[10]Регион!#REF!</definedName>
    <definedName name="_5110" localSheetId="52">[10]Регион!#REF!</definedName>
    <definedName name="_5110" localSheetId="53">[10]Регион!#REF!</definedName>
    <definedName name="_5110" localSheetId="20">[10]Регион!#REF!</definedName>
    <definedName name="_5110" localSheetId="32">[10]Регион!#REF!</definedName>
    <definedName name="_5110" localSheetId="41">[10]Регион!#REF!</definedName>
    <definedName name="_5110">[10]Регион!#REF!</definedName>
    <definedName name="_6080" localSheetId="54">[10]Регион!#REF!</definedName>
    <definedName name="_6080" localSheetId="56">[10]Регион!#REF!</definedName>
    <definedName name="_6080" localSheetId="57">[10]Регион!#REF!</definedName>
    <definedName name="_6080" localSheetId="58">[10]Регион!#REF!</definedName>
    <definedName name="_6080" localSheetId="60">[10]Регион!#REF!</definedName>
    <definedName name="_6080" localSheetId="61">[10]Регион!#REF!</definedName>
    <definedName name="_6080" localSheetId="62">[10]Регион!#REF!</definedName>
    <definedName name="_6080" localSheetId="46">[10]Регион!#REF!</definedName>
    <definedName name="_6080" localSheetId="67">[10]Регион!#REF!</definedName>
    <definedName name="_6080" localSheetId="68">[10]Регион!#REF!</definedName>
    <definedName name="_6080" localSheetId="70">[10]Регион!#REF!</definedName>
    <definedName name="_6080" localSheetId="71">[10]Регион!#REF!</definedName>
    <definedName name="_6080" localSheetId="72">[10]Регион!#REF!</definedName>
    <definedName name="_6080" localSheetId="73">[10]Регион!#REF!</definedName>
    <definedName name="_6080" localSheetId="47">[10]Регион!#REF!</definedName>
    <definedName name="_6080" localSheetId="74">[10]Регион!#REF!</definedName>
    <definedName name="_6080" localSheetId="78">[10]Регион!#REF!</definedName>
    <definedName name="_6080" localSheetId="79">[10]Регион!#REF!</definedName>
    <definedName name="_6080" localSheetId="80">[10]Регион!#REF!</definedName>
    <definedName name="_6080" localSheetId="81">[10]Регион!#REF!</definedName>
    <definedName name="_6080" localSheetId="48">[10]Регион!#REF!</definedName>
    <definedName name="_6080" localSheetId="84">[10]Регион!#REF!</definedName>
    <definedName name="_6080" localSheetId="85">[10]Регион!#REF!</definedName>
    <definedName name="_6080" localSheetId="49">[10]Регион!#REF!</definedName>
    <definedName name="_6080" localSheetId="51">[10]Регион!#REF!</definedName>
    <definedName name="_6080" localSheetId="52">[10]Регион!#REF!</definedName>
    <definedName name="_6080" localSheetId="53">[10]Регион!#REF!</definedName>
    <definedName name="_6080" localSheetId="20">[10]Регион!#REF!</definedName>
    <definedName name="_6080" localSheetId="32">[10]Регион!#REF!</definedName>
    <definedName name="_6080" localSheetId="41">[10]Регион!#REF!</definedName>
    <definedName name="_6080">[10]Регион!#REF!</definedName>
    <definedName name="_6090" localSheetId="54">[10]Регион!#REF!</definedName>
    <definedName name="_6090" localSheetId="56">[10]Регион!#REF!</definedName>
    <definedName name="_6090" localSheetId="57">[10]Регион!#REF!</definedName>
    <definedName name="_6090" localSheetId="58">[10]Регион!#REF!</definedName>
    <definedName name="_6090" localSheetId="60">[10]Регион!#REF!</definedName>
    <definedName name="_6090" localSheetId="61">[10]Регион!#REF!</definedName>
    <definedName name="_6090" localSheetId="62">[10]Регион!#REF!</definedName>
    <definedName name="_6090" localSheetId="46">[10]Регион!#REF!</definedName>
    <definedName name="_6090" localSheetId="67">[10]Регион!#REF!</definedName>
    <definedName name="_6090" localSheetId="68">[10]Регион!#REF!</definedName>
    <definedName name="_6090" localSheetId="70">[10]Регион!#REF!</definedName>
    <definedName name="_6090" localSheetId="71">[10]Регион!#REF!</definedName>
    <definedName name="_6090" localSheetId="72">[10]Регион!#REF!</definedName>
    <definedName name="_6090" localSheetId="73">[10]Регион!#REF!</definedName>
    <definedName name="_6090" localSheetId="47">[10]Регион!#REF!</definedName>
    <definedName name="_6090" localSheetId="74">[10]Регион!#REF!</definedName>
    <definedName name="_6090" localSheetId="78">[10]Регион!#REF!</definedName>
    <definedName name="_6090" localSheetId="79">[10]Регион!#REF!</definedName>
    <definedName name="_6090" localSheetId="80">[10]Регион!#REF!</definedName>
    <definedName name="_6090" localSheetId="81">[10]Регион!#REF!</definedName>
    <definedName name="_6090" localSheetId="48">[10]Регион!#REF!</definedName>
    <definedName name="_6090" localSheetId="84">[10]Регион!#REF!</definedName>
    <definedName name="_6090" localSheetId="85">[10]Регион!#REF!</definedName>
    <definedName name="_6090" localSheetId="49">[10]Регион!#REF!</definedName>
    <definedName name="_6090" localSheetId="51">[10]Регион!#REF!</definedName>
    <definedName name="_6090" localSheetId="52">[10]Регион!#REF!</definedName>
    <definedName name="_6090" localSheetId="53">[10]Регион!#REF!</definedName>
    <definedName name="_6090" localSheetId="20">[10]Регион!#REF!</definedName>
    <definedName name="_6090" localSheetId="32">[10]Регион!#REF!</definedName>
    <definedName name="_6090" localSheetId="41">[10]Регион!#REF!</definedName>
    <definedName name="_6090">[10]Регион!#REF!</definedName>
    <definedName name="_6100" localSheetId="54">[10]Регион!#REF!</definedName>
    <definedName name="_6100" localSheetId="56">[10]Регион!#REF!</definedName>
    <definedName name="_6100" localSheetId="57">[10]Регион!#REF!</definedName>
    <definedName name="_6100" localSheetId="58">[10]Регион!#REF!</definedName>
    <definedName name="_6100" localSheetId="60">[10]Регион!#REF!</definedName>
    <definedName name="_6100" localSheetId="61">[10]Регион!#REF!</definedName>
    <definedName name="_6100" localSheetId="62">[10]Регион!#REF!</definedName>
    <definedName name="_6100" localSheetId="46">[10]Регион!#REF!</definedName>
    <definedName name="_6100" localSheetId="67">[10]Регион!#REF!</definedName>
    <definedName name="_6100" localSheetId="68">[10]Регион!#REF!</definedName>
    <definedName name="_6100" localSheetId="70">[10]Регион!#REF!</definedName>
    <definedName name="_6100" localSheetId="71">[10]Регион!#REF!</definedName>
    <definedName name="_6100" localSheetId="72">[10]Регион!#REF!</definedName>
    <definedName name="_6100" localSheetId="73">[10]Регион!#REF!</definedName>
    <definedName name="_6100" localSheetId="47">[10]Регион!#REF!</definedName>
    <definedName name="_6100" localSheetId="74">[10]Регион!#REF!</definedName>
    <definedName name="_6100" localSheetId="78">[10]Регион!#REF!</definedName>
    <definedName name="_6100" localSheetId="79">[10]Регион!#REF!</definedName>
    <definedName name="_6100" localSheetId="80">[10]Регион!#REF!</definedName>
    <definedName name="_6100" localSheetId="81">[10]Регион!#REF!</definedName>
    <definedName name="_6100" localSheetId="48">[10]Регион!#REF!</definedName>
    <definedName name="_6100" localSheetId="84">[10]Регион!#REF!</definedName>
    <definedName name="_6100" localSheetId="85">[10]Регион!#REF!</definedName>
    <definedName name="_6100" localSheetId="49">[10]Регион!#REF!</definedName>
    <definedName name="_6100" localSheetId="51">[10]Регион!#REF!</definedName>
    <definedName name="_6100" localSheetId="52">[10]Регион!#REF!</definedName>
    <definedName name="_6100" localSheetId="53">[10]Регион!#REF!</definedName>
    <definedName name="_6100" localSheetId="20">[10]Регион!#REF!</definedName>
    <definedName name="_6100" localSheetId="32">[10]Регион!#REF!</definedName>
    <definedName name="_6100" localSheetId="41">[10]Регион!#REF!</definedName>
    <definedName name="_6100">[10]Регион!#REF!</definedName>
    <definedName name="_6110" localSheetId="54">[10]Регион!#REF!</definedName>
    <definedName name="_6110" localSheetId="56">[10]Регион!#REF!</definedName>
    <definedName name="_6110" localSheetId="57">[10]Регион!#REF!</definedName>
    <definedName name="_6110" localSheetId="58">[10]Регион!#REF!</definedName>
    <definedName name="_6110" localSheetId="60">[10]Регион!#REF!</definedName>
    <definedName name="_6110" localSheetId="61">[10]Регион!#REF!</definedName>
    <definedName name="_6110" localSheetId="62">[10]Регион!#REF!</definedName>
    <definedName name="_6110" localSheetId="46">[10]Регион!#REF!</definedName>
    <definedName name="_6110" localSheetId="67">[10]Регион!#REF!</definedName>
    <definedName name="_6110" localSheetId="68">[10]Регион!#REF!</definedName>
    <definedName name="_6110" localSheetId="70">[10]Регион!#REF!</definedName>
    <definedName name="_6110" localSheetId="71">[10]Регион!#REF!</definedName>
    <definedName name="_6110" localSheetId="72">[10]Регион!#REF!</definedName>
    <definedName name="_6110" localSheetId="73">[10]Регион!#REF!</definedName>
    <definedName name="_6110" localSheetId="47">[10]Регион!#REF!</definedName>
    <definedName name="_6110" localSheetId="74">[10]Регион!#REF!</definedName>
    <definedName name="_6110" localSheetId="78">[10]Регион!#REF!</definedName>
    <definedName name="_6110" localSheetId="79">[10]Регион!#REF!</definedName>
    <definedName name="_6110" localSheetId="80">[10]Регион!#REF!</definedName>
    <definedName name="_6110" localSheetId="81">[10]Регион!#REF!</definedName>
    <definedName name="_6110" localSheetId="48">[10]Регион!#REF!</definedName>
    <definedName name="_6110" localSheetId="84">[10]Регион!#REF!</definedName>
    <definedName name="_6110" localSheetId="85">[10]Регион!#REF!</definedName>
    <definedName name="_6110" localSheetId="49">[10]Регион!#REF!</definedName>
    <definedName name="_6110" localSheetId="51">[10]Регион!#REF!</definedName>
    <definedName name="_6110" localSheetId="52">[10]Регион!#REF!</definedName>
    <definedName name="_6110" localSheetId="53">[10]Регион!#REF!</definedName>
    <definedName name="_6110" localSheetId="20">[10]Регион!#REF!</definedName>
    <definedName name="_6110" localSheetId="32">[10]Регион!#REF!</definedName>
    <definedName name="_6110" localSheetId="41">[10]Регион!#REF!</definedName>
    <definedName name="_6110">[10]Регион!#REF!</definedName>
    <definedName name="_7031_1" localSheetId="54">[10]Регион!#REF!</definedName>
    <definedName name="_7031_1" localSheetId="56">[10]Регион!#REF!</definedName>
    <definedName name="_7031_1" localSheetId="57">[10]Регион!#REF!</definedName>
    <definedName name="_7031_1" localSheetId="58">[10]Регион!#REF!</definedName>
    <definedName name="_7031_1" localSheetId="60">[10]Регион!#REF!</definedName>
    <definedName name="_7031_1" localSheetId="61">[10]Регион!#REF!</definedName>
    <definedName name="_7031_1" localSheetId="62">[10]Регион!#REF!</definedName>
    <definedName name="_7031_1" localSheetId="46">[10]Регион!#REF!</definedName>
    <definedName name="_7031_1" localSheetId="67">[10]Регион!#REF!</definedName>
    <definedName name="_7031_1" localSheetId="68">[10]Регион!#REF!</definedName>
    <definedName name="_7031_1" localSheetId="70">[10]Регион!#REF!</definedName>
    <definedName name="_7031_1" localSheetId="71">[10]Регион!#REF!</definedName>
    <definedName name="_7031_1" localSheetId="72">[10]Регион!#REF!</definedName>
    <definedName name="_7031_1" localSheetId="73">[10]Регион!#REF!</definedName>
    <definedName name="_7031_1" localSheetId="47">[10]Регион!#REF!</definedName>
    <definedName name="_7031_1" localSheetId="74">[10]Регион!#REF!</definedName>
    <definedName name="_7031_1" localSheetId="78">[10]Регион!#REF!</definedName>
    <definedName name="_7031_1" localSheetId="79">[10]Регион!#REF!</definedName>
    <definedName name="_7031_1" localSheetId="80">[10]Регион!#REF!</definedName>
    <definedName name="_7031_1" localSheetId="81">[10]Регион!#REF!</definedName>
    <definedName name="_7031_1" localSheetId="48">[10]Регион!#REF!</definedName>
    <definedName name="_7031_1" localSheetId="84">[10]Регион!#REF!</definedName>
    <definedName name="_7031_1" localSheetId="85">[10]Регион!#REF!</definedName>
    <definedName name="_7031_1" localSheetId="49">[10]Регион!#REF!</definedName>
    <definedName name="_7031_1" localSheetId="51">[10]Регион!#REF!</definedName>
    <definedName name="_7031_1" localSheetId="52">[10]Регион!#REF!</definedName>
    <definedName name="_7031_1" localSheetId="53">[10]Регион!#REF!</definedName>
    <definedName name="_7031_1" localSheetId="20">[10]Регион!#REF!</definedName>
    <definedName name="_7031_1" localSheetId="32">[10]Регион!#REF!</definedName>
    <definedName name="_7031_1" localSheetId="41">[10]Регион!#REF!</definedName>
    <definedName name="_7031_1">[10]Регион!#REF!</definedName>
    <definedName name="_7031_2" localSheetId="54">[10]Регион!#REF!</definedName>
    <definedName name="_7031_2" localSheetId="56">[10]Регион!#REF!</definedName>
    <definedName name="_7031_2" localSheetId="57">[10]Регион!#REF!</definedName>
    <definedName name="_7031_2" localSheetId="58">[10]Регион!#REF!</definedName>
    <definedName name="_7031_2" localSheetId="60">[10]Регион!#REF!</definedName>
    <definedName name="_7031_2" localSheetId="61">[10]Регион!#REF!</definedName>
    <definedName name="_7031_2" localSheetId="62">[10]Регион!#REF!</definedName>
    <definedName name="_7031_2" localSheetId="46">[10]Регион!#REF!</definedName>
    <definedName name="_7031_2" localSheetId="67">[10]Регион!#REF!</definedName>
    <definedName name="_7031_2" localSheetId="68">[10]Регион!#REF!</definedName>
    <definedName name="_7031_2" localSheetId="70">[10]Регион!#REF!</definedName>
    <definedName name="_7031_2" localSheetId="71">[10]Регион!#REF!</definedName>
    <definedName name="_7031_2" localSheetId="72">[10]Регион!#REF!</definedName>
    <definedName name="_7031_2" localSheetId="73">[10]Регион!#REF!</definedName>
    <definedName name="_7031_2" localSheetId="47">[10]Регион!#REF!</definedName>
    <definedName name="_7031_2" localSheetId="74">[10]Регион!#REF!</definedName>
    <definedName name="_7031_2" localSheetId="78">[10]Регион!#REF!</definedName>
    <definedName name="_7031_2" localSheetId="79">[10]Регион!#REF!</definedName>
    <definedName name="_7031_2" localSheetId="80">[10]Регион!#REF!</definedName>
    <definedName name="_7031_2" localSheetId="81">[10]Регион!#REF!</definedName>
    <definedName name="_7031_2" localSheetId="48">[10]Регион!#REF!</definedName>
    <definedName name="_7031_2" localSheetId="84">[10]Регион!#REF!</definedName>
    <definedName name="_7031_2" localSheetId="85">[10]Регион!#REF!</definedName>
    <definedName name="_7031_2" localSheetId="49">[10]Регион!#REF!</definedName>
    <definedName name="_7031_2" localSheetId="51">[10]Регион!#REF!</definedName>
    <definedName name="_7031_2" localSheetId="52">[10]Регион!#REF!</definedName>
    <definedName name="_7031_2" localSheetId="53">[10]Регион!#REF!</definedName>
    <definedName name="_7031_2" localSheetId="20">[10]Регион!#REF!</definedName>
    <definedName name="_7031_2" localSheetId="32">[10]Регион!#REF!</definedName>
    <definedName name="_7031_2" localSheetId="41">[10]Регион!#REF!</definedName>
    <definedName name="_7031_2">[10]Регион!#REF!</definedName>
    <definedName name="_7032_1" localSheetId="54">[10]Регион!#REF!</definedName>
    <definedName name="_7032_1" localSheetId="56">[10]Регион!#REF!</definedName>
    <definedName name="_7032_1" localSheetId="57">[10]Регион!#REF!</definedName>
    <definedName name="_7032_1" localSheetId="58">[10]Регион!#REF!</definedName>
    <definedName name="_7032_1" localSheetId="60">[10]Регион!#REF!</definedName>
    <definedName name="_7032_1" localSheetId="61">[10]Регион!#REF!</definedName>
    <definedName name="_7032_1" localSheetId="62">[10]Регион!#REF!</definedName>
    <definedName name="_7032_1" localSheetId="46">[10]Регион!#REF!</definedName>
    <definedName name="_7032_1" localSheetId="67">[10]Регион!#REF!</definedName>
    <definedName name="_7032_1" localSheetId="68">[10]Регион!#REF!</definedName>
    <definedName name="_7032_1" localSheetId="70">[10]Регион!#REF!</definedName>
    <definedName name="_7032_1" localSheetId="71">[10]Регион!#REF!</definedName>
    <definedName name="_7032_1" localSheetId="72">[10]Регион!#REF!</definedName>
    <definedName name="_7032_1" localSheetId="73">[10]Регион!#REF!</definedName>
    <definedName name="_7032_1" localSheetId="47">[10]Регион!#REF!</definedName>
    <definedName name="_7032_1" localSheetId="74">[10]Регион!#REF!</definedName>
    <definedName name="_7032_1" localSheetId="78">[10]Регион!#REF!</definedName>
    <definedName name="_7032_1" localSheetId="79">[10]Регион!#REF!</definedName>
    <definedName name="_7032_1" localSheetId="80">[10]Регион!#REF!</definedName>
    <definedName name="_7032_1" localSheetId="81">[10]Регион!#REF!</definedName>
    <definedName name="_7032_1" localSheetId="48">[10]Регион!#REF!</definedName>
    <definedName name="_7032_1" localSheetId="84">[10]Регион!#REF!</definedName>
    <definedName name="_7032_1" localSheetId="85">[10]Регион!#REF!</definedName>
    <definedName name="_7032_1" localSheetId="49">[10]Регион!#REF!</definedName>
    <definedName name="_7032_1" localSheetId="51">[10]Регион!#REF!</definedName>
    <definedName name="_7032_1" localSheetId="52">[10]Регион!#REF!</definedName>
    <definedName name="_7032_1" localSheetId="53">[10]Регион!#REF!</definedName>
    <definedName name="_7032_1" localSheetId="20">[10]Регион!#REF!</definedName>
    <definedName name="_7032_1" localSheetId="32">[10]Регион!#REF!</definedName>
    <definedName name="_7032_1" localSheetId="41">[10]Регион!#REF!</definedName>
    <definedName name="_7032_1">[10]Регион!#REF!</definedName>
    <definedName name="_7032_2" localSheetId="54">[10]Регион!#REF!</definedName>
    <definedName name="_7032_2" localSheetId="56">[10]Регион!#REF!</definedName>
    <definedName name="_7032_2" localSheetId="57">[10]Регион!#REF!</definedName>
    <definedName name="_7032_2" localSheetId="58">[10]Регион!#REF!</definedName>
    <definedName name="_7032_2" localSheetId="60">[10]Регион!#REF!</definedName>
    <definedName name="_7032_2" localSheetId="61">[10]Регион!#REF!</definedName>
    <definedName name="_7032_2" localSheetId="62">[10]Регион!#REF!</definedName>
    <definedName name="_7032_2" localSheetId="46">[10]Регион!#REF!</definedName>
    <definedName name="_7032_2" localSheetId="67">[10]Регион!#REF!</definedName>
    <definedName name="_7032_2" localSheetId="68">[10]Регион!#REF!</definedName>
    <definedName name="_7032_2" localSheetId="70">[10]Регион!#REF!</definedName>
    <definedName name="_7032_2" localSheetId="71">[10]Регион!#REF!</definedName>
    <definedName name="_7032_2" localSheetId="72">[10]Регион!#REF!</definedName>
    <definedName name="_7032_2" localSheetId="73">[10]Регион!#REF!</definedName>
    <definedName name="_7032_2" localSheetId="47">[10]Регион!#REF!</definedName>
    <definedName name="_7032_2" localSheetId="74">[10]Регион!#REF!</definedName>
    <definedName name="_7032_2" localSheetId="78">[10]Регион!#REF!</definedName>
    <definedName name="_7032_2" localSheetId="79">[10]Регион!#REF!</definedName>
    <definedName name="_7032_2" localSheetId="80">[10]Регион!#REF!</definedName>
    <definedName name="_7032_2" localSheetId="81">[10]Регион!#REF!</definedName>
    <definedName name="_7032_2" localSheetId="48">[10]Регион!#REF!</definedName>
    <definedName name="_7032_2" localSheetId="84">[10]Регион!#REF!</definedName>
    <definedName name="_7032_2" localSheetId="85">[10]Регион!#REF!</definedName>
    <definedName name="_7032_2" localSheetId="49">[10]Регион!#REF!</definedName>
    <definedName name="_7032_2" localSheetId="51">[10]Регион!#REF!</definedName>
    <definedName name="_7032_2" localSheetId="52">[10]Регион!#REF!</definedName>
    <definedName name="_7032_2" localSheetId="53">[10]Регион!#REF!</definedName>
    <definedName name="_7032_2" localSheetId="20">[10]Регион!#REF!</definedName>
    <definedName name="_7032_2" localSheetId="32">[10]Регион!#REF!</definedName>
    <definedName name="_7032_2" localSheetId="41">[10]Регион!#REF!</definedName>
    <definedName name="_7032_2">[10]Регион!#REF!</definedName>
    <definedName name="_7033_1" localSheetId="54">[10]Регион!#REF!</definedName>
    <definedName name="_7033_1" localSheetId="56">[10]Регион!#REF!</definedName>
    <definedName name="_7033_1" localSheetId="57">[10]Регион!#REF!</definedName>
    <definedName name="_7033_1" localSheetId="58">[10]Регион!#REF!</definedName>
    <definedName name="_7033_1" localSheetId="60">[10]Регион!#REF!</definedName>
    <definedName name="_7033_1" localSheetId="61">[10]Регион!#REF!</definedName>
    <definedName name="_7033_1" localSheetId="62">[10]Регион!#REF!</definedName>
    <definedName name="_7033_1" localSheetId="46">[10]Регион!#REF!</definedName>
    <definedName name="_7033_1" localSheetId="67">[10]Регион!#REF!</definedName>
    <definedName name="_7033_1" localSheetId="68">[10]Регион!#REF!</definedName>
    <definedName name="_7033_1" localSheetId="70">[10]Регион!#REF!</definedName>
    <definedName name="_7033_1" localSheetId="71">[10]Регион!#REF!</definedName>
    <definedName name="_7033_1" localSheetId="72">[10]Регион!#REF!</definedName>
    <definedName name="_7033_1" localSheetId="73">[10]Регион!#REF!</definedName>
    <definedName name="_7033_1" localSheetId="47">[10]Регион!#REF!</definedName>
    <definedName name="_7033_1" localSheetId="74">[10]Регион!#REF!</definedName>
    <definedName name="_7033_1" localSheetId="78">[10]Регион!#REF!</definedName>
    <definedName name="_7033_1" localSheetId="79">[10]Регион!#REF!</definedName>
    <definedName name="_7033_1" localSheetId="80">[10]Регион!#REF!</definedName>
    <definedName name="_7033_1" localSheetId="81">[10]Регион!#REF!</definedName>
    <definedName name="_7033_1" localSheetId="48">[10]Регион!#REF!</definedName>
    <definedName name="_7033_1" localSheetId="84">[10]Регион!#REF!</definedName>
    <definedName name="_7033_1" localSheetId="85">[10]Регион!#REF!</definedName>
    <definedName name="_7033_1" localSheetId="49">[10]Регион!#REF!</definedName>
    <definedName name="_7033_1" localSheetId="51">[10]Регион!#REF!</definedName>
    <definedName name="_7033_1" localSheetId="52">[10]Регион!#REF!</definedName>
    <definedName name="_7033_1" localSheetId="53">[10]Регион!#REF!</definedName>
    <definedName name="_7033_1" localSheetId="20">[10]Регион!#REF!</definedName>
    <definedName name="_7033_1" localSheetId="32">[10]Регион!#REF!</definedName>
    <definedName name="_7033_1" localSheetId="41">[10]Регион!#REF!</definedName>
    <definedName name="_7033_1">[10]Регион!#REF!</definedName>
    <definedName name="_7033_2" localSheetId="54">[10]Регион!#REF!</definedName>
    <definedName name="_7033_2" localSheetId="56">[10]Регион!#REF!</definedName>
    <definedName name="_7033_2" localSheetId="57">[10]Регион!#REF!</definedName>
    <definedName name="_7033_2" localSheetId="58">[10]Регион!#REF!</definedName>
    <definedName name="_7033_2" localSheetId="60">[10]Регион!#REF!</definedName>
    <definedName name="_7033_2" localSheetId="61">[10]Регион!#REF!</definedName>
    <definedName name="_7033_2" localSheetId="62">[10]Регион!#REF!</definedName>
    <definedName name="_7033_2" localSheetId="46">[10]Регион!#REF!</definedName>
    <definedName name="_7033_2" localSheetId="67">[10]Регион!#REF!</definedName>
    <definedName name="_7033_2" localSheetId="68">[10]Регион!#REF!</definedName>
    <definedName name="_7033_2" localSheetId="70">[10]Регион!#REF!</definedName>
    <definedName name="_7033_2" localSheetId="71">[10]Регион!#REF!</definedName>
    <definedName name="_7033_2" localSheetId="72">[10]Регион!#REF!</definedName>
    <definedName name="_7033_2" localSheetId="73">[10]Регион!#REF!</definedName>
    <definedName name="_7033_2" localSheetId="47">[10]Регион!#REF!</definedName>
    <definedName name="_7033_2" localSheetId="74">[10]Регион!#REF!</definedName>
    <definedName name="_7033_2" localSheetId="78">[10]Регион!#REF!</definedName>
    <definedName name="_7033_2" localSheetId="79">[10]Регион!#REF!</definedName>
    <definedName name="_7033_2" localSheetId="80">[10]Регион!#REF!</definedName>
    <definedName name="_7033_2" localSheetId="81">[10]Регион!#REF!</definedName>
    <definedName name="_7033_2" localSheetId="48">[10]Регион!#REF!</definedName>
    <definedName name="_7033_2" localSheetId="84">[10]Регион!#REF!</definedName>
    <definedName name="_7033_2" localSheetId="85">[10]Регион!#REF!</definedName>
    <definedName name="_7033_2" localSheetId="49">[10]Регион!#REF!</definedName>
    <definedName name="_7033_2" localSheetId="51">[10]Регион!#REF!</definedName>
    <definedName name="_7033_2" localSheetId="52">[10]Регион!#REF!</definedName>
    <definedName name="_7033_2" localSheetId="53">[10]Регион!#REF!</definedName>
    <definedName name="_7033_2" localSheetId="20">[10]Регион!#REF!</definedName>
    <definedName name="_7033_2" localSheetId="32">[10]Регион!#REF!</definedName>
    <definedName name="_7033_2" localSheetId="41">[10]Регион!#REF!</definedName>
    <definedName name="_7033_2">[10]Регион!#REF!</definedName>
    <definedName name="_7034_1" localSheetId="54">[10]Регион!#REF!</definedName>
    <definedName name="_7034_1" localSheetId="56">[10]Регион!#REF!</definedName>
    <definedName name="_7034_1" localSheetId="57">[10]Регион!#REF!</definedName>
    <definedName name="_7034_1" localSheetId="58">[10]Регион!#REF!</definedName>
    <definedName name="_7034_1" localSheetId="60">[10]Регион!#REF!</definedName>
    <definedName name="_7034_1" localSheetId="61">[10]Регион!#REF!</definedName>
    <definedName name="_7034_1" localSheetId="62">[10]Регион!#REF!</definedName>
    <definedName name="_7034_1" localSheetId="46">[10]Регион!#REF!</definedName>
    <definedName name="_7034_1" localSheetId="67">[10]Регион!#REF!</definedName>
    <definedName name="_7034_1" localSheetId="68">[10]Регион!#REF!</definedName>
    <definedName name="_7034_1" localSheetId="70">[10]Регион!#REF!</definedName>
    <definedName name="_7034_1" localSheetId="71">[10]Регион!#REF!</definedName>
    <definedName name="_7034_1" localSheetId="72">[10]Регион!#REF!</definedName>
    <definedName name="_7034_1" localSheetId="73">[10]Регион!#REF!</definedName>
    <definedName name="_7034_1" localSheetId="47">[10]Регион!#REF!</definedName>
    <definedName name="_7034_1" localSheetId="74">[10]Регион!#REF!</definedName>
    <definedName name="_7034_1" localSheetId="78">[10]Регион!#REF!</definedName>
    <definedName name="_7034_1" localSheetId="79">[10]Регион!#REF!</definedName>
    <definedName name="_7034_1" localSheetId="80">[10]Регион!#REF!</definedName>
    <definedName name="_7034_1" localSheetId="81">[10]Регион!#REF!</definedName>
    <definedName name="_7034_1" localSheetId="48">[10]Регион!#REF!</definedName>
    <definedName name="_7034_1" localSheetId="84">[10]Регион!#REF!</definedName>
    <definedName name="_7034_1" localSheetId="85">[10]Регион!#REF!</definedName>
    <definedName name="_7034_1" localSheetId="49">[10]Регион!#REF!</definedName>
    <definedName name="_7034_1" localSheetId="51">[10]Регион!#REF!</definedName>
    <definedName name="_7034_1" localSheetId="52">[10]Регион!#REF!</definedName>
    <definedName name="_7034_1" localSheetId="53">[10]Регион!#REF!</definedName>
    <definedName name="_7034_1" localSheetId="20">[10]Регион!#REF!</definedName>
    <definedName name="_7034_1" localSheetId="32">[10]Регион!#REF!</definedName>
    <definedName name="_7034_1" localSheetId="41">[10]Регион!#REF!</definedName>
    <definedName name="_7034_1">[10]Регион!#REF!</definedName>
    <definedName name="_7034_2" localSheetId="54">[10]Регион!#REF!</definedName>
    <definedName name="_7034_2" localSheetId="56">[10]Регион!#REF!</definedName>
    <definedName name="_7034_2" localSheetId="57">[10]Регион!#REF!</definedName>
    <definedName name="_7034_2" localSheetId="58">[10]Регион!#REF!</definedName>
    <definedName name="_7034_2" localSheetId="60">[10]Регион!#REF!</definedName>
    <definedName name="_7034_2" localSheetId="61">[10]Регион!#REF!</definedName>
    <definedName name="_7034_2" localSheetId="62">[10]Регион!#REF!</definedName>
    <definedName name="_7034_2" localSheetId="46">[10]Регион!#REF!</definedName>
    <definedName name="_7034_2" localSheetId="67">[10]Регион!#REF!</definedName>
    <definedName name="_7034_2" localSheetId="68">[10]Регион!#REF!</definedName>
    <definedName name="_7034_2" localSheetId="70">[10]Регион!#REF!</definedName>
    <definedName name="_7034_2" localSheetId="71">[10]Регион!#REF!</definedName>
    <definedName name="_7034_2" localSheetId="72">[10]Регион!#REF!</definedName>
    <definedName name="_7034_2" localSheetId="73">[10]Регион!#REF!</definedName>
    <definedName name="_7034_2" localSheetId="47">[10]Регион!#REF!</definedName>
    <definedName name="_7034_2" localSheetId="74">[10]Регион!#REF!</definedName>
    <definedName name="_7034_2" localSheetId="78">[10]Регион!#REF!</definedName>
    <definedName name="_7034_2" localSheetId="79">[10]Регион!#REF!</definedName>
    <definedName name="_7034_2" localSheetId="80">[10]Регион!#REF!</definedName>
    <definedName name="_7034_2" localSheetId="81">[10]Регион!#REF!</definedName>
    <definedName name="_7034_2" localSheetId="48">[10]Регион!#REF!</definedName>
    <definedName name="_7034_2" localSheetId="84">[10]Регион!#REF!</definedName>
    <definedName name="_7034_2" localSheetId="85">[10]Регион!#REF!</definedName>
    <definedName name="_7034_2" localSheetId="49">[10]Регион!#REF!</definedName>
    <definedName name="_7034_2" localSheetId="51">[10]Регион!#REF!</definedName>
    <definedName name="_7034_2" localSheetId="52">[10]Регион!#REF!</definedName>
    <definedName name="_7034_2" localSheetId="53">[10]Регион!#REF!</definedName>
    <definedName name="_7034_2" localSheetId="20">[10]Регион!#REF!</definedName>
    <definedName name="_7034_2" localSheetId="32">[10]Регион!#REF!</definedName>
    <definedName name="_7034_2" localSheetId="41">[10]Регион!#REF!</definedName>
    <definedName name="_7034_2">[10]Регион!#REF!</definedName>
    <definedName name="_AMO_UniqueIdentifier" hidden="1">"'16080110-a65e-4b7d-bbc4-c28d125b3946'"</definedName>
    <definedName name="_CEL96">#N/A</definedName>
    <definedName name="_DEL96">#N/A</definedName>
    <definedName name="_DZR96">#N/A</definedName>
    <definedName name="_ftnref1" localSheetId="56">DataG12!$K$3</definedName>
    <definedName name="_ISC01" localSheetId="67">[1]Q_ISC1!$1:$12</definedName>
    <definedName name="_ISC01" localSheetId="72">[1]Q_ISC1!$1:$12</definedName>
    <definedName name="_ISC01" localSheetId="73">[1]Q_ISC1!$1:$12</definedName>
    <definedName name="_ISC01" localSheetId="49">[1]Q_ISC1!$1:$12</definedName>
    <definedName name="_ISC01">[2]Q_ISC1!$1:$12</definedName>
    <definedName name="_ISC2">[3]Q_ISC2!$1:$18</definedName>
    <definedName name="_ISC3" localSheetId="67">[4]ISC01!$B:$B+[5]Q_ISC3!$1:$23</definedName>
    <definedName name="_ISC3" localSheetId="72">[4]ISC01!$B:$B+[5]Q_ISC3!$1:$23</definedName>
    <definedName name="_ISC3" localSheetId="73">[4]ISC01!$B:$B+[5]Q_ISC3!$1:$23</definedName>
    <definedName name="_ISC3" localSheetId="49">[4]ISC01!$B:$B+[5]Q_ISC3!$1:$23</definedName>
    <definedName name="_ISC3">[6]ISC01!$B:$B+[5]Q_ISC3!$1:$23</definedName>
    <definedName name="_ISC567" localSheetId="67">[7]Q_ISC567!$1:$23</definedName>
    <definedName name="_ISC567" localSheetId="72">[7]Q_ISC567!$1:$23</definedName>
    <definedName name="_ISC567" localSheetId="73">[7]Q_ISC567!$1:$23</definedName>
    <definedName name="_ISC567" localSheetId="49">[7]Q_ISC567!$1:$23</definedName>
    <definedName name="_ISC567">[8]Q_ISC567!$1:$23</definedName>
    <definedName name="_NEZ96">#N/A</definedName>
    <definedName name="_OST96">#N/A</definedName>
    <definedName name="_SAM96">#N/A</definedName>
    <definedName name="Acurrent" localSheetId="62">#REF!</definedName>
    <definedName name="Acurrent" localSheetId="67">#REF!</definedName>
    <definedName name="Acurrent" localSheetId="70">#REF!</definedName>
    <definedName name="Acurrent" localSheetId="72">#REF!</definedName>
    <definedName name="Acurrent" localSheetId="73">#REF!</definedName>
    <definedName name="Acurrent" localSheetId="74">#REF!</definedName>
    <definedName name="Acurrent" localSheetId="80">#REF!</definedName>
    <definedName name="Acurrent" localSheetId="84">#REF!</definedName>
    <definedName name="Acurrent" localSheetId="49">#REF!</definedName>
    <definedName name="Acurrent" localSheetId="0">#REF!</definedName>
    <definedName name="Acurrent">#REF!</definedName>
    <definedName name="adjustments_to_BO_according_to_CdG2000" localSheetId="62">#REF!</definedName>
    <definedName name="adjustments_to_BO_according_to_CdG2000" localSheetId="67">#REF!</definedName>
    <definedName name="adjustments_to_BO_according_to_CdG2000" localSheetId="70">#REF!</definedName>
    <definedName name="adjustments_to_BO_according_to_CdG2000" localSheetId="72">#REF!</definedName>
    <definedName name="adjustments_to_BO_according_to_CdG2000" localSheetId="73">#REF!</definedName>
    <definedName name="adjustments_to_BO_according_to_CdG2000" localSheetId="74">#REF!</definedName>
    <definedName name="adjustments_to_BO_according_to_CdG2000" localSheetId="80">#REF!</definedName>
    <definedName name="adjustments_to_BO_according_to_CdG2000" localSheetId="84">#REF!</definedName>
    <definedName name="adjustments_to_BO_according_to_CdG2000" localSheetId="49">#REF!</definedName>
    <definedName name="adjustments_to_BO_according_to_CdG2000" localSheetId="0">#REF!</definedName>
    <definedName name="adjustments_to_BO_according_to_CdG2000">#REF!</definedName>
    <definedName name="calcul" localSheetId="67">'[11]Calcul_B1.1'!$A$1:$L$37</definedName>
    <definedName name="calcul" localSheetId="72">'[11]Calcul_B1.1'!$A$1:$L$37</definedName>
    <definedName name="calcul" localSheetId="73">'[11]Calcul_B1.1'!$A$1:$L$37</definedName>
    <definedName name="calcul" localSheetId="49">'[11]Calcul_B1.1'!$A$1:$L$37</definedName>
    <definedName name="calcul">'[12]Calcul_B1.1'!$A$1:$L$37</definedName>
    <definedName name="calcul1">'[13]Calcul_B1.1'!$A$1:$L$37</definedName>
    <definedName name="CdG_consolidé___volume_4__page_19___Commission" localSheetId="62">#REF!</definedName>
    <definedName name="CdG_consolidé___volume_4__page_19___Commission" localSheetId="67">#REF!</definedName>
    <definedName name="CdG_consolidé___volume_4__page_19___Commission" localSheetId="70">#REF!</definedName>
    <definedName name="CdG_consolidé___volume_4__page_19___Commission" localSheetId="72">#REF!</definedName>
    <definedName name="CdG_consolidé___volume_4__page_19___Commission" localSheetId="73">#REF!</definedName>
    <definedName name="CdG_consolidé___volume_4__page_19___Commission" localSheetId="74">#REF!</definedName>
    <definedName name="CdG_consolidé___volume_4__page_19___Commission" localSheetId="80">#REF!</definedName>
    <definedName name="CdG_consolidé___volume_4__page_19___Commission" localSheetId="84">#REF!</definedName>
    <definedName name="CdG_consolidé___volume_4__page_19___Commission" localSheetId="49">#REF!</definedName>
    <definedName name="CdG_consolidé___volume_4__page_19___Commission" localSheetId="0">#REF!</definedName>
    <definedName name="CdG_consolidé___volume_4__page_19___Commission">#REF!</definedName>
    <definedName name="column_head" localSheetId="54">#REF!</definedName>
    <definedName name="column_head" localSheetId="56">#REF!</definedName>
    <definedName name="column_head" localSheetId="57">#REF!</definedName>
    <definedName name="column_head" localSheetId="58">#REF!</definedName>
    <definedName name="column_head" localSheetId="60">#REF!</definedName>
    <definedName name="column_head" localSheetId="61">#REF!</definedName>
    <definedName name="column_head" localSheetId="62">#REF!</definedName>
    <definedName name="column_head" localSheetId="46">#REF!</definedName>
    <definedName name="column_head" localSheetId="67">#REF!</definedName>
    <definedName name="column_head" localSheetId="68">#REF!</definedName>
    <definedName name="column_head" localSheetId="69">#REF!</definedName>
    <definedName name="column_head" localSheetId="70">#REF!</definedName>
    <definedName name="column_head" localSheetId="71">#REF!</definedName>
    <definedName name="column_head" localSheetId="72">#REF!</definedName>
    <definedName name="column_head" localSheetId="73">#REF!</definedName>
    <definedName name="column_head" localSheetId="47">#REF!</definedName>
    <definedName name="column_head" localSheetId="74">#REF!</definedName>
    <definedName name="column_head" localSheetId="78">#REF!</definedName>
    <definedName name="column_head" localSheetId="79">#REF!</definedName>
    <definedName name="column_head" localSheetId="80">#REF!</definedName>
    <definedName name="column_head" localSheetId="81">#REF!</definedName>
    <definedName name="column_head" localSheetId="48">#REF!</definedName>
    <definedName name="column_head" localSheetId="84">#REF!</definedName>
    <definedName name="column_head" localSheetId="85">#REF!</definedName>
    <definedName name="column_head" localSheetId="49">#REF!</definedName>
    <definedName name="column_head" localSheetId="51">#REF!</definedName>
    <definedName name="column_head" localSheetId="52">#REF!</definedName>
    <definedName name="column_head" localSheetId="53">#REF!</definedName>
    <definedName name="column_head" localSheetId="0">#REF!</definedName>
    <definedName name="column_head" localSheetId="20">#REF!</definedName>
    <definedName name="column_head" localSheetId="32">#REF!</definedName>
    <definedName name="column_head">#REF!</definedName>
    <definedName name="column_headings" localSheetId="54">#REF!</definedName>
    <definedName name="column_headings" localSheetId="56">#REF!</definedName>
    <definedName name="column_headings" localSheetId="57">#REF!</definedName>
    <definedName name="column_headings" localSheetId="58">#REF!</definedName>
    <definedName name="column_headings" localSheetId="60">#REF!</definedName>
    <definedName name="column_headings" localSheetId="61">#REF!</definedName>
    <definedName name="column_headings" localSheetId="62">#REF!</definedName>
    <definedName name="column_headings" localSheetId="46">#REF!</definedName>
    <definedName name="column_headings" localSheetId="64">#REF!</definedName>
    <definedName name="column_headings" localSheetId="65">#REF!</definedName>
    <definedName name="column_headings" localSheetId="67">#REF!</definedName>
    <definedName name="column_headings" localSheetId="68">#REF!</definedName>
    <definedName name="column_headings" localSheetId="69">#REF!</definedName>
    <definedName name="column_headings" localSheetId="70">#REF!</definedName>
    <definedName name="column_headings" localSheetId="71">#REF!</definedName>
    <definedName name="column_headings" localSheetId="72">#REF!</definedName>
    <definedName name="column_headings" localSheetId="73">#REF!</definedName>
    <definedName name="column_headings" localSheetId="47">#REF!</definedName>
    <definedName name="column_headings" localSheetId="74">#REF!</definedName>
    <definedName name="column_headings" localSheetId="78">#REF!</definedName>
    <definedName name="column_headings" localSheetId="79">#REF!</definedName>
    <definedName name="column_headings" localSheetId="80">#REF!</definedName>
    <definedName name="column_headings" localSheetId="81">#REF!</definedName>
    <definedName name="column_headings" localSheetId="48">#REF!</definedName>
    <definedName name="column_headings" localSheetId="84">#REF!</definedName>
    <definedName name="column_headings" localSheetId="85">#REF!</definedName>
    <definedName name="column_headings" localSheetId="49">#REF!</definedName>
    <definedName name="column_headings" localSheetId="51">#REF!</definedName>
    <definedName name="column_headings" localSheetId="52">#REF!</definedName>
    <definedName name="column_headings" localSheetId="53">#REF!</definedName>
    <definedName name="column_headings" localSheetId="0">#REF!</definedName>
    <definedName name="column_headings" localSheetId="20">#REF!</definedName>
    <definedName name="column_headings" localSheetId="32">#REF!</definedName>
    <definedName name="column_headings">#REF!</definedName>
    <definedName name="column_numbers" localSheetId="54">#REF!</definedName>
    <definedName name="column_numbers" localSheetId="56">#REF!</definedName>
    <definedName name="column_numbers" localSheetId="57">#REF!</definedName>
    <definedName name="column_numbers" localSheetId="58">#REF!</definedName>
    <definedName name="column_numbers" localSheetId="60">#REF!</definedName>
    <definedName name="column_numbers" localSheetId="61">#REF!</definedName>
    <definedName name="column_numbers" localSheetId="62">#REF!</definedName>
    <definedName name="column_numbers" localSheetId="46">#REF!</definedName>
    <definedName name="column_numbers" localSheetId="64">#REF!</definedName>
    <definedName name="column_numbers" localSheetId="65">#REF!</definedName>
    <definedName name="column_numbers" localSheetId="67">#REF!</definedName>
    <definedName name="column_numbers" localSheetId="68">#REF!</definedName>
    <definedName name="column_numbers" localSheetId="69">#REF!</definedName>
    <definedName name="column_numbers" localSheetId="70">#REF!</definedName>
    <definedName name="column_numbers" localSheetId="71">#REF!</definedName>
    <definedName name="column_numbers" localSheetId="72">#REF!</definedName>
    <definedName name="column_numbers" localSheetId="73">#REF!</definedName>
    <definedName name="column_numbers" localSheetId="47">#REF!</definedName>
    <definedName name="column_numbers" localSheetId="74">#REF!</definedName>
    <definedName name="column_numbers" localSheetId="78">#REF!</definedName>
    <definedName name="column_numbers" localSheetId="79">#REF!</definedName>
    <definedName name="column_numbers" localSheetId="80">#REF!</definedName>
    <definedName name="column_numbers" localSheetId="81">#REF!</definedName>
    <definedName name="column_numbers" localSheetId="48">#REF!</definedName>
    <definedName name="column_numbers" localSheetId="84">#REF!</definedName>
    <definedName name="column_numbers" localSheetId="85">#REF!</definedName>
    <definedName name="column_numbers" localSheetId="49">#REF!</definedName>
    <definedName name="column_numbers" localSheetId="51">#REF!</definedName>
    <definedName name="column_numbers" localSheetId="52">#REF!</definedName>
    <definedName name="column_numbers" localSheetId="53">#REF!</definedName>
    <definedName name="column_numbers" localSheetId="0">#REF!</definedName>
    <definedName name="column_numbers" localSheetId="20">#REF!</definedName>
    <definedName name="column_numbers" localSheetId="32">#REF!</definedName>
    <definedName name="column_numbers">#REF!</definedName>
    <definedName name="comments_on_B21" localSheetId="62">#REF!</definedName>
    <definedName name="comments_on_B21" localSheetId="67">#REF!</definedName>
    <definedName name="comments_on_B21" localSheetId="70">#REF!</definedName>
    <definedName name="comments_on_B21" localSheetId="72">#REF!</definedName>
    <definedName name="comments_on_B21" localSheetId="73">#REF!</definedName>
    <definedName name="comments_on_B21" localSheetId="74">#REF!</definedName>
    <definedName name="comments_on_B21" localSheetId="80">#REF!</definedName>
    <definedName name="comments_on_B21" localSheetId="84">#REF!</definedName>
    <definedName name="comments_on_B21" localSheetId="49">#REF!</definedName>
    <definedName name="comments_on_B21">#REF!</definedName>
    <definedName name="Compte_de_gestion_2000_C.02__Theo_Mestrom_s_file_25062001" localSheetId="62">#REF!</definedName>
    <definedName name="Compte_de_gestion_2000_C.02__Theo_Mestrom_s_file_25062001" localSheetId="67">#REF!</definedName>
    <definedName name="Compte_de_gestion_2000_C.02__Theo_Mestrom_s_file_25062001" localSheetId="70">#REF!</definedName>
    <definedName name="Compte_de_gestion_2000_C.02__Theo_Mestrom_s_file_25062001" localSheetId="72">#REF!</definedName>
    <definedName name="Compte_de_gestion_2000_C.02__Theo_Mestrom_s_file_25062001" localSheetId="73">#REF!</definedName>
    <definedName name="Compte_de_gestion_2000_C.02__Theo_Mestrom_s_file_25062001" localSheetId="74">#REF!</definedName>
    <definedName name="Compte_de_gestion_2000_C.02__Theo_Mestrom_s_file_25062001" localSheetId="80">#REF!</definedName>
    <definedName name="Compte_de_gestion_2000_C.02__Theo_Mestrom_s_file_25062001" localSheetId="84">#REF!</definedName>
    <definedName name="Compte_de_gestion_2000_C.02__Theo_Mestrom_s_file_25062001" localSheetId="49">#REF!</definedName>
    <definedName name="Compte_de_gestion_2000_C.02__Theo_Mestrom_s_file_25062001">#REF!</definedName>
    <definedName name="council" localSheetId="62">#REF!</definedName>
    <definedName name="council" localSheetId="67">#REF!</definedName>
    <definedName name="council" localSheetId="70">#REF!</definedName>
    <definedName name="council" localSheetId="72">#REF!</definedName>
    <definedName name="council" localSheetId="73">#REF!</definedName>
    <definedName name="council" localSheetId="74">#REF!</definedName>
    <definedName name="council" localSheetId="80">#REF!</definedName>
    <definedName name="council" localSheetId="84">#REF!</definedName>
    <definedName name="council" localSheetId="49">#REF!</definedName>
    <definedName name="council">#REF!</definedName>
    <definedName name="Country">[14]Countries!$A$1:$C$53</definedName>
    <definedName name="court_of_auditors" localSheetId="62">#REF!</definedName>
    <definedName name="court_of_auditors" localSheetId="67">#REF!</definedName>
    <definedName name="court_of_auditors" localSheetId="70">#REF!</definedName>
    <definedName name="court_of_auditors" localSheetId="72">#REF!</definedName>
    <definedName name="court_of_auditors" localSheetId="73">#REF!</definedName>
    <definedName name="court_of_auditors" localSheetId="74">#REF!</definedName>
    <definedName name="court_of_auditors" localSheetId="80">#REF!</definedName>
    <definedName name="court_of_auditors" localSheetId="84">#REF!</definedName>
    <definedName name="court_of_auditors" localSheetId="49">#REF!</definedName>
    <definedName name="court_of_auditors" localSheetId="0">#REF!</definedName>
    <definedName name="court_of_auditors">#REF!</definedName>
    <definedName name="court_of_jusitce" localSheetId="62">#REF!</definedName>
    <definedName name="court_of_jusitce" localSheetId="67">#REF!</definedName>
    <definedName name="court_of_jusitce" localSheetId="70">#REF!</definedName>
    <definedName name="court_of_jusitce" localSheetId="72">#REF!</definedName>
    <definedName name="court_of_jusitce" localSheetId="73">#REF!</definedName>
    <definedName name="court_of_jusitce" localSheetId="74">#REF!</definedName>
    <definedName name="court_of_jusitce" localSheetId="80">#REF!</definedName>
    <definedName name="court_of_jusitce" localSheetId="84">#REF!</definedName>
    <definedName name="court_of_jusitce" localSheetId="49">#REF!</definedName>
    <definedName name="court_of_jusitce" localSheetId="0">#REF!</definedName>
    <definedName name="court_of_jusitce">#REF!</definedName>
    <definedName name="data" localSheetId="54">#REF!</definedName>
    <definedName name="data" localSheetId="56">#REF!</definedName>
    <definedName name="data" localSheetId="57">#REF!</definedName>
    <definedName name="data" localSheetId="58">#REF!</definedName>
    <definedName name="data" localSheetId="60">#REF!</definedName>
    <definedName name="data" localSheetId="61">#REF!</definedName>
    <definedName name="data" localSheetId="62">#REF!</definedName>
    <definedName name="data" localSheetId="46">#REF!</definedName>
    <definedName name="data" localSheetId="64">#REF!</definedName>
    <definedName name="data" localSheetId="65">#REF!</definedName>
    <definedName name="data" localSheetId="67">#REF!</definedName>
    <definedName name="data" localSheetId="68">#REF!</definedName>
    <definedName name="data" localSheetId="69">#REF!</definedName>
    <definedName name="data" localSheetId="70">#REF!</definedName>
    <definedName name="data" localSheetId="71">#REF!</definedName>
    <definedName name="data" localSheetId="72">#REF!</definedName>
    <definedName name="data" localSheetId="73">#REF!</definedName>
    <definedName name="data" localSheetId="47">#REF!</definedName>
    <definedName name="data" localSheetId="74">#REF!</definedName>
    <definedName name="data" localSheetId="78">#REF!</definedName>
    <definedName name="data" localSheetId="79">#REF!</definedName>
    <definedName name="data" localSheetId="80">#REF!</definedName>
    <definedName name="data" localSheetId="81">#REF!</definedName>
    <definedName name="data" localSheetId="48">#REF!</definedName>
    <definedName name="data" localSheetId="84">#REF!</definedName>
    <definedName name="data" localSheetId="85">#REF!</definedName>
    <definedName name="data" localSheetId="49">#REF!</definedName>
    <definedName name="data" localSheetId="51">#REF!</definedName>
    <definedName name="data" localSheetId="52">#REF!</definedName>
    <definedName name="data" localSheetId="53">#REF!</definedName>
    <definedName name="data" localSheetId="0">#REF!</definedName>
    <definedName name="data" localSheetId="20">#REF!</definedName>
    <definedName name="data" localSheetId="32">#REF!</definedName>
    <definedName name="data">#REF!</definedName>
    <definedName name="data2" localSheetId="54">#REF!</definedName>
    <definedName name="data2" localSheetId="56">#REF!</definedName>
    <definedName name="data2" localSheetId="57">#REF!</definedName>
    <definedName name="data2" localSheetId="58">#REF!</definedName>
    <definedName name="data2" localSheetId="60">#REF!</definedName>
    <definedName name="data2" localSheetId="61">#REF!</definedName>
    <definedName name="data2" localSheetId="62">#REF!</definedName>
    <definedName name="data2" localSheetId="46">#REF!</definedName>
    <definedName name="data2" localSheetId="64">#REF!</definedName>
    <definedName name="data2" localSheetId="65">#REF!</definedName>
    <definedName name="data2" localSheetId="67">#REF!</definedName>
    <definedName name="data2" localSheetId="68">#REF!</definedName>
    <definedName name="data2" localSheetId="69">#REF!</definedName>
    <definedName name="data2" localSheetId="70">#REF!</definedName>
    <definedName name="data2" localSheetId="71">#REF!</definedName>
    <definedName name="data2" localSheetId="72">#REF!</definedName>
    <definedName name="data2" localSheetId="73">#REF!</definedName>
    <definedName name="data2" localSheetId="47">#REF!</definedName>
    <definedName name="data2" localSheetId="74">#REF!</definedName>
    <definedName name="data2" localSheetId="78">#REF!</definedName>
    <definedName name="data2" localSheetId="79">#REF!</definedName>
    <definedName name="data2" localSheetId="80">#REF!</definedName>
    <definedName name="data2" localSheetId="81">#REF!</definedName>
    <definedName name="data2" localSheetId="48">#REF!</definedName>
    <definedName name="data2" localSheetId="84">#REF!</definedName>
    <definedName name="data2" localSheetId="85">#REF!</definedName>
    <definedName name="data2" localSheetId="49">#REF!</definedName>
    <definedName name="data2" localSheetId="51">#REF!</definedName>
    <definedName name="data2" localSheetId="52">#REF!</definedName>
    <definedName name="data2" localSheetId="53">#REF!</definedName>
    <definedName name="data2" localSheetId="0">#REF!</definedName>
    <definedName name="data2" localSheetId="20">#REF!</definedName>
    <definedName name="data2" localSheetId="32">#REF!</definedName>
    <definedName name="data2">#REF!</definedName>
    <definedName name="DEL1_96">#N/A</definedName>
    <definedName name="Diag" localSheetId="54">#REF!,#REF!</definedName>
    <definedName name="Diag" localSheetId="56">#REF!,#REF!</definedName>
    <definedName name="Diag" localSheetId="57">#REF!,#REF!</definedName>
    <definedName name="Diag" localSheetId="58">#REF!,#REF!</definedName>
    <definedName name="Diag" localSheetId="60">#REF!,#REF!</definedName>
    <definedName name="Diag" localSheetId="61">#REF!,#REF!</definedName>
    <definedName name="Diag" localSheetId="62">#REF!,#REF!</definedName>
    <definedName name="Diag" localSheetId="46">#REF!,#REF!</definedName>
    <definedName name="Diag" localSheetId="67">#REF!,#REF!</definedName>
    <definedName name="Diag" localSheetId="68">#REF!,#REF!</definedName>
    <definedName name="Diag" localSheetId="69">#REF!,#REF!</definedName>
    <definedName name="Diag" localSheetId="70">#REF!,#REF!</definedName>
    <definedName name="Diag" localSheetId="71">#REF!,#REF!</definedName>
    <definedName name="Diag" localSheetId="72">#REF!,#REF!</definedName>
    <definedName name="Diag" localSheetId="73">#REF!,#REF!</definedName>
    <definedName name="Diag" localSheetId="47">#REF!,#REF!</definedName>
    <definedName name="Diag" localSheetId="74">#REF!,#REF!</definedName>
    <definedName name="Diag" localSheetId="78">#REF!,#REF!</definedName>
    <definedName name="Diag" localSheetId="79">#REF!,#REF!</definedName>
    <definedName name="Diag" localSheetId="80">#REF!,#REF!</definedName>
    <definedName name="Diag" localSheetId="81">#REF!,#REF!</definedName>
    <definedName name="Diag" localSheetId="48">#REF!,#REF!</definedName>
    <definedName name="Diag" localSheetId="84">#REF!,#REF!</definedName>
    <definedName name="Diag" localSheetId="85">#REF!,#REF!</definedName>
    <definedName name="Diag" localSheetId="49">#REF!,#REF!</definedName>
    <definedName name="Diag" localSheetId="51">#REF!,#REF!</definedName>
    <definedName name="Diag" localSheetId="52">#REF!,#REF!</definedName>
    <definedName name="Diag" localSheetId="53">#REF!,#REF!</definedName>
    <definedName name="Diag" localSheetId="0">#REF!,#REF!</definedName>
    <definedName name="Diag" localSheetId="20">#REF!,#REF!</definedName>
    <definedName name="Diag" localSheetId="32">#REF!,#REF!</definedName>
    <definedName name="Diag" localSheetId="41">#REF!,#REF!</definedName>
    <definedName name="Diag">#REF!,#REF!</definedName>
    <definedName name="DUBA96">#N/A</definedName>
    <definedName name="DUBEA96">#N/A</definedName>
    <definedName name="DUCEL96">#N/A</definedName>
    <definedName name="DZRCEL96">#N/A</definedName>
    <definedName name="ea_flux" localSheetId="54">#REF!</definedName>
    <definedName name="ea_flux" localSheetId="56">#REF!</definedName>
    <definedName name="ea_flux" localSheetId="57">#REF!</definedName>
    <definedName name="ea_flux" localSheetId="58">#REF!</definedName>
    <definedName name="ea_flux" localSheetId="60">#REF!</definedName>
    <definedName name="ea_flux" localSheetId="61">#REF!</definedName>
    <definedName name="ea_flux" localSheetId="62">#REF!</definedName>
    <definedName name="ea_flux" localSheetId="46">#REF!</definedName>
    <definedName name="ea_flux" localSheetId="64">#REF!</definedName>
    <definedName name="ea_flux" localSheetId="65">#REF!</definedName>
    <definedName name="ea_flux" localSheetId="67">#REF!</definedName>
    <definedName name="ea_flux" localSheetId="68">#REF!</definedName>
    <definedName name="ea_flux" localSheetId="69">#REF!</definedName>
    <definedName name="ea_flux" localSheetId="70">#REF!</definedName>
    <definedName name="ea_flux" localSheetId="71">#REF!</definedName>
    <definedName name="ea_flux" localSheetId="72">#REF!</definedName>
    <definedName name="ea_flux" localSheetId="73">#REF!</definedName>
    <definedName name="ea_flux" localSheetId="47">#REF!</definedName>
    <definedName name="ea_flux" localSheetId="74">#REF!</definedName>
    <definedName name="ea_flux" localSheetId="78">#REF!</definedName>
    <definedName name="ea_flux" localSheetId="79">#REF!</definedName>
    <definedName name="ea_flux" localSheetId="80">#REF!</definedName>
    <definedName name="ea_flux" localSheetId="81">#REF!</definedName>
    <definedName name="ea_flux" localSheetId="48">#REF!</definedName>
    <definedName name="ea_flux" localSheetId="84">#REF!</definedName>
    <definedName name="ea_flux" localSheetId="85">#REF!</definedName>
    <definedName name="ea_flux" localSheetId="49">#REF!</definedName>
    <definedName name="ea_flux" localSheetId="51">#REF!</definedName>
    <definedName name="ea_flux" localSheetId="52">#REF!</definedName>
    <definedName name="ea_flux" localSheetId="53">#REF!</definedName>
    <definedName name="ea_flux" localSheetId="0">#REF!</definedName>
    <definedName name="ea_flux" localSheetId="20">#REF!</definedName>
    <definedName name="ea_flux" localSheetId="32">#REF!</definedName>
    <definedName name="ea_flux">#REF!</definedName>
    <definedName name="Equilibre" localSheetId="54">#REF!</definedName>
    <definedName name="Equilibre" localSheetId="56">#REF!</definedName>
    <definedName name="Equilibre" localSheetId="57">#REF!</definedName>
    <definedName name="Equilibre" localSheetId="58">#REF!</definedName>
    <definedName name="Equilibre" localSheetId="60">#REF!</definedName>
    <definedName name="Equilibre" localSheetId="61">#REF!</definedName>
    <definedName name="Equilibre" localSheetId="62">#REF!</definedName>
    <definedName name="Equilibre" localSheetId="46">#REF!</definedName>
    <definedName name="Equilibre" localSheetId="64">#REF!</definedName>
    <definedName name="Equilibre" localSheetId="65">#REF!</definedName>
    <definedName name="Equilibre" localSheetId="67">#REF!</definedName>
    <definedName name="Equilibre" localSheetId="68">#REF!</definedName>
    <definedName name="Equilibre" localSheetId="69">#REF!</definedName>
    <definedName name="Equilibre" localSheetId="70">#REF!</definedName>
    <definedName name="Equilibre" localSheetId="71">#REF!</definedName>
    <definedName name="Equilibre" localSheetId="72">#REF!</definedName>
    <definedName name="Equilibre" localSheetId="73">#REF!</definedName>
    <definedName name="Equilibre" localSheetId="47">#REF!</definedName>
    <definedName name="Equilibre" localSheetId="74">#REF!</definedName>
    <definedName name="Equilibre" localSheetId="78">#REF!</definedName>
    <definedName name="Equilibre" localSheetId="79">#REF!</definedName>
    <definedName name="Equilibre" localSheetId="80">#REF!</definedName>
    <definedName name="Equilibre" localSheetId="81">#REF!</definedName>
    <definedName name="Equilibre" localSheetId="48">#REF!</definedName>
    <definedName name="Equilibre" localSheetId="84">#REF!</definedName>
    <definedName name="Equilibre" localSheetId="85">#REF!</definedName>
    <definedName name="Equilibre" localSheetId="49">#REF!</definedName>
    <definedName name="Equilibre" localSheetId="51">#REF!</definedName>
    <definedName name="Equilibre" localSheetId="52">#REF!</definedName>
    <definedName name="Equilibre" localSheetId="53">#REF!</definedName>
    <definedName name="Equilibre" localSheetId="0">#REF!</definedName>
    <definedName name="Equilibre" localSheetId="20">#REF!</definedName>
    <definedName name="Equilibre" localSheetId="32">#REF!</definedName>
    <definedName name="Equilibre">#REF!</definedName>
    <definedName name="european_parliament" localSheetId="62">#REF!</definedName>
    <definedName name="european_parliament" localSheetId="67">#REF!</definedName>
    <definedName name="european_parliament" localSheetId="70">#REF!</definedName>
    <definedName name="european_parliament" localSheetId="72">#REF!</definedName>
    <definedName name="european_parliament" localSheetId="73">#REF!</definedName>
    <definedName name="european_parliament" localSheetId="74">#REF!</definedName>
    <definedName name="european_parliament" localSheetId="80">#REF!</definedName>
    <definedName name="european_parliament" localSheetId="84">#REF!</definedName>
    <definedName name="european_parliament" localSheetId="49">#REF!</definedName>
    <definedName name="european_parliament">#REF!</definedName>
    <definedName name="f1_time">[15]F1_TIME!$A$1:$D$31</definedName>
    <definedName name="females" localSheetId="57">'[16]rba table'!$I$10:$I$49</definedName>
    <definedName name="females" localSheetId="58">'[16]rba table'!$I$10:$I$49</definedName>
    <definedName name="females" localSheetId="61">'[16]rba table'!$I$10:$I$49</definedName>
    <definedName name="females" localSheetId="68">'[17]rba table'!$I$10:$I$49</definedName>
    <definedName name="females" localSheetId="69">'[17]rba table'!$I$10:$I$49</definedName>
    <definedName name="females" localSheetId="70">'[17]rba table'!$I$10:$I$49</definedName>
    <definedName name="females" localSheetId="71">'[16]rba table'!$I$10:$I$49</definedName>
    <definedName name="females" localSheetId="47">'[16]rba table'!$I$10:$I$49</definedName>
    <definedName name="females" localSheetId="74">'[16]rba table'!$I$10:$I$49</definedName>
    <definedName name="females" localSheetId="85">'[17]rba table'!$I$10:$I$49</definedName>
    <definedName name="females">'[18]rba table'!$I$10:$I$49</definedName>
    <definedName name="fg_567" localSheetId="67">[19]FG_567!$A$1:$AC$30</definedName>
    <definedName name="fg_567" localSheetId="72">[19]FG_567!$A$1:$AC$30</definedName>
    <definedName name="fg_567" localSheetId="73">[19]FG_567!$A$1:$AC$30</definedName>
    <definedName name="fg_567" localSheetId="49">[19]FG_567!$A$1:$AC$30</definedName>
    <definedName name="fg_567">[20]FG_567!$A$1:$AC$30</definedName>
    <definedName name="FG_ISC123">[21]FG_123!$A$1:$AZ$45</definedName>
    <definedName name="FG_ISC567" localSheetId="67">[19]FG_567!$A$1:$AZ$45</definedName>
    <definedName name="FG_ISC567" localSheetId="72">[19]FG_567!$A$1:$AZ$45</definedName>
    <definedName name="FG_ISC567" localSheetId="73">[19]FG_567!$A$1:$AZ$45</definedName>
    <definedName name="FG_ISC567" localSheetId="49">[19]FG_567!$A$1:$AZ$45</definedName>
    <definedName name="FG_ISC567">[20]FG_567!$A$1:$AZ$45</definedName>
    <definedName name="fig4b" localSheetId="54">#REF!</definedName>
    <definedName name="fig4b" localSheetId="56">#REF!</definedName>
    <definedName name="fig4b" localSheetId="57">#REF!</definedName>
    <definedName name="fig4b" localSheetId="58">#REF!</definedName>
    <definedName name="fig4b" localSheetId="60">#REF!</definedName>
    <definedName name="fig4b" localSheetId="61">#REF!</definedName>
    <definedName name="fig4b" localSheetId="62">#REF!</definedName>
    <definedName name="fig4b" localSheetId="46">#REF!</definedName>
    <definedName name="fig4b" localSheetId="67">#REF!</definedName>
    <definedName name="fig4b" localSheetId="68">#REF!</definedName>
    <definedName name="fig4b" localSheetId="69">#REF!</definedName>
    <definedName name="fig4b" localSheetId="70">#REF!</definedName>
    <definedName name="fig4b" localSheetId="71">#REF!</definedName>
    <definedName name="fig4b" localSheetId="72">#REF!</definedName>
    <definedName name="fig4b" localSheetId="73">#REF!</definedName>
    <definedName name="fig4b" localSheetId="47">#REF!</definedName>
    <definedName name="fig4b" localSheetId="74">#REF!</definedName>
    <definedName name="fig4b" localSheetId="78">#REF!</definedName>
    <definedName name="fig4b" localSheetId="79">#REF!</definedName>
    <definedName name="fig4b" localSheetId="80">#REF!</definedName>
    <definedName name="fig4b" localSheetId="81">#REF!</definedName>
    <definedName name="fig4b" localSheetId="48">#REF!</definedName>
    <definedName name="fig4b" localSheetId="84">#REF!</definedName>
    <definedName name="fig4b" localSheetId="85">#REF!</definedName>
    <definedName name="fig4b" localSheetId="49">#REF!</definedName>
    <definedName name="fig4b" localSheetId="51">#REF!</definedName>
    <definedName name="fig4b" localSheetId="52">#REF!</definedName>
    <definedName name="fig4b" localSheetId="53">#REF!</definedName>
    <definedName name="fig4b" localSheetId="0">#REF!</definedName>
    <definedName name="fig4b" localSheetId="20">#REF!</definedName>
    <definedName name="fig4b" localSheetId="32">#REF!</definedName>
    <definedName name="fig4b">#REF!</definedName>
    <definedName name="fmtr" localSheetId="54">#REF!</definedName>
    <definedName name="fmtr" localSheetId="56">#REF!</definedName>
    <definedName name="fmtr" localSheetId="57">#REF!</definedName>
    <definedName name="fmtr" localSheetId="58">#REF!</definedName>
    <definedName name="fmtr" localSheetId="60">#REF!</definedName>
    <definedName name="fmtr" localSheetId="61">#REF!</definedName>
    <definedName name="fmtr" localSheetId="62">#REF!</definedName>
    <definedName name="fmtr" localSheetId="46">#REF!</definedName>
    <definedName name="fmtr" localSheetId="67">#REF!</definedName>
    <definedName name="fmtr" localSheetId="68">#REF!</definedName>
    <definedName name="fmtr" localSheetId="69">#REF!</definedName>
    <definedName name="fmtr" localSheetId="70">#REF!</definedName>
    <definedName name="fmtr" localSheetId="71">#REF!</definedName>
    <definedName name="fmtr" localSheetId="72">#REF!</definedName>
    <definedName name="fmtr" localSheetId="73">#REF!</definedName>
    <definedName name="fmtr" localSheetId="47">#REF!</definedName>
    <definedName name="fmtr" localSheetId="74">#REF!</definedName>
    <definedName name="fmtr" localSheetId="78">#REF!</definedName>
    <definedName name="fmtr" localSheetId="79">#REF!</definedName>
    <definedName name="fmtr" localSheetId="80">#REF!</definedName>
    <definedName name="fmtr" localSheetId="81">#REF!</definedName>
    <definedName name="fmtr" localSheetId="48">#REF!</definedName>
    <definedName name="fmtr" localSheetId="84">#REF!</definedName>
    <definedName name="fmtr" localSheetId="85">#REF!</definedName>
    <definedName name="fmtr" localSheetId="49">#REF!</definedName>
    <definedName name="fmtr" localSheetId="51">#REF!</definedName>
    <definedName name="fmtr" localSheetId="52">#REF!</definedName>
    <definedName name="fmtr" localSheetId="53">#REF!</definedName>
    <definedName name="fmtr" localSheetId="0">#REF!</definedName>
    <definedName name="fmtr" localSheetId="20">#REF!</definedName>
    <definedName name="fmtr" localSheetId="32">#REF!</definedName>
    <definedName name="fmtr">#REF!</definedName>
    <definedName name="footno" localSheetId="54">#REF!</definedName>
    <definedName name="footno" localSheetId="56">#REF!</definedName>
    <definedName name="footno" localSheetId="57">#REF!</definedName>
    <definedName name="footno" localSheetId="58">#REF!</definedName>
    <definedName name="footno" localSheetId="60">#REF!</definedName>
    <definedName name="footno" localSheetId="61">#REF!</definedName>
    <definedName name="footno" localSheetId="62">#REF!</definedName>
    <definedName name="footno" localSheetId="46">#REF!</definedName>
    <definedName name="footno" localSheetId="67">#REF!</definedName>
    <definedName name="footno" localSheetId="68">#REF!</definedName>
    <definedName name="footno" localSheetId="69">#REF!</definedName>
    <definedName name="footno" localSheetId="70">#REF!</definedName>
    <definedName name="footno" localSheetId="71">#REF!</definedName>
    <definedName name="footno" localSheetId="72">#REF!</definedName>
    <definedName name="footno" localSheetId="73">#REF!</definedName>
    <definedName name="footno" localSheetId="47">#REF!</definedName>
    <definedName name="footno" localSheetId="74">#REF!</definedName>
    <definedName name="footno" localSheetId="78">#REF!</definedName>
    <definedName name="footno" localSheetId="79">#REF!</definedName>
    <definedName name="footno" localSheetId="80">#REF!</definedName>
    <definedName name="footno" localSheetId="81">#REF!</definedName>
    <definedName name="footno" localSheetId="48">#REF!</definedName>
    <definedName name="footno" localSheetId="84">#REF!</definedName>
    <definedName name="footno" localSheetId="85">#REF!</definedName>
    <definedName name="footno" localSheetId="49">#REF!</definedName>
    <definedName name="footno" localSheetId="51">#REF!</definedName>
    <definedName name="footno" localSheetId="52">#REF!</definedName>
    <definedName name="footno" localSheetId="53">#REF!</definedName>
    <definedName name="footno" localSheetId="0">#REF!</definedName>
    <definedName name="footno" localSheetId="20">#REF!</definedName>
    <definedName name="footno" localSheetId="32">#REF!</definedName>
    <definedName name="footno">#REF!</definedName>
    <definedName name="footnotes" localSheetId="54">#REF!</definedName>
    <definedName name="footnotes" localSheetId="56">#REF!</definedName>
    <definedName name="footnotes" localSheetId="57">#REF!</definedName>
    <definedName name="footnotes" localSheetId="58">#REF!</definedName>
    <definedName name="footnotes" localSheetId="60">#REF!</definedName>
    <definedName name="footnotes" localSheetId="61">#REF!</definedName>
    <definedName name="footnotes" localSheetId="62">#REF!</definedName>
    <definedName name="footnotes" localSheetId="46">#REF!</definedName>
    <definedName name="footnotes" localSheetId="64">#REF!</definedName>
    <definedName name="footnotes" localSheetId="65">#REF!</definedName>
    <definedName name="footnotes" localSheetId="67">#REF!</definedName>
    <definedName name="footnotes" localSheetId="68">#REF!</definedName>
    <definedName name="footnotes" localSheetId="69">#REF!</definedName>
    <definedName name="footnotes" localSheetId="70">#REF!</definedName>
    <definedName name="footnotes" localSheetId="71">#REF!</definedName>
    <definedName name="footnotes" localSheetId="72">#REF!</definedName>
    <definedName name="footnotes" localSheetId="73">#REF!</definedName>
    <definedName name="footnotes" localSheetId="47">#REF!</definedName>
    <definedName name="footnotes" localSheetId="74">#REF!</definedName>
    <definedName name="footnotes" localSheetId="78">#REF!</definedName>
    <definedName name="footnotes" localSheetId="79">#REF!</definedName>
    <definedName name="footnotes" localSheetId="80">#REF!</definedName>
    <definedName name="footnotes" localSheetId="81">#REF!</definedName>
    <definedName name="footnotes" localSheetId="48">#REF!</definedName>
    <definedName name="footnotes" localSheetId="84">#REF!</definedName>
    <definedName name="footnotes" localSheetId="85">#REF!</definedName>
    <definedName name="footnotes" localSheetId="49">#REF!</definedName>
    <definedName name="footnotes" localSheetId="51">#REF!</definedName>
    <definedName name="footnotes" localSheetId="52">#REF!</definedName>
    <definedName name="footnotes" localSheetId="53">#REF!</definedName>
    <definedName name="footnotes" localSheetId="0">#REF!</definedName>
    <definedName name="footnotes" localSheetId="20">#REF!</definedName>
    <definedName name="footnotes" localSheetId="32">#REF!</definedName>
    <definedName name="footnotes">#REF!</definedName>
    <definedName name="footnotes2" localSheetId="54">#REF!</definedName>
    <definedName name="footnotes2" localSheetId="56">#REF!</definedName>
    <definedName name="footnotes2" localSheetId="57">#REF!</definedName>
    <definedName name="footnotes2" localSheetId="58">#REF!</definedName>
    <definedName name="footnotes2" localSheetId="60">#REF!</definedName>
    <definedName name="footnotes2" localSheetId="61">#REF!</definedName>
    <definedName name="footnotes2" localSheetId="62">#REF!</definedName>
    <definedName name="footnotes2" localSheetId="46">#REF!</definedName>
    <definedName name="footnotes2" localSheetId="67">#REF!</definedName>
    <definedName name="footnotes2" localSheetId="68">#REF!</definedName>
    <definedName name="footnotes2" localSheetId="69">#REF!</definedName>
    <definedName name="footnotes2" localSheetId="70">#REF!</definedName>
    <definedName name="footnotes2" localSheetId="71">#REF!</definedName>
    <definedName name="footnotes2" localSheetId="72">#REF!</definedName>
    <definedName name="footnotes2" localSheetId="73">#REF!</definedName>
    <definedName name="footnotes2" localSheetId="47">#REF!</definedName>
    <definedName name="footnotes2" localSheetId="74">#REF!</definedName>
    <definedName name="footnotes2" localSheetId="78">#REF!</definedName>
    <definedName name="footnotes2" localSheetId="79">#REF!</definedName>
    <definedName name="footnotes2" localSheetId="80">#REF!</definedName>
    <definedName name="footnotes2" localSheetId="81">#REF!</definedName>
    <definedName name="footnotes2" localSheetId="48">#REF!</definedName>
    <definedName name="footnotes2" localSheetId="84">#REF!</definedName>
    <definedName name="footnotes2" localSheetId="85">#REF!</definedName>
    <definedName name="footnotes2" localSheetId="49">#REF!</definedName>
    <definedName name="footnotes2" localSheetId="51">#REF!</definedName>
    <definedName name="footnotes2" localSheetId="52">#REF!</definedName>
    <definedName name="footnotes2" localSheetId="53">#REF!</definedName>
    <definedName name="footnotes2" localSheetId="0">#REF!</definedName>
    <definedName name="footnotes2" localSheetId="20">#REF!</definedName>
    <definedName name="footnotes2" localSheetId="32">#REF!</definedName>
    <definedName name="footnotes2">#REF!</definedName>
    <definedName name="GEOG9703" localSheetId="54">#REF!</definedName>
    <definedName name="GEOG9703" localSheetId="56">#REF!</definedName>
    <definedName name="GEOG9703" localSheetId="57">#REF!</definedName>
    <definedName name="GEOG9703" localSheetId="58">#REF!</definedName>
    <definedName name="GEOG9703" localSheetId="60">#REF!</definedName>
    <definedName name="GEOG9703" localSheetId="61">#REF!</definedName>
    <definedName name="GEOG9703" localSheetId="62">#REF!</definedName>
    <definedName name="GEOG9703" localSheetId="46">#REF!</definedName>
    <definedName name="GEOG9703" localSheetId="67">#REF!</definedName>
    <definedName name="GEOG9703" localSheetId="68">#REF!</definedName>
    <definedName name="GEOG9703" localSheetId="69">#REF!</definedName>
    <definedName name="GEOG9703" localSheetId="70">#REF!</definedName>
    <definedName name="GEOG9703" localSheetId="71">#REF!</definedName>
    <definedName name="GEOG9703" localSheetId="72">#REF!</definedName>
    <definedName name="GEOG9703" localSheetId="73">#REF!</definedName>
    <definedName name="GEOG9703" localSheetId="47">#REF!</definedName>
    <definedName name="GEOG9703" localSheetId="74">#REF!</definedName>
    <definedName name="GEOG9703" localSheetId="78">#REF!</definedName>
    <definedName name="GEOG9703" localSheetId="79">#REF!</definedName>
    <definedName name="GEOG9703" localSheetId="80">#REF!</definedName>
    <definedName name="GEOG9703" localSheetId="81">#REF!</definedName>
    <definedName name="GEOG9703" localSheetId="48">#REF!</definedName>
    <definedName name="GEOG9703" localSheetId="84">#REF!</definedName>
    <definedName name="GEOG9703" localSheetId="85">#REF!</definedName>
    <definedName name="GEOG9703" localSheetId="49">#REF!</definedName>
    <definedName name="GEOG9703" localSheetId="51">#REF!</definedName>
    <definedName name="GEOG9703" localSheetId="52">#REF!</definedName>
    <definedName name="GEOG9703" localSheetId="53">#REF!</definedName>
    <definedName name="GEOG9703" localSheetId="0">#REF!</definedName>
    <definedName name="GEOG9703" localSheetId="20">#REF!</definedName>
    <definedName name="GEOG9703" localSheetId="32">#REF!</definedName>
    <definedName name="GEOG9703">#REF!</definedName>
    <definedName name="heading_A" localSheetId="62">#REF!</definedName>
    <definedName name="heading_A" localSheetId="67">#REF!</definedName>
    <definedName name="heading_A" localSheetId="70">#REF!</definedName>
    <definedName name="heading_A" localSheetId="72">#REF!</definedName>
    <definedName name="heading_A" localSheetId="73">#REF!</definedName>
    <definedName name="heading_A" localSheetId="74">#REF!</definedName>
    <definedName name="heading_A" localSheetId="80">#REF!</definedName>
    <definedName name="heading_A" localSheetId="84">#REF!</definedName>
    <definedName name="heading_A" localSheetId="49">#REF!</definedName>
    <definedName name="heading_A">#REF!</definedName>
    <definedName name="headings_current_partB" localSheetId="62">#REF!</definedName>
    <definedName name="headings_current_partB" localSheetId="67">#REF!</definedName>
    <definedName name="headings_current_partB" localSheetId="70">#REF!</definedName>
    <definedName name="headings_current_partB" localSheetId="72">#REF!</definedName>
    <definedName name="headings_current_partB" localSheetId="73">#REF!</definedName>
    <definedName name="headings_current_partB" localSheetId="74">#REF!</definedName>
    <definedName name="headings_current_partB" localSheetId="80">#REF!</definedName>
    <definedName name="headings_current_partB" localSheetId="84">#REF!</definedName>
    <definedName name="headings_current_partB" localSheetId="49">#REF!</definedName>
    <definedName name="headings_current_partB">#REF!</definedName>
    <definedName name="HTML_CodePage" hidden="1">1252</definedName>
    <definedName name="HTML_Control" localSheetId="57" hidden="1">{"'swa xoffs'!$A$4:$Q$37"}</definedName>
    <definedName name="HTML_Control" localSheetId="58" hidden="1">{"'swa xoffs'!$A$4:$Q$37"}</definedName>
    <definedName name="HTML_Control" localSheetId="61" hidden="1">{"'swa xoffs'!$A$4:$Q$37"}</definedName>
    <definedName name="HTML_Control" localSheetId="67" hidden="1">{"'swa xoffs'!$A$4:$Q$37"}</definedName>
    <definedName name="HTML_Control" localSheetId="68" hidden="1">{"'swa xoffs'!$A$4:$Q$37"}</definedName>
    <definedName name="HTML_Control" localSheetId="69" hidden="1">{"'swa xoffs'!$A$4:$Q$37"}</definedName>
    <definedName name="HTML_Control" localSheetId="70" hidden="1">{"'swa xoffs'!$A$4:$Q$37"}</definedName>
    <definedName name="HTML_Control" localSheetId="71" hidden="1">{"'swa xoffs'!$A$4:$Q$37"}</definedName>
    <definedName name="HTML_Control" localSheetId="72" hidden="1">{"'swa xoffs'!$A$4:$Q$37"}</definedName>
    <definedName name="HTML_Control" localSheetId="73" hidden="1">{"'swa xoffs'!$A$4:$Q$37"}</definedName>
    <definedName name="HTML_Control" localSheetId="47" hidden="1">{"'swa xoffs'!$A$4:$Q$37"}</definedName>
    <definedName name="HTML_Control" localSheetId="74" hidden="1">{"'swa xoffs'!$A$4:$Q$37"}</definedName>
    <definedName name="HTML_Control" localSheetId="85" hidden="1">{"'swa xoffs'!$A$4:$Q$37"}</definedName>
    <definedName name="HTML_Control" localSheetId="49" hidden="1">{"'swa xoffs'!$A$4:$Q$37"}</definedName>
    <definedName name="HTML_Control" localSheetId="0" hidden="1">{"'swa xoffs'!$A$4:$Q$37"}</definedName>
    <definedName name="HTML_Control" localSheetId="20" hidden="1">{"'swa xoffs'!$A$4:$Q$37"}</definedName>
    <definedName name="HTML_Control" localSheetId="32" hidden="1">{"'swa xoffs'!$A$4:$Q$37"}</definedName>
    <definedName name="HTML_Control" localSheetId="41"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ID">#N/A</definedName>
    <definedName name="INDF1" localSheetId="67">[22]F1_ALL!$A$1:$AZ$50</definedName>
    <definedName name="INDF1" localSheetId="72">[22]F1_ALL!$A$1:$AZ$50</definedName>
    <definedName name="INDF1" localSheetId="73">[22]F1_ALL!$A$1:$AZ$50</definedName>
    <definedName name="INDF1" localSheetId="49">[22]F1_ALL!$A$1:$AZ$50</definedName>
    <definedName name="INDF1">[23]F1_ALL!$A$1:$AZ$50</definedName>
    <definedName name="indf11">[24]F11_ALL!$A$1:$AZ$15</definedName>
    <definedName name="indf11_94">[25]F11_A94!$A$1:$AE$15</definedName>
    <definedName name="INDF12">[26]F12_ALL!$A$1:$AJ$25</definedName>
    <definedName name="INDF13">[27]F13_ALL!$A$1:$AH$10</definedName>
    <definedName name="INPUT">[28]OUTPUT!$A$1:$E$65536</definedName>
    <definedName name="international_fund_for_Ireland" localSheetId="62">#REF!</definedName>
    <definedName name="international_fund_for_Ireland" localSheetId="67">#REF!</definedName>
    <definedName name="international_fund_for_Ireland" localSheetId="70">#REF!</definedName>
    <definedName name="international_fund_for_Ireland" localSheetId="72">#REF!</definedName>
    <definedName name="international_fund_for_Ireland" localSheetId="73">#REF!</definedName>
    <definedName name="international_fund_for_Ireland" localSheetId="74">#REF!</definedName>
    <definedName name="international_fund_for_Ireland" localSheetId="80">#REF!</definedName>
    <definedName name="international_fund_for_Ireland" localSheetId="84">#REF!</definedName>
    <definedName name="international_fund_for_Ireland" localSheetId="49">#REF!</definedName>
    <definedName name="international_fund_for_Ireland" localSheetId="0">#REF!</definedName>
    <definedName name="international_fund_for_Ireland">#REF!</definedName>
    <definedName name="ISO">[29]Results!$B$9</definedName>
    <definedName name="LANGUAGES" localSheetId="62">#REF!</definedName>
    <definedName name="LANGUAGES" localSheetId="67">#REF!</definedName>
    <definedName name="LANGUAGES" localSheetId="70">#REF!</definedName>
    <definedName name="LANGUAGES" localSheetId="72">#REF!</definedName>
    <definedName name="LANGUAGES" localSheetId="73">#REF!</definedName>
    <definedName name="LANGUAGES" localSheetId="74">#REF!</definedName>
    <definedName name="LANGUAGES" localSheetId="80">#REF!</definedName>
    <definedName name="LANGUAGES" localSheetId="84">#REF!</definedName>
    <definedName name="LANGUAGES" localSheetId="49">#REF!</definedName>
    <definedName name="LANGUAGES" localSheetId="0">#REF!</definedName>
    <definedName name="LANGUAGES">#REF!</definedName>
    <definedName name="males" localSheetId="57">'[16]rba table'!$C$10:$C$49</definedName>
    <definedName name="males" localSheetId="58">'[16]rba table'!$C$10:$C$49</definedName>
    <definedName name="males" localSheetId="61">'[16]rba table'!$C$10:$C$49</definedName>
    <definedName name="males" localSheetId="68">'[17]rba table'!$C$10:$C$49</definedName>
    <definedName name="males" localSheetId="69">'[17]rba table'!$C$10:$C$49</definedName>
    <definedName name="males" localSheetId="70">'[17]rba table'!$C$10:$C$49</definedName>
    <definedName name="males" localSheetId="71">'[16]rba table'!$C$10:$C$49</definedName>
    <definedName name="males" localSheetId="47">'[16]rba table'!$C$10:$C$49</definedName>
    <definedName name="males" localSheetId="74">'[16]rba table'!$C$10:$C$49</definedName>
    <definedName name="males" localSheetId="85">'[17]rba table'!$C$10:$C$49</definedName>
    <definedName name="males">'[18]rba table'!$C$10:$C$49</definedName>
    <definedName name="Measure">[29]Results!$B$11</definedName>
    <definedName name="NAZEV">#N/A</definedName>
    <definedName name="NEZAM96">#N/A</definedName>
    <definedName name="nomenclature_FRENCH" localSheetId="62">#REF!</definedName>
    <definedName name="nomenclature_FRENCH" localSheetId="67">#REF!</definedName>
    <definedName name="nomenclature_FRENCH" localSheetId="70">#REF!</definedName>
    <definedName name="nomenclature_FRENCH" localSheetId="72">#REF!</definedName>
    <definedName name="nomenclature_FRENCH" localSheetId="73">#REF!</definedName>
    <definedName name="nomenclature_FRENCH" localSheetId="74">#REF!</definedName>
    <definedName name="nomenclature_FRENCH" localSheetId="80">#REF!</definedName>
    <definedName name="nomenclature_FRENCH" localSheetId="84">#REF!</definedName>
    <definedName name="nomenclature_FRENCH" localSheetId="49">#REF!</definedName>
    <definedName name="nomenclature_FRENCH" localSheetId="0">#REF!</definedName>
    <definedName name="nomenclature_FRENCH">#REF!</definedName>
    <definedName name="p5_age">[30]p5_ageISC5a!$A$1:$D$55</definedName>
    <definedName name="p5nr" localSheetId="67">[31]P5nr_2!$A$1:$AC$43</definedName>
    <definedName name="p5nr" localSheetId="72">[31]P5nr_2!$A$1:$AC$43</definedName>
    <definedName name="p5nr" localSheetId="73">[31]P5nr_2!$A$1:$AC$43</definedName>
    <definedName name="p5nr" localSheetId="49">[31]P5nr_2!$A$1:$AC$43</definedName>
    <definedName name="p5nr">[32]P5nr_2!$A$1:$AC$43</definedName>
    <definedName name="PIB" localSheetId="54">#REF!</definedName>
    <definedName name="PIB" localSheetId="56">#REF!</definedName>
    <definedName name="PIB" localSheetId="57">#REF!</definedName>
    <definedName name="PIB" localSheetId="58">#REF!</definedName>
    <definedName name="PIB" localSheetId="60">#REF!</definedName>
    <definedName name="PIB" localSheetId="61">#REF!</definedName>
    <definedName name="PIB" localSheetId="62">#REF!</definedName>
    <definedName name="PIB" localSheetId="46">#REF!</definedName>
    <definedName name="PIB" localSheetId="64">#REF!</definedName>
    <definedName name="PIB" localSheetId="65">#REF!</definedName>
    <definedName name="PIB" localSheetId="67">#REF!</definedName>
    <definedName name="PIB" localSheetId="68">#REF!</definedName>
    <definedName name="PIB" localSheetId="69">#REF!</definedName>
    <definedName name="PIB" localSheetId="70">#REF!</definedName>
    <definedName name="PIB" localSheetId="71">#REF!</definedName>
    <definedName name="PIB" localSheetId="72">#REF!</definedName>
    <definedName name="PIB" localSheetId="73">#REF!</definedName>
    <definedName name="PIB" localSheetId="47">#REF!</definedName>
    <definedName name="PIB" localSheetId="74">#REF!</definedName>
    <definedName name="PIB" localSheetId="78">#REF!</definedName>
    <definedName name="PIB" localSheetId="79">#REF!</definedName>
    <definedName name="PIB" localSheetId="80">#REF!</definedName>
    <definedName name="PIB" localSheetId="81">#REF!</definedName>
    <definedName name="PIB" localSheetId="48">#REF!</definedName>
    <definedName name="PIB" localSheetId="84">#REF!</definedName>
    <definedName name="PIB" localSheetId="85">#REF!</definedName>
    <definedName name="PIB" localSheetId="49">#REF!</definedName>
    <definedName name="PIB" localSheetId="51">#REF!</definedName>
    <definedName name="PIB" localSheetId="52">#REF!</definedName>
    <definedName name="PIB" localSheetId="53">#REF!</definedName>
    <definedName name="PIB" localSheetId="0">#REF!</definedName>
    <definedName name="PIB" localSheetId="20">#REF!</definedName>
    <definedName name="PIB" localSheetId="32">#REF!</definedName>
    <definedName name="PIB">#REF!</definedName>
    <definedName name="POpula" localSheetId="67">[33]POpula!$A$1:$I$1559</definedName>
    <definedName name="POpula" localSheetId="72">[33]POpula!$A$1:$I$1559</definedName>
    <definedName name="POpula" localSheetId="73">[33]POpula!$A$1:$I$1559</definedName>
    <definedName name="POpula" localSheetId="49">[33]POpula!$A$1:$I$1559</definedName>
    <definedName name="POpula">[34]POpula!$A$1:$I$1559</definedName>
    <definedName name="popula1" localSheetId="67">[33]POpula!$A$1:$I$1559</definedName>
    <definedName name="popula1" localSheetId="72">[33]POpula!$A$1:$I$1559</definedName>
    <definedName name="popula1" localSheetId="73">[33]POpula!$A$1:$I$1559</definedName>
    <definedName name="popula1" localSheetId="49">[33]POpula!$A$1:$I$1559</definedName>
    <definedName name="popula1">[34]POpula!$A$1:$I$1559</definedName>
    <definedName name="Print_Area" localSheetId="62">#REF!</definedName>
    <definedName name="Print_Area" localSheetId="64">DataG20!$A$4:$E$119</definedName>
    <definedName name="Print_Area" localSheetId="65">DataG21!$A$4:$E$119</definedName>
    <definedName name="Print_Area" localSheetId="67">#REF!</definedName>
    <definedName name="Print_Area" localSheetId="70">#REF!</definedName>
    <definedName name="Print_Area" localSheetId="72">#REF!</definedName>
    <definedName name="Print_Area" localSheetId="73">#REF!</definedName>
    <definedName name="Print_Area" localSheetId="74">#REF!</definedName>
    <definedName name="Print_Area" localSheetId="80">#REF!</definedName>
    <definedName name="Print_Area" localSheetId="84">#REF!</definedName>
    <definedName name="Print_Area" localSheetId="49">#REF!</definedName>
    <definedName name="Print_Area" localSheetId="0">#REF!</definedName>
    <definedName name="Print_Area">#REF!</definedName>
    <definedName name="ref_B1" localSheetId="62">#REF!</definedName>
    <definedName name="ref_B1" localSheetId="67">#REF!</definedName>
    <definedName name="ref_B1" localSheetId="70">#REF!</definedName>
    <definedName name="ref_B1" localSheetId="72">#REF!</definedName>
    <definedName name="ref_B1" localSheetId="73">#REF!</definedName>
    <definedName name="ref_B1" localSheetId="74">#REF!</definedName>
    <definedName name="ref_B1" localSheetId="80">#REF!</definedName>
    <definedName name="ref_B1" localSheetId="84">#REF!</definedName>
    <definedName name="ref_B1" localSheetId="49">#REF!</definedName>
    <definedName name="ref_B1" localSheetId="0">#REF!</definedName>
    <definedName name="ref_B1">#REF!</definedName>
    <definedName name="ref_Cohesion_Fund" localSheetId="62">#REF!</definedName>
    <definedName name="ref_Cohesion_Fund" localSheetId="67">#REF!</definedName>
    <definedName name="ref_Cohesion_Fund" localSheetId="70">#REF!</definedName>
    <definedName name="ref_Cohesion_Fund" localSheetId="72">#REF!</definedName>
    <definedName name="ref_Cohesion_Fund" localSheetId="73">#REF!</definedName>
    <definedName name="ref_Cohesion_Fund" localSheetId="74">#REF!</definedName>
    <definedName name="ref_Cohesion_Fund" localSheetId="80">#REF!</definedName>
    <definedName name="ref_Cohesion_Fund" localSheetId="84">#REF!</definedName>
    <definedName name="ref_Cohesion_Fund" localSheetId="49">#REF!</definedName>
    <definedName name="ref_Cohesion_Fund" localSheetId="0">#REF!</definedName>
    <definedName name="ref_Cohesion_Fund">#REF!</definedName>
    <definedName name="ref_Council" localSheetId="62">#REF!</definedName>
    <definedName name="ref_Council" localSheetId="67">#REF!</definedName>
    <definedName name="ref_Council" localSheetId="70">#REF!</definedName>
    <definedName name="ref_Council" localSheetId="72">#REF!</definedName>
    <definedName name="ref_Council" localSheetId="73">#REF!</definedName>
    <definedName name="ref_Council" localSheetId="74">#REF!</definedName>
    <definedName name="ref_Council" localSheetId="80">#REF!</definedName>
    <definedName name="ref_Council" localSheetId="84">#REF!</definedName>
    <definedName name="ref_Council" localSheetId="49">#REF!</definedName>
    <definedName name="ref_Council">#REF!</definedName>
    <definedName name="ref_Court_Justice" localSheetId="62">#REF!</definedName>
    <definedName name="ref_Court_Justice" localSheetId="67">#REF!</definedName>
    <definedName name="ref_Court_Justice" localSheetId="70">#REF!</definedName>
    <definedName name="ref_Court_Justice" localSheetId="72">#REF!</definedName>
    <definedName name="ref_Court_Justice" localSheetId="73">#REF!</definedName>
    <definedName name="ref_Court_Justice" localSheetId="74">#REF!</definedName>
    <definedName name="ref_Court_Justice" localSheetId="80">#REF!</definedName>
    <definedName name="ref_Court_Justice" localSheetId="84">#REF!</definedName>
    <definedName name="ref_Court_Justice" localSheetId="49">#REF!</definedName>
    <definedName name="ref_Court_Justice">#REF!</definedName>
    <definedName name="ref_DG_ADMIN_BXL" localSheetId="62">#REF!</definedName>
    <definedName name="ref_DG_ADMIN_BXL" localSheetId="67">#REF!</definedName>
    <definedName name="ref_DG_ADMIN_BXL" localSheetId="70">#REF!</definedName>
    <definedName name="ref_DG_ADMIN_BXL" localSheetId="72">#REF!</definedName>
    <definedName name="ref_DG_ADMIN_BXL" localSheetId="73">#REF!</definedName>
    <definedName name="ref_DG_ADMIN_BXL" localSheetId="74">#REF!</definedName>
    <definedName name="ref_DG_ADMIN_BXL" localSheetId="80">#REF!</definedName>
    <definedName name="ref_DG_ADMIN_BXL" localSheetId="84">#REF!</definedName>
    <definedName name="ref_DG_ADMIN_BXL" localSheetId="49">#REF!</definedName>
    <definedName name="ref_DG_ADMIN_BXL">#REF!</definedName>
    <definedName name="ref_DG_ADMIN_LUX" localSheetId="62">#REF!</definedName>
    <definedName name="ref_DG_ADMIN_LUX" localSheetId="67">#REF!</definedName>
    <definedName name="ref_DG_ADMIN_LUX" localSheetId="70">#REF!</definedName>
    <definedName name="ref_DG_ADMIN_LUX" localSheetId="72">#REF!</definedName>
    <definedName name="ref_DG_ADMIN_LUX" localSheetId="73">#REF!</definedName>
    <definedName name="ref_DG_ADMIN_LUX" localSheetId="74">#REF!</definedName>
    <definedName name="ref_DG_ADMIN_LUX" localSheetId="80">#REF!</definedName>
    <definedName name="ref_DG_ADMIN_LUX" localSheetId="84">#REF!</definedName>
    <definedName name="ref_DG_ADMIN_LUX" localSheetId="49">#REF!</definedName>
    <definedName name="ref_DG_ADMIN_LUX">#REF!</definedName>
    <definedName name="ref_DG_AGRI" localSheetId="62">#REF!</definedName>
    <definedName name="ref_DG_AGRI" localSheetId="67">#REF!</definedName>
    <definedName name="ref_DG_AGRI" localSheetId="70">#REF!</definedName>
    <definedName name="ref_DG_AGRI" localSheetId="72">#REF!</definedName>
    <definedName name="ref_DG_AGRI" localSheetId="73">#REF!</definedName>
    <definedName name="ref_DG_AGRI" localSheetId="74">#REF!</definedName>
    <definedName name="ref_DG_AGRI" localSheetId="80">#REF!</definedName>
    <definedName name="ref_DG_AGRI" localSheetId="84">#REF!</definedName>
    <definedName name="ref_DG_AGRI" localSheetId="49">#REF!</definedName>
    <definedName name="ref_DG_AGRI">#REF!</definedName>
    <definedName name="ref_DG_EAC" localSheetId="62">#REF!</definedName>
    <definedName name="ref_DG_EAC" localSheetId="67">#REF!</definedName>
    <definedName name="ref_DG_EAC" localSheetId="70">#REF!</definedName>
    <definedName name="ref_DG_EAC" localSheetId="72">#REF!</definedName>
    <definedName name="ref_DG_EAC" localSheetId="73">#REF!</definedName>
    <definedName name="ref_DG_EAC" localSheetId="74">#REF!</definedName>
    <definedName name="ref_DG_EAC" localSheetId="80">#REF!</definedName>
    <definedName name="ref_DG_EAC" localSheetId="84">#REF!</definedName>
    <definedName name="ref_DG_EAC" localSheetId="49">#REF!</definedName>
    <definedName name="ref_DG_EAC">#REF!</definedName>
    <definedName name="ref_DG_ECFIN" localSheetId="62">#REF!</definedName>
    <definedName name="ref_DG_ECFIN" localSheetId="67">#REF!</definedName>
    <definedName name="ref_DG_ECFIN" localSheetId="70">#REF!</definedName>
    <definedName name="ref_DG_ECFIN" localSheetId="72">#REF!</definedName>
    <definedName name="ref_DG_ECFIN" localSheetId="73">#REF!</definedName>
    <definedName name="ref_DG_ECFIN" localSheetId="74">#REF!</definedName>
    <definedName name="ref_DG_ECFIN" localSheetId="80">#REF!</definedName>
    <definedName name="ref_DG_ECFIN" localSheetId="84">#REF!</definedName>
    <definedName name="ref_DG_ECFIN" localSheetId="49">#REF!</definedName>
    <definedName name="ref_DG_ECFIN">#REF!</definedName>
    <definedName name="ref_DG_ENTR" localSheetId="62">#REF!</definedName>
    <definedName name="ref_DG_ENTR" localSheetId="67">#REF!</definedName>
    <definedName name="ref_DG_ENTR" localSheetId="70">#REF!</definedName>
    <definedName name="ref_DG_ENTR" localSheetId="72">#REF!</definedName>
    <definedName name="ref_DG_ENTR" localSheetId="73">#REF!</definedName>
    <definedName name="ref_DG_ENTR" localSheetId="74">#REF!</definedName>
    <definedName name="ref_DG_ENTR" localSheetId="80">#REF!</definedName>
    <definedName name="ref_DG_ENTR" localSheetId="84">#REF!</definedName>
    <definedName name="ref_DG_ENTR" localSheetId="49">#REF!</definedName>
    <definedName name="ref_DG_ENTR">#REF!</definedName>
    <definedName name="ref_DG_ENTR_Cenelex_berthon" localSheetId="62">#REF!</definedName>
    <definedName name="ref_DG_ENTR_Cenelex_berthon" localSheetId="67">#REF!</definedName>
    <definedName name="ref_DG_ENTR_Cenelex_berthon" localSheetId="70">#REF!</definedName>
    <definedName name="ref_DG_ENTR_Cenelex_berthon" localSheetId="72">#REF!</definedName>
    <definedName name="ref_DG_ENTR_Cenelex_berthon" localSheetId="73">#REF!</definedName>
    <definedName name="ref_DG_ENTR_Cenelex_berthon" localSheetId="74">#REF!</definedName>
    <definedName name="ref_DG_ENTR_Cenelex_berthon" localSheetId="80">#REF!</definedName>
    <definedName name="ref_DG_ENTR_Cenelex_berthon" localSheetId="84">#REF!</definedName>
    <definedName name="ref_DG_ENTR_Cenelex_berthon" localSheetId="49">#REF!</definedName>
    <definedName name="ref_DG_ENTR_Cenelex_berthon">#REF!</definedName>
    <definedName name="ref_DG_FISH" localSheetId="62">#REF!</definedName>
    <definedName name="ref_DG_FISH" localSheetId="67">#REF!</definedName>
    <definedName name="ref_DG_FISH" localSheetId="70">#REF!</definedName>
    <definedName name="ref_DG_FISH" localSheetId="72">#REF!</definedName>
    <definedName name="ref_DG_FISH" localSheetId="73">#REF!</definedName>
    <definedName name="ref_DG_FISH" localSheetId="74">#REF!</definedName>
    <definedName name="ref_DG_FISH" localSheetId="80">#REF!</definedName>
    <definedName name="ref_DG_FISH" localSheetId="84">#REF!</definedName>
    <definedName name="ref_DG_FISH" localSheetId="49">#REF!</definedName>
    <definedName name="ref_DG_FISH">#REF!</definedName>
    <definedName name="ref_DG_INFSO" localSheetId="62">#REF!</definedName>
    <definedName name="ref_DG_INFSO" localSheetId="67">#REF!</definedName>
    <definedName name="ref_DG_INFSO" localSheetId="70">#REF!</definedName>
    <definedName name="ref_DG_INFSO" localSheetId="72">#REF!</definedName>
    <definedName name="ref_DG_INFSO" localSheetId="73">#REF!</definedName>
    <definedName name="ref_DG_INFSO" localSheetId="74">#REF!</definedName>
    <definedName name="ref_DG_INFSO" localSheetId="80">#REF!</definedName>
    <definedName name="ref_DG_INFSO" localSheetId="84">#REF!</definedName>
    <definedName name="ref_DG_INFSO" localSheetId="49">#REF!</definedName>
    <definedName name="ref_DG_INFSO">#REF!</definedName>
    <definedName name="ref_DG_Relex" localSheetId="62">#REF!</definedName>
    <definedName name="ref_DG_Relex" localSheetId="67">#REF!</definedName>
    <definedName name="ref_DG_Relex" localSheetId="70">#REF!</definedName>
    <definedName name="ref_DG_Relex" localSheetId="72">#REF!</definedName>
    <definedName name="ref_DG_Relex" localSheetId="73">#REF!</definedName>
    <definedName name="ref_DG_Relex" localSheetId="74">#REF!</definedName>
    <definedName name="ref_DG_Relex" localSheetId="80">#REF!</definedName>
    <definedName name="ref_DG_Relex" localSheetId="84">#REF!</definedName>
    <definedName name="ref_DG_Relex" localSheetId="49">#REF!</definedName>
    <definedName name="ref_DG_Relex">#REF!</definedName>
    <definedName name="ref_DG_RTD" localSheetId="62">#REF!</definedName>
    <definedName name="ref_DG_RTD" localSheetId="67">#REF!</definedName>
    <definedName name="ref_DG_RTD" localSheetId="70">#REF!</definedName>
    <definedName name="ref_DG_RTD" localSheetId="72">#REF!</definedName>
    <definedName name="ref_DG_RTD" localSheetId="73">#REF!</definedName>
    <definedName name="ref_DG_RTD" localSheetId="74">#REF!</definedName>
    <definedName name="ref_DG_RTD" localSheetId="80">#REF!</definedName>
    <definedName name="ref_DG_RTD" localSheetId="84">#REF!</definedName>
    <definedName name="ref_DG_RTD" localSheetId="49">#REF!</definedName>
    <definedName name="ref_DG_RTD">#REF!</definedName>
    <definedName name="ref_DG_TREN" localSheetId="62">#REF!</definedName>
    <definedName name="ref_DG_TREN" localSheetId="67">#REF!</definedName>
    <definedName name="ref_DG_TREN" localSheetId="70">#REF!</definedName>
    <definedName name="ref_DG_TREN" localSheetId="72">#REF!</definedName>
    <definedName name="ref_DG_TREN" localSheetId="73">#REF!</definedName>
    <definedName name="ref_DG_TREN" localSheetId="74">#REF!</definedName>
    <definedName name="ref_DG_TREN" localSheetId="80">#REF!</definedName>
    <definedName name="ref_DG_TREN" localSheetId="84">#REF!</definedName>
    <definedName name="ref_DG_TREN" localSheetId="49">#REF!</definedName>
    <definedName name="ref_DG_TREN">#REF!</definedName>
    <definedName name="ref_dubus" localSheetId="62">#REF!</definedName>
    <definedName name="ref_dubus" localSheetId="67">#REF!</definedName>
    <definedName name="ref_dubus" localSheetId="70">#REF!</definedName>
    <definedName name="ref_dubus" localSheetId="72">#REF!</definedName>
    <definedName name="ref_dubus" localSheetId="73">#REF!</definedName>
    <definedName name="ref_dubus" localSheetId="74">#REF!</definedName>
    <definedName name="ref_dubus" localSheetId="80">#REF!</definedName>
    <definedName name="ref_dubus" localSheetId="84">#REF!</definedName>
    <definedName name="ref_dubus" localSheetId="49">#REF!</definedName>
    <definedName name="ref_dubus">#REF!</definedName>
    <definedName name="ref_Eur_Parlament" localSheetId="62">#REF!</definedName>
    <definedName name="ref_Eur_Parlament" localSheetId="67">#REF!</definedName>
    <definedName name="ref_Eur_Parlament" localSheetId="70">#REF!</definedName>
    <definedName name="ref_Eur_Parlament" localSheetId="72">#REF!</definedName>
    <definedName name="ref_Eur_Parlament" localSheetId="73">#REF!</definedName>
    <definedName name="ref_Eur_Parlament" localSheetId="74">#REF!</definedName>
    <definedName name="ref_Eur_Parlament" localSheetId="80">#REF!</definedName>
    <definedName name="ref_Eur_Parlament" localSheetId="84">#REF!</definedName>
    <definedName name="ref_Eur_Parlament" localSheetId="49">#REF!</definedName>
    <definedName name="ref_Eur_Parlament">#REF!</definedName>
    <definedName name="ref_JRC_ISPRA" localSheetId="62">#REF!</definedName>
    <definedName name="ref_JRC_ISPRA" localSheetId="67">#REF!</definedName>
    <definedName name="ref_JRC_ISPRA" localSheetId="70">#REF!</definedName>
    <definedName name="ref_JRC_ISPRA" localSheetId="72">#REF!</definedName>
    <definedName name="ref_JRC_ISPRA" localSheetId="73">#REF!</definedName>
    <definedName name="ref_JRC_ISPRA" localSheetId="74">#REF!</definedName>
    <definedName name="ref_JRC_ISPRA" localSheetId="80">#REF!</definedName>
    <definedName name="ref_JRC_ISPRA" localSheetId="84">#REF!</definedName>
    <definedName name="ref_JRC_ISPRA" localSheetId="49">#REF!</definedName>
    <definedName name="ref_JRC_ISPRA">#REF!</definedName>
    <definedName name="ref_OPOCE" localSheetId="62">#REF!</definedName>
    <definedName name="ref_OPOCE" localSheetId="67">#REF!</definedName>
    <definedName name="ref_OPOCE" localSheetId="70">#REF!</definedName>
    <definedName name="ref_OPOCE" localSheetId="72">#REF!</definedName>
    <definedName name="ref_OPOCE" localSheetId="73">#REF!</definedName>
    <definedName name="ref_OPOCE" localSheetId="74">#REF!</definedName>
    <definedName name="ref_OPOCE" localSheetId="80">#REF!</definedName>
    <definedName name="ref_OPOCE" localSheetId="84">#REF!</definedName>
    <definedName name="ref_OPOCE" localSheetId="49">#REF!</definedName>
    <definedName name="ref_OPOCE">#REF!</definedName>
    <definedName name="ref_structural_funds" localSheetId="62">#REF!</definedName>
    <definedName name="ref_structural_funds" localSheetId="67">#REF!</definedName>
    <definedName name="ref_structural_funds" localSheetId="70">#REF!</definedName>
    <definedName name="ref_structural_funds" localSheetId="72">#REF!</definedName>
    <definedName name="ref_structural_funds" localSheetId="73">#REF!</definedName>
    <definedName name="ref_structural_funds" localSheetId="74">#REF!</definedName>
    <definedName name="ref_structural_funds" localSheetId="80">#REF!</definedName>
    <definedName name="ref_structural_funds" localSheetId="84">#REF!</definedName>
    <definedName name="ref_structural_funds" localSheetId="49">#REF!</definedName>
    <definedName name="ref_structural_funds">#REF!</definedName>
    <definedName name="ref_TOTAL_RTD" localSheetId="62">#REF!</definedName>
    <definedName name="ref_TOTAL_RTD" localSheetId="67">#REF!</definedName>
    <definedName name="ref_TOTAL_RTD" localSheetId="70">#REF!</definedName>
    <definedName name="ref_TOTAL_RTD" localSheetId="72">#REF!</definedName>
    <definedName name="ref_TOTAL_RTD" localSheetId="73">#REF!</definedName>
    <definedName name="ref_TOTAL_RTD" localSheetId="74">#REF!</definedName>
    <definedName name="ref_TOTAL_RTD" localSheetId="80">#REF!</definedName>
    <definedName name="ref_TOTAL_RTD" localSheetId="84">#REF!</definedName>
    <definedName name="ref_TOTAL_RTD" localSheetId="49">#REF!</definedName>
    <definedName name="ref_TOTAL_RTD">#REF!</definedName>
    <definedName name="Rentflag" localSheetId="57">IF([35]Comparison!$B$7,"","not ")</definedName>
    <definedName name="Rentflag" localSheetId="58">IF([35]Comparison!$B$7,"","not ")</definedName>
    <definedName name="Rentflag" localSheetId="61">IF([35]Comparison!$B$7,"","not ")</definedName>
    <definedName name="Rentflag" localSheetId="68">IF([36]Comparison!$B$7,"","not ")</definedName>
    <definedName name="Rentflag" localSheetId="69">IF([36]Comparison!$B$7,"","not ")</definedName>
    <definedName name="Rentflag" localSheetId="70">IF([36]Comparison!$B$7,"","not ")</definedName>
    <definedName name="Rentflag" localSheetId="71">IF([35]Comparison!$B$7,"","not ")</definedName>
    <definedName name="Rentflag" localSheetId="47">IF([35]Comparison!$B$7,"","not ")</definedName>
    <definedName name="Rentflag" localSheetId="74">IF([35]Comparison!$B$7,"","not ")</definedName>
    <definedName name="Rentflag" localSheetId="85">IF([36]Comparison!$B$7,"","not ")</definedName>
    <definedName name="Rentflag" localSheetId="0">IF([37]Comparison!$B$7,"","not ")</definedName>
    <definedName name="Rentflag">IF([37]Comparison!$B$7,"","not ")</definedName>
    <definedName name="ressources" localSheetId="54">#REF!</definedName>
    <definedName name="ressources" localSheetId="56">#REF!</definedName>
    <definedName name="ressources" localSheetId="57">#REF!</definedName>
    <definedName name="ressources" localSheetId="58">#REF!</definedName>
    <definedName name="ressources" localSheetId="60">#REF!</definedName>
    <definedName name="ressources" localSheetId="61">#REF!</definedName>
    <definedName name="ressources" localSheetId="62">#REF!</definedName>
    <definedName name="ressources" localSheetId="46">#REF!</definedName>
    <definedName name="ressources" localSheetId="64">#REF!</definedName>
    <definedName name="ressources" localSheetId="65">#REF!</definedName>
    <definedName name="ressources" localSheetId="67">#REF!</definedName>
    <definedName name="ressources" localSheetId="68">#REF!</definedName>
    <definedName name="ressources" localSheetId="69">#REF!</definedName>
    <definedName name="ressources" localSheetId="70">#REF!</definedName>
    <definedName name="ressources" localSheetId="71">#REF!</definedName>
    <definedName name="ressources" localSheetId="72">#REF!</definedName>
    <definedName name="ressources" localSheetId="73">#REF!</definedName>
    <definedName name="ressources" localSheetId="47">#REF!</definedName>
    <definedName name="ressources" localSheetId="74">#REF!</definedName>
    <definedName name="ressources" localSheetId="78">#REF!</definedName>
    <definedName name="ressources" localSheetId="79">#REF!</definedName>
    <definedName name="ressources" localSheetId="80">#REF!</definedName>
    <definedName name="ressources" localSheetId="81">#REF!</definedName>
    <definedName name="ressources" localSheetId="48">#REF!</definedName>
    <definedName name="ressources" localSheetId="84">#REF!</definedName>
    <definedName name="ressources" localSheetId="85">#REF!</definedName>
    <definedName name="ressources" localSheetId="49">#REF!</definedName>
    <definedName name="ressources" localSheetId="51">#REF!</definedName>
    <definedName name="ressources" localSheetId="52">#REF!</definedName>
    <definedName name="ressources" localSheetId="53">#REF!</definedName>
    <definedName name="ressources" localSheetId="0">#REF!</definedName>
    <definedName name="ressources" localSheetId="20">#REF!</definedName>
    <definedName name="ressources" localSheetId="32">#REF!</definedName>
    <definedName name="ressources">#REF!</definedName>
    <definedName name="rpflux" localSheetId="54">#REF!</definedName>
    <definedName name="rpflux" localSheetId="56">#REF!</definedName>
    <definedName name="rpflux" localSheetId="57">#REF!</definedName>
    <definedName name="rpflux" localSheetId="58">#REF!</definedName>
    <definedName name="rpflux" localSheetId="60">#REF!</definedName>
    <definedName name="rpflux" localSheetId="61">#REF!</definedName>
    <definedName name="rpflux" localSheetId="62">#REF!</definedName>
    <definedName name="rpflux" localSheetId="46">#REF!</definedName>
    <definedName name="rpflux" localSheetId="64">#REF!</definedName>
    <definedName name="rpflux" localSheetId="65">#REF!</definedName>
    <definedName name="rpflux" localSheetId="67">#REF!</definedName>
    <definedName name="rpflux" localSheetId="68">#REF!</definedName>
    <definedName name="rpflux" localSheetId="69">#REF!</definedName>
    <definedName name="rpflux" localSheetId="70">#REF!</definedName>
    <definedName name="rpflux" localSheetId="71">#REF!</definedName>
    <definedName name="rpflux" localSheetId="72">#REF!</definedName>
    <definedName name="rpflux" localSheetId="73">#REF!</definedName>
    <definedName name="rpflux" localSheetId="47">#REF!</definedName>
    <definedName name="rpflux" localSheetId="74">#REF!</definedName>
    <definedName name="rpflux" localSheetId="78">#REF!</definedName>
    <definedName name="rpflux" localSheetId="79">#REF!</definedName>
    <definedName name="rpflux" localSheetId="80">#REF!</definedName>
    <definedName name="rpflux" localSheetId="81">#REF!</definedName>
    <definedName name="rpflux" localSheetId="48">#REF!</definedName>
    <definedName name="rpflux" localSheetId="84">#REF!</definedName>
    <definedName name="rpflux" localSheetId="85">#REF!</definedName>
    <definedName name="rpflux" localSheetId="49">#REF!</definedName>
    <definedName name="rpflux" localSheetId="51">#REF!</definedName>
    <definedName name="rpflux" localSheetId="52">#REF!</definedName>
    <definedName name="rpflux" localSheetId="53">#REF!</definedName>
    <definedName name="rpflux" localSheetId="0">#REF!</definedName>
    <definedName name="rpflux" localSheetId="20">#REF!</definedName>
    <definedName name="rpflux" localSheetId="32">#REF!</definedName>
    <definedName name="rpflux">#REF!</definedName>
    <definedName name="rptof" localSheetId="54">#REF!</definedName>
    <definedName name="rptof" localSheetId="56">#REF!</definedName>
    <definedName name="rptof" localSheetId="57">#REF!</definedName>
    <definedName name="rptof" localSheetId="58">#REF!</definedName>
    <definedName name="rptof" localSheetId="60">#REF!</definedName>
    <definedName name="rptof" localSheetId="61">#REF!</definedName>
    <definedName name="rptof" localSheetId="62">#REF!</definedName>
    <definedName name="rptof" localSheetId="46">#REF!</definedName>
    <definedName name="rptof" localSheetId="64">#REF!</definedName>
    <definedName name="rptof" localSheetId="65">#REF!</definedName>
    <definedName name="rptof" localSheetId="67">#REF!</definedName>
    <definedName name="rptof" localSheetId="68">#REF!</definedName>
    <definedName name="rptof" localSheetId="69">#REF!</definedName>
    <definedName name="rptof" localSheetId="70">#REF!</definedName>
    <definedName name="rptof" localSheetId="71">#REF!</definedName>
    <definedName name="rptof" localSheetId="72">#REF!</definedName>
    <definedName name="rptof" localSheetId="73">#REF!</definedName>
    <definedName name="rptof" localSheetId="47">#REF!</definedName>
    <definedName name="rptof" localSheetId="74">#REF!</definedName>
    <definedName name="rptof" localSheetId="78">#REF!</definedName>
    <definedName name="rptof" localSheetId="79">#REF!</definedName>
    <definedName name="rptof" localSheetId="80">#REF!</definedName>
    <definedName name="rptof" localSheetId="81">#REF!</definedName>
    <definedName name="rptof" localSheetId="48">#REF!</definedName>
    <definedName name="rptof" localSheetId="84">#REF!</definedName>
    <definedName name="rptof" localSheetId="85">#REF!</definedName>
    <definedName name="rptof" localSheetId="49">#REF!</definedName>
    <definedName name="rptof" localSheetId="51">#REF!</definedName>
    <definedName name="rptof" localSheetId="52">#REF!</definedName>
    <definedName name="rptof" localSheetId="53">#REF!</definedName>
    <definedName name="rptof" localSheetId="0">#REF!</definedName>
    <definedName name="rptof" localSheetId="20">#REF!</definedName>
    <definedName name="rptof" localSheetId="32">#REF!</definedName>
    <definedName name="rptof">#REF!</definedName>
    <definedName name="rq" localSheetId="54">#REF!</definedName>
    <definedName name="rq" localSheetId="56">#REF!</definedName>
    <definedName name="rq" localSheetId="57">#REF!</definedName>
    <definedName name="rq" localSheetId="58">#REF!</definedName>
    <definedName name="rq" localSheetId="60">#REF!</definedName>
    <definedName name="rq" localSheetId="61">#REF!</definedName>
    <definedName name="rq" localSheetId="62">#REF!</definedName>
    <definedName name="rq" localSheetId="46">#REF!</definedName>
    <definedName name="rq" localSheetId="67">#REF!</definedName>
    <definedName name="rq" localSheetId="68">#REF!</definedName>
    <definedName name="rq" localSheetId="70">#REF!</definedName>
    <definedName name="rq" localSheetId="71">#REF!</definedName>
    <definedName name="rq" localSheetId="72">#REF!</definedName>
    <definedName name="rq" localSheetId="73">#REF!</definedName>
    <definedName name="rq" localSheetId="47">#REF!</definedName>
    <definedName name="rq" localSheetId="74">#REF!</definedName>
    <definedName name="rq" localSheetId="78">#REF!</definedName>
    <definedName name="rq" localSheetId="79">#REF!</definedName>
    <definedName name="rq" localSheetId="80">#REF!</definedName>
    <definedName name="rq" localSheetId="81">#REF!</definedName>
    <definedName name="rq" localSheetId="48">#REF!</definedName>
    <definedName name="rq" localSheetId="84">#REF!</definedName>
    <definedName name="rq" localSheetId="85">#REF!</definedName>
    <definedName name="rq" localSheetId="49">#REF!</definedName>
    <definedName name="rq" localSheetId="51">#REF!</definedName>
    <definedName name="rq" localSheetId="52">#REF!</definedName>
    <definedName name="rq" localSheetId="53">#REF!</definedName>
    <definedName name="rq" localSheetId="0">#REF!</definedName>
    <definedName name="rq" localSheetId="20">#REF!</definedName>
    <definedName name="rq" localSheetId="32">#REF!</definedName>
    <definedName name="rq">#REF!</definedName>
    <definedName name="shift">[38]Data_Shifted!$I$1</definedName>
    <definedName name="spanners_level1" localSheetId="54">#REF!</definedName>
    <definedName name="spanners_level1" localSheetId="56">#REF!</definedName>
    <definedName name="spanners_level1" localSheetId="57">#REF!</definedName>
    <definedName name="spanners_level1" localSheetId="58">#REF!</definedName>
    <definedName name="spanners_level1" localSheetId="60">#REF!</definedName>
    <definedName name="spanners_level1" localSheetId="61">#REF!</definedName>
    <definedName name="spanners_level1" localSheetId="62">#REF!</definedName>
    <definedName name="spanners_level1" localSheetId="46">#REF!</definedName>
    <definedName name="spanners_level1" localSheetId="64">#REF!</definedName>
    <definedName name="spanners_level1" localSheetId="65">#REF!</definedName>
    <definedName name="spanners_level1" localSheetId="67">#REF!</definedName>
    <definedName name="spanners_level1" localSheetId="68">#REF!</definedName>
    <definedName name="spanners_level1" localSheetId="69">#REF!</definedName>
    <definedName name="spanners_level1" localSheetId="70">#REF!</definedName>
    <definedName name="spanners_level1" localSheetId="71">#REF!</definedName>
    <definedName name="spanners_level1" localSheetId="72">#REF!</definedName>
    <definedName name="spanners_level1" localSheetId="73">#REF!</definedName>
    <definedName name="spanners_level1" localSheetId="47">#REF!</definedName>
    <definedName name="spanners_level1" localSheetId="74">#REF!</definedName>
    <definedName name="spanners_level1" localSheetId="78">#REF!</definedName>
    <definedName name="spanners_level1" localSheetId="79">#REF!</definedName>
    <definedName name="spanners_level1" localSheetId="80">#REF!</definedName>
    <definedName name="spanners_level1" localSheetId="81">#REF!</definedName>
    <definedName name="spanners_level1" localSheetId="48">#REF!</definedName>
    <definedName name="spanners_level1" localSheetId="84">#REF!</definedName>
    <definedName name="spanners_level1" localSheetId="85">#REF!</definedName>
    <definedName name="spanners_level1" localSheetId="49">#REF!</definedName>
    <definedName name="spanners_level1" localSheetId="51">#REF!</definedName>
    <definedName name="spanners_level1" localSheetId="52">#REF!</definedName>
    <definedName name="spanners_level1" localSheetId="53">#REF!</definedName>
    <definedName name="spanners_level1" localSheetId="0">#REF!</definedName>
    <definedName name="spanners_level1" localSheetId="20">#REF!</definedName>
    <definedName name="spanners_level1" localSheetId="32">#REF!</definedName>
    <definedName name="spanners_level1">#REF!</definedName>
    <definedName name="spanners_level2" localSheetId="54">#REF!</definedName>
    <definedName name="spanners_level2" localSheetId="56">#REF!</definedName>
    <definedName name="spanners_level2" localSheetId="57">#REF!</definedName>
    <definedName name="spanners_level2" localSheetId="58">#REF!</definedName>
    <definedName name="spanners_level2" localSheetId="60">#REF!</definedName>
    <definedName name="spanners_level2" localSheetId="61">#REF!</definedName>
    <definedName name="spanners_level2" localSheetId="62">#REF!</definedName>
    <definedName name="spanners_level2" localSheetId="46">#REF!</definedName>
    <definedName name="spanners_level2" localSheetId="64">#REF!</definedName>
    <definedName name="spanners_level2" localSheetId="65">#REF!</definedName>
    <definedName name="spanners_level2" localSheetId="67">#REF!</definedName>
    <definedName name="spanners_level2" localSheetId="68">#REF!</definedName>
    <definedName name="spanners_level2" localSheetId="69">#REF!</definedName>
    <definedName name="spanners_level2" localSheetId="70">#REF!</definedName>
    <definedName name="spanners_level2" localSheetId="71">#REF!</definedName>
    <definedName name="spanners_level2" localSheetId="72">#REF!</definedName>
    <definedName name="spanners_level2" localSheetId="73">#REF!</definedName>
    <definedName name="spanners_level2" localSheetId="47">#REF!</definedName>
    <definedName name="spanners_level2" localSheetId="74">#REF!</definedName>
    <definedName name="spanners_level2" localSheetId="78">#REF!</definedName>
    <definedName name="spanners_level2" localSheetId="79">#REF!</definedName>
    <definedName name="spanners_level2" localSheetId="80">#REF!</definedName>
    <definedName name="spanners_level2" localSheetId="81">#REF!</definedName>
    <definedName name="spanners_level2" localSheetId="48">#REF!</definedName>
    <definedName name="spanners_level2" localSheetId="84">#REF!</definedName>
    <definedName name="spanners_level2" localSheetId="85">#REF!</definedName>
    <definedName name="spanners_level2" localSheetId="49">#REF!</definedName>
    <definedName name="spanners_level2" localSheetId="51">#REF!</definedName>
    <definedName name="spanners_level2" localSheetId="52">#REF!</definedName>
    <definedName name="spanners_level2" localSheetId="53">#REF!</definedName>
    <definedName name="spanners_level2" localSheetId="0">#REF!</definedName>
    <definedName name="spanners_level2" localSheetId="20">#REF!</definedName>
    <definedName name="spanners_level2" localSheetId="32">#REF!</definedName>
    <definedName name="spanners_level2">#REF!</definedName>
    <definedName name="spanners_level3" localSheetId="54">#REF!</definedName>
    <definedName name="spanners_level3" localSheetId="56">#REF!</definedName>
    <definedName name="spanners_level3" localSheetId="57">#REF!</definedName>
    <definedName name="spanners_level3" localSheetId="58">#REF!</definedName>
    <definedName name="spanners_level3" localSheetId="60">#REF!</definedName>
    <definedName name="spanners_level3" localSheetId="61">#REF!</definedName>
    <definedName name="spanners_level3" localSheetId="62">#REF!</definedName>
    <definedName name="spanners_level3" localSheetId="46">#REF!</definedName>
    <definedName name="spanners_level3" localSheetId="64">#REF!</definedName>
    <definedName name="spanners_level3" localSheetId="65">#REF!</definedName>
    <definedName name="spanners_level3" localSheetId="67">#REF!</definedName>
    <definedName name="spanners_level3" localSheetId="68">#REF!</definedName>
    <definedName name="spanners_level3" localSheetId="69">#REF!</definedName>
    <definedName name="spanners_level3" localSheetId="70">#REF!</definedName>
    <definedName name="spanners_level3" localSheetId="71">#REF!</definedName>
    <definedName name="spanners_level3" localSheetId="72">#REF!</definedName>
    <definedName name="spanners_level3" localSheetId="73">#REF!</definedName>
    <definedName name="spanners_level3" localSheetId="47">#REF!</definedName>
    <definedName name="spanners_level3" localSheetId="74">#REF!</definedName>
    <definedName name="spanners_level3" localSheetId="78">#REF!</definedName>
    <definedName name="spanners_level3" localSheetId="79">#REF!</definedName>
    <definedName name="spanners_level3" localSheetId="80">#REF!</definedName>
    <definedName name="spanners_level3" localSheetId="81">#REF!</definedName>
    <definedName name="spanners_level3" localSheetId="48">#REF!</definedName>
    <definedName name="spanners_level3" localSheetId="84">#REF!</definedName>
    <definedName name="spanners_level3" localSheetId="85">#REF!</definedName>
    <definedName name="spanners_level3" localSheetId="49">#REF!</definedName>
    <definedName name="spanners_level3" localSheetId="51">#REF!</definedName>
    <definedName name="spanners_level3" localSheetId="52">#REF!</definedName>
    <definedName name="spanners_level3" localSheetId="53">#REF!</definedName>
    <definedName name="spanners_level3" localSheetId="0">#REF!</definedName>
    <definedName name="spanners_level3" localSheetId="20">#REF!</definedName>
    <definedName name="spanners_level3" localSheetId="32">#REF!</definedName>
    <definedName name="spanners_level3">#REF!</definedName>
    <definedName name="spanners_level4" localSheetId="54">#REF!</definedName>
    <definedName name="spanners_level4" localSheetId="56">#REF!</definedName>
    <definedName name="spanners_level4" localSheetId="57">#REF!</definedName>
    <definedName name="spanners_level4" localSheetId="58">#REF!</definedName>
    <definedName name="spanners_level4" localSheetId="60">#REF!</definedName>
    <definedName name="spanners_level4" localSheetId="61">#REF!</definedName>
    <definedName name="spanners_level4" localSheetId="62">#REF!</definedName>
    <definedName name="spanners_level4" localSheetId="46">#REF!</definedName>
    <definedName name="spanners_level4" localSheetId="64">#REF!</definedName>
    <definedName name="spanners_level4" localSheetId="65">#REF!</definedName>
    <definedName name="spanners_level4" localSheetId="67">#REF!</definedName>
    <definedName name="spanners_level4" localSheetId="68">#REF!</definedName>
    <definedName name="spanners_level4" localSheetId="69">#REF!</definedName>
    <definedName name="spanners_level4" localSheetId="70">#REF!</definedName>
    <definedName name="spanners_level4" localSheetId="71">#REF!</definedName>
    <definedName name="spanners_level4" localSheetId="72">#REF!</definedName>
    <definedName name="spanners_level4" localSheetId="73">#REF!</definedName>
    <definedName name="spanners_level4" localSheetId="47">#REF!</definedName>
    <definedName name="spanners_level4" localSheetId="74">#REF!</definedName>
    <definedName name="spanners_level4" localSheetId="78">#REF!</definedName>
    <definedName name="spanners_level4" localSheetId="79">#REF!</definedName>
    <definedName name="spanners_level4" localSheetId="80">#REF!</definedName>
    <definedName name="spanners_level4" localSheetId="81">#REF!</definedName>
    <definedName name="spanners_level4" localSheetId="48">#REF!</definedName>
    <definedName name="spanners_level4" localSheetId="84">#REF!</definedName>
    <definedName name="spanners_level4" localSheetId="85">#REF!</definedName>
    <definedName name="spanners_level4" localSheetId="49">#REF!</definedName>
    <definedName name="spanners_level4" localSheetId="51">#REF!</definedName>
    <definedName name="spanners_level4" localSheetId="52">#REF!</definedName>
    <definedName name="spanners_level4" localSheetId="53">#REF!</definedName>
    <definedName name="spanners_level4" localSheetId="0">#REF!</definedName>
    <definedName name="spanners_level4" localSheetId="20">#REF!</definedName>
    <definedName name="spanners_level4" localSheetId="32">#REF!</definedName>
    <definedName name="spanners_level4">#REF!</definedName>
    <definedName name="spanners_level5" localSheetId="54">#REF!</definedName>
    <definedName name="spanners_level5" localSheetId="56">#REF!</definedName>
    <definedName name="spanners_level5" localSheetId="57">#REF!</definedName>
    <definedName name="spanners_level5" localSheetId="58">#REF!</definedName>
    <definedName name="spanners_level5" localSheetId="60">#REF!</definedName>
    <definedName name="spanners_level5" localSheetId="61">#REF!</definedName>
    <definedName name="spanners_level5" localSheetId="62">#REF!</definedName>
    <definedName name="spanners_level5" localSheetId="46">#REF!</definedName>
    <definedName name="spanners_level5" localSheetId="64">#REF!</definedName>
    <definedName name="spanners_level5" localSheetId="65">#REF!</definedName>
    <definedName name="spanners_level5" localSheetId="67">#REF!</definedName>
    <definedName name="spanners_level5" localSheetId="68">#REF!</definedName>
    <definedName name="spanners_level5" localSheetId="69">#REF!</definedName>
    <definedName name="spanners_level5" localSheetId="70">#REF!</definedName>
    <definedName name="spanners_level5" localSheetId="71">#REF!</definedName>
    <definedName name="spanners_level5" localSheetId="72">#REF!</definedName>
    <definedName name="spanners_level5" localSheetId="73">#REF!</definedName>
    <definedName name="spanners_level5" localSheetId="47">#REF!</definedName>
    <definedName name="spanners_level5" localSheetId="74">#REF!</definedName>
    <definedName name="spanners_level5" localSheetId="78">#REF!</definedName>
    <definedName name="spanners_level5" localSheetId="79">#REF!</definedName>
    <definedName name="spanners_level5" localSheetId="80">#REF!</definedName>
    <definedName name="spanners_level5" localSheetId="81">#REF!</definedName>
    <definedName name="spanners_level5" localSheetId="48">#REF!</definedName>
    <definedName name="spanners_level5" localSheetId="84">#REF!</definedName>
    <definedName name="spanners_level5" localSheetId="85">#REF!</definedName>
    <definedName name="spanners_level5" localSheetId="49">#REF!</definedName>
    <definedName name="spanners_level5" localSheetId="51">#REF!</definedName>
    <definedName name="spanners_level5" localSheetId="52">#REF!</definedName>
    <definedName name="spanners_level5" localSheetId="53">#REF!</definedName>
    <definedName name="spanners_level5" localSheetId="0">#REF!</definedName>
    <definedName name="spanners_level5" localSheetId="20">#REF!</definedName>
    <definedName name="spanners_level5" localSheetId="32">#REF!</definedName>
    <definedName name="spanners_level5">#REF!</definedName>
    <definedName name="spanners_levelV" localSheetId="54">#REF!</definedName>
    <definedName name="spanners_levelV" localSheetId="56">#REF!</definedName>
    <definedName name="spanners_levelV" localSheetId="57">#REF!</definedName>
    <definedName name="spanners_levelV" localSheetId="58">#REF!</definedName>
    <definedName name="spanners_levelV" localSheetId="60">#REF!</definedName>
    <definedName name="spanners_levelV" localSheetId="61">#REF!</definedName>
    <definedName name="spanners_levelV" localSheetId="62">#REF!</definedName>
    <definedName name="spanners_levelV" localSheetId="46">#REF!</definedName>
    <definedName name="spanners_levelV" localSheetId="67">#REF!</definedName>
    <definedName name="spanners_levelV" localSheetId="68">#REF!</definedName>
    <definedName name="spanners_levelV" localSheetId="69">#REF!</definedName>
    <definedName name="spanners_levelV" localSheetId="70">#REF!</definedName>
    <definedName name="spanners_levelV" localSheetId="71">#REF!</definedName>
    <definedName name="spanners_levelV" localSheetId="72">#REF!</definedName>
    <definedName name="spanners_levelV" localSheetId="73">#REF!</definedName>
    <definedName name="spanners_levelV" localSheetId="47">#REF!</definedName>
    <definedName name="spanners_levelV" localSheetId="74">#REF!</definedName>
    <definedName name="spanners_levelV" localSheetId="78">#REF!</definedName>
    <definedName name="spanners_levelV" localSheetId="79">#REF!</definedName>
    <definedName name="spanners_levelV" localSheetId="80">#REF!</definedName>
    <definedName name="spanners_levelV" localSheetId="81">#REF!</definedName>
    <definedName name="spanners_levelV" localSheetId="48">#REF!</definedName>
    <definedName name="spanners_levelV" localSheetId="84">#REF!</definedName>
    <definedName name="spanners_levelV" localSheetId="85">#REF!</definedName>
    <definedName name="spanners_levelV" localSheetId="49">#REF!</definedName>
    <definedName name="spanners_levelV" localSheetId="51">#REF!</definedName>
    <definedName name="spanners_levelV" localSheetId="52">#REF!</definedName>
    <definedName name="spanners_levelV" localSheetId="53">#REF!</definedName>
    <definedName name="spanners_levelV" localSheetId="0">#REF!</definedName>
    <definedName name="spanners_levelV" localSheetId="20">#REF!</definedName>
    <definedName name="spanners_levelV" localSheetId="32">#REF!</definedName>
    <definedName name="spanners_levelV">#REF!</definedName>
    <definedName name="spanners_levelX" localSheetId="54">#REF!</definedName>
    <definedName name="spanners_levelX" localSheetId="56">#REF!</definedName>
    <definedName name="spanners_levelX" localSheetId="57">#REF!</definedName>
    <definedName name="spanners_levelX" localSheetId="58">#REF!</definedName>
    <definedName name="spanners_levelX" localSheetId="60">#REF!</definedName>
    <definedName name="spanners_levelX" localSheetId="61">#REF!</definedName>
    <definedName name="spanners_levelX" localSheetId="62">#REF!</definedName>
    <definedName name="spanners_levelX" localSheetId="46">#REF!</definedName>
    <definedName name="spanners_levelX" localSheetId="67">#REF!</definedName>
    <definedName name="spanners_levelX" localSheetId="68">#REF!</definedName>
    <definedName name="spanners_levelX" localSheetId="69">#REF!</definedName>
    <definedName name="spanners_levelX" localSheetId="70">#REF!</definedName>
    <definedName name="spanners_levelX" localSheetId="71">#REF!</definedName>
    <definedName name="spanners_levelX" localSheetId="72">#REF!</definedName>
    <definedName name="spanners_levelX" localSheetId="73">#REF!</definedName>
    <definedName name="spanners_levelX" localSheetId="47">#REF!</definedName>
    <definedName name="spanners_levelX" localSheetId="74">#REF!</definedName>
    <definedName name="spanners_levelX" localSheetId="78">#REF!</definedName>
    <definedName name="spanners_levelX" localSheetId="79">#REF!</definedName>
    <definedName name="spanners_levelX" localSheetId="80">#REF!</definedName>
    <definedName name="spanners_levelX" localSheetId="81">#REF!</definedName>
    <definedName name="spanners_levelX" localSheetId="48">#REF!</definedName>
    <definedName name="spanners_levelX" localSheetId="84">#REF!</definedName>
    <definedName name="spanners_levelX" localSheetId="85">#REF!</definedName>
    <definedName name="spanners_levelX" localSheetId="49">#REF!</definedName>
    <definedName name="spanners_levelX" localSheetId="51">#REF!</definedName>
    <definedName name="spanners_levelX" localSheetId="52">#REF!</definedName>
    <definedName name="spanners_levelX" localSheetId="53">#REF!</definedName>
    <definedName name="spanners_levelX" localSheetId="0">#REF!</definedName>
    <definedName name="spanners_levelX" localSheetId="20">#REF!</definedName>
    <definedName name="spanners_levelX" localSheetId="32">#REF!</definedName>
    <definedName name="spanners_levelX">#REF!</definedName>
    <definedName name="spanners_levelY" localSheetId="54">#REF!</definedName>
    <definedName name="spanners_levelY" localSheetId="56">#REF!</definedName>
    <definedName name="spanners_levelY" localSheetId="57">#REF!</definedName>
    <definedName name="spanners_levelY" localSheetId="58">#REF!</definedName>
    <definedName name="spanners_levelY" localSheetId="60">#REF!</definedName>
    <definedName name="spanners_levelY" localSheetId="61">#REF!</definedName>
    <definedName name="spanners_levelY" localSheetId="62">#REF!</definedName>
    <definedName name="spanners_levelY" localSheetId="46">#REF!</definedName>
    <definedName name="spanners_levelY" localSheetId="67">#REF!</definedName>
    <definedName name="spanners_levelY" localSheetId="68">#REF!</definedName>
    <definedName name="spanners_levelY" localSheetId="69">#REF!</definedName>
    <definedName name="spanners_levelY" localSheetId="70">#REF!</definedName>
    <definedName name="spanners_levelY" localSheetId="71">#REF!</definedName>
    <definedName name="spanners_levelY" localSheetId="72">#REF!</definedName>
    <definedName name="spanners_levelY" localSheetId="73">#REF!</definedName>
    <definedName name="spanners_levelY" localSheetId="47">#REF!</definedName>
    <definedName name="spanners_levelY" localSheetId="74">#REF!</definedName>
    <definedName name="spanners_levelY" localSheetId="78">#REF!</definedName>
    <definedName name="spanners_levelY" localSheetId="79">#REF!</definedName>
    <definedName name="spanners_levelY" localSheetId="80">#REF!</definedName>
    <definedName name="spanners_levelY" localSheetId="81">#REF!</definedName>
    <definedName name="spanners_levelY" localSheetId="48">#REF!</definedName>
    <definedName name="spanners_levelY" localSheetId="84">#REF!</definedName>
    <definedName name="spanners_levelY" localSheetId="85">#REF!</definedName>
    <definedName name="spanners_levelY" localSheetId="49">#REF!</definedName>
    <definedName name="spanners_levelY" localSheetId="51">#REF!</definedName>
    <definedName name="spanners_levelY" localSheetId="52">#REF!</definedName>
    <definedName name="spanners_levelY" localSheetId="53">#REF!</definedName>
    <definedName name="spanners_levelY" localSheetId="0">#REF!</definedName>
    <definedName name="spanners_levelY" localSheetId="20">#REF!</definedName>
    <definedName name="spanners_levelY" localSheetId="32">#REF!</definedName>
    <definedName name="spanners_levelY">#REF!</definedName>
    <definedName name="spanners_levelZ" localSheetId="54">#REF!</definedName>
    <definedName name="spanners_levelZ" localSheetId="56">#REF!</definedName>
    <definedName name="spanners_levelZ" localSheetId="57">#REF!</definedName>
    <definedName name="spanners_levelZ" localSheetId="58">#REF!</definedName>
    <definedName name="spanners_levelZ" localSheetId="60">#REF!</definedName>
    <definedName name="spanners_levelZ" localSheetId="61">#REF!</definedName>
    <definedName name="spanners_levelZ" localSheetId="62">#REF!</definedName>
    <definedName name="spanners_levelZ" localSheetId="46">#REF!</definedName>
    <definedName name="spanners_levelZ" localSheetId="67">#REF!</definedName>
    <definedName name="spanners_levelZ" localSheetId="68">#REF!</definedName>
    <definedName name="spanners_levelZ" localSheetId="69">#REF!</definedName>
    <definedName name="spanners_levelZ" localSheetId="70">#REF!</definedName>
    <definedName name="spanners_levelZ" localSheetId="71">#REF!</definedName>
    <definedName name="spanners_levelZ" localSheetId="72">#REF!</definedName>
    <definedName name="spanners_levelZ" localSheetId="73">#REF!</definedName>
    <definedName name="spanners_levelZ" localSheetId="47">#REF!</definedName>
    <definedName name="spanners_levelZ" localSheetId="74">#REF!</definedName>
    <definedName name="spanners_levelZ" localSheetId="78">#REF!</definedName>
    <definedName name="spanners_levelZ" localSheetId="79">#REF!</definedName>
    <definedName name="spanners_levelZ" localSheetId="80">#REF!</definedName>
    <definedName name="spanners_levelZ" localSheetId="81">#REF!</definedName>
    <definedName name="spanners_levelZ" localSheetId="48">#REF!</definedName>
    <definedName name="spanners_levelZ" localSheetId="84">#REF!</definedName>
    <definedName name="spanners_levelZ" localSheetId="85">#REF!</definedName>
    <definedName name="spanners_levelZ" localSheetId="49">#REF!</definedName>
    <definedName name="spanners_levelZ" localSheetId="51">#REF!</definedName>
    <definedName name="spanners_levelZ" localSheetId="52">#REF!</definedName>
    <definedName name="spanners_levelZ" localSheetId="53">#REF!</definedName>
    <definedName name="spanners_levelZ" localSheetId="0">#REF!</definedName>
    <definedName name="spanners_levelZ" localSheetId="20">#REF!</definedName>
    <definedName name="spanners_levelZ" localSheetId="32">#REF!</definedName>
    <definedName name="spanners_levelZ">#REF!</definedName>
    <definedName name="SPSS">[39]Figure5.6!$B$2:$X$30</definedName>
    <definedName name="stub_lines" localSheetId="54">#REF!</definedName>
    <definedName name="stub_lines" localSheetId="56">#REF!</definedName>
    <definedName name="stub_lines" localSheetId="57">#REF!</definedName>
    <definedName name="stub_lines" localSheetId="58">#REF!</definedName>
    <definedName name="stub_lines" localSheetId="60">#REF!</definedName>
    <definedName name="stub_lines" localSheetId="61">#REF!</definedName>
    <definedName name="stub_lines" localSheetId="62">#REF!</definedName>
    <definedName name="stub_lines" localSheetId="46">#REF!</definedName>
    <definedName name="stub_lines" localSheetId="64">#REF!</definedName>
    <definedName name="stub_lines" localSheetId="65">#REF!</definedName>
    <definedName name="stub_lines" localSheetId="67">#REF!</definedName>
    <definedName name="stub_lines" localSheetId="68">#REF!</definedName>
    <definedName name="stub_lines" localSheetId="69">#REF!</definedName>
    <definedName name="stub_lines" localSheetId="70">#REF!</definedName>
    <definedName name="stub_lines" localSheetId="71">#REF!</definedName>
    <definedName name="stub_lines" localSheetId="72">#REF!</definedName>
    <definedName name="stub_lines" localSheetId="73">#REF!</definedName>
    <definedName name="stub_lines" localSheetId="47">#REF!</definedName>
    <definedName name="stub_lines" localSheetId="74">#REF!</definedName>
    <definedName name="stub_lines" localSheetId="78">#REF!</definedName>
    <definedName name="stub_lines" localSheetId="79">#REF!</definedName>
    <definedName name="stub_lines" localSheetId="80">#REF!</definedName>
    <definedName name="stub_lines" localSheetId="81">#REF!</definedName>
    <definedName name="stub_lines" localSheetId="48">#REF!</definedName>
    <definedName name="stub_lines" localSheetId="84">#REF!</definedName>
    <definedName name="stub_lines" localSheetId="85">#REF!</definedName>
    <definedName name="stub_lines" localSheetId="49">#REF!</definedName>
    <definedName name="stub_lines" localSheetId="51">#REF!</definedName>
    <definedName name="stub_lines" localSheetId="52">#REF!</definedName>
    <definedName name="stub_lines" localSheetId="53">#REF!</definedName>
    <definedName name="stub_lines" localSheetId="0">#REF!</definedName>
    <definedName name="stub_lines" localSheetId="20">#REF!</definedName>
    <definedName name="stub_lines" localSheetId="32">#REF!</definedName>
    <definedName name="stub_lines">#REF!</definedName>
    <definedName name="STZN">#N/A</definedName>
    <definedName name="T_A4.3_W_2010">'[40]T_A4.6'!$A$8:$O$55</definedName>
    <definedName name="T_A4.6">'[40]T_A4.8 (Web)'!$A$8:$K$47</definedName>
    <definedName name="T3_L_TOT_MW">[41]T3_L_TOT_MW!$G$1:$M$315</definedName>
    <definedName name="T3_MW_2564">[41]T3_L_EDCAT_MW!$G$1:$N$853</definedName>
    <definedName name="T3_N_MW_2564">[41]T3_N_EDCAT_MW!$G$1:$N$857</definedName>
    <definedName name="T3_N_TOT_MW">[41]T3_N_TOT_MW!$G$1:$M$315</definedName>
    <definedName name="T4_N_EDCAT_MW" localSheetId="62">[42]T4_N_EDCAT_MW!#REF!</definedName>
    <definedName name="T4_N_EDCAT_MW" localSheetId="67">[42]T4_N_EDCAT_MW!#REF!</definedName>
    <definedName name="T4_N_EDCAT_MW" localSheetId="70">[42]T4_N_EDCAT_MW!#REF!</definedName>
    <definedName name="T4_N_EDCAT_MW" localSheetId="72">[42]T4_N_EDCAT_MW!#REF!</definedName>
    <definedName name="T4_N_EDCAT_MW" localSheetId="73">[42]T4_N_EDCAT_MW!#REF!</definedName>
    <definedName name="T4_N_EDCAT_MW" localSheetId="74">[42]T4_N_EDCAT_MW!#REF!</definedName>
    <definedName name="T4_N_EDCAT_MW" localSheetId="80">[42]T4_N_EDCAT_MW!#REF!</definedName>
    <definedName name="T4_N_EDCAT_MW" localSheetId="84">[42]T4_N_EDCAT_MW!#REF!</definedName>
    <definedName name="T4_N_EDCAT_MW" localSheetId="49">[42]T4_N_EDCAT_MW!#REF!</definedName>
    <definedName name="T4_N_EDCAT_MW" localSheetId="0">[42]T4_N_EDCAT_MW!#REF!</definedName>
    <definedName name="T4_N_EDCAT_MW">[42]T4_N_EDCAT_MW!#REF!</definedName>
    <definedName name="Table_DE.4b__Sources_of_private_wealth_accumulation_in_Germany__1870_2010___Multiplicative_decomposition" localSheetId="80">#REF!</definedName>
    <definedName name="Table_DE.4b__Sources_of_private_wealth_accumulation_in_Germany__1870_2010___Multiplicative_decomposition">#REF!</definedName>
    <definedName name="tableJEL" localSheetId="62">#REF!</definedName>
    <definedName name="tableJEL" localSheetId="67">#REF!</definedName>
    <definedName name="tableJEL" localSheetId="68">#REF!</definedName>
    <definedName name="tableJEL" localSheetId="70">#REF!</definedName>
    <definedName name="tableJEL" localSheetId="71">#REF!</definedName>
    <definedName name="tableJEL" localSheetId="72">#REF!</definedName>
    <definedName name="tableJEL" localSheetId="73">#REF!</definedName>
    <definedName name="tableJEL" localSheetId="47">#REF!</definedName>
    <definedName name="tableJEL" localSheetId="74">#REF!</definedName>
    <definedName name="tableJEL" localSheetId="80">#REF!</definedName>
    <definedName name="tableJEL" localSheetId="84">#REF!</definedName>
    <definedName name="tableJEL" localSheetId="85">#REF!</definedName>
    <definedName name="tableJEL" localSheetId="49">#REF!</definedName>
    <definedName name="tableJEL" localSheetId="0">#REF!</definedName>
    <definedName name="tableJEL">#REF!</definedName>
    <definedName name="temp" localSheetId="54">#REF!</definedName>
    <definedName name="temp" localSheetId="56">#REF!</definedName>
    <definedName name="temp" localSheetId="57">#REF!</definedName>
    <definedName name="temp" localSheetId="58">#REF!</definedName>
    <definedName name="temp" localSheetId="60">#REF!</definedName>
    <definedName name="temp" localSheetId="61">#REF!</definedName>
    <definedName name="temp" localSheetId="62">#REF!</definedName>
    <definedName name="temp" localSheetId="46">#REF!</definedName>
    <definedName name="temp" localSheetId="64">#REF!</definedName>
    <definedName name="temp" localSheetId="65">#REF!</definedName>
    <definedName name="temp" localSheetId="67">#REF!</definedName>
    <definedName name="temp" localSheetId="68">#REF!</definedName>
    <definedName name="temp" localSheetId="69">#REF!</definedName>
    <definedName name="temp" localSheetId="70">#REF!</definedName>
    <definedName name="temp" localSheetId="71">#REF!</definedName>
    <definedName name="temp" localSheetId="72">#REF!</definedName>
    <definedName name="temp" localSheetId="73">#REF!</definedName>
    <definedName name="temp" localSheetId="47">#REF!</definedName>
    <definedName name="temp" localSheetId="74">#REF!</definedName>
    <definedName name="temp" localSheetId="78">#REF!</definedName>
    <definedName name="temp" localSheetId="79">#REF!</definedName>
    <definedName name="temp" localSheetId="80">#REF!</definedName>
    <definedName name="temp" localSheetId="81">#REF!</definedName>
    <definedName name="temp" localSheetId="48">#REF!</definedName>
    <definedName name="temp" localSheetId="84">#REF!</definedName>
    <definedName name="temp" localSheetId="85">#REF!</definedName>
    <definedName name="temp" localSheetId="49">#REF!</definedName>
    <definedName name="temp" localSheetId="51">#REF!</definedName>
    <definedName name="temp" localSheetId="52">#REF!</definedName>
    <definedName name="temp" localSheetId="53">#REF!</definedName>
    <definedName name="temp" localSheetId="0">#REF!</definedName>
    <definedName name="temp" localSheetId="20">#REF!</definedName>
    <definedName name="temp" localSheetId="32">#REF!</definedName>
    <definedName name="temp">#REF!</definedName>
    <definedName name="test" localSheetId="54">[9]Регион!#REF!</definedName>
    <definedName name="test" localSheetId="56">[9]Регион!#REF!</definedName>
    <definedName name="test" localSheetId="57">[9]Регион!#REF!</definedName>
    <definedName name="test" localSheetId="58">[9]Регион!#REF!</definedName>
    <definedName name="test" localSheetId="60">[9]Регион!#REF!</definedName>
    <definedName name="test" localSheetId="61">[9]Регион!#REF!</definedName>
    <definedName name="test" localSheetId="62">[9]Регион!#REF!</definedName>
    <definedName name="test" localSheetId="46">[9]Регион!#REF!</definedName>
    <definedName name="test" localSheetId="67">[9]Регион!#REF!</definedName>
    <definedName name="test" localSheetId="68">[9]Регион!#REF!</definedName>
    <definedName name="test" localSheetId="70">[9]Регион!#REF!</definedName>
    <definedName name="test" localSheetId="71">[9]Регион!#REF!</definedName>
    <definedName name="test" localSheetId="72">[9]Регион!#REF!</definedName>
    <definedName name="test" localSheetId="73">[9]Регион!#REF!</definedName>
    <definedName name="test" localSheetId="47">[9]Регион!#REF!</definedName>
    <definedName name="test" localSheetId="74">[9]Регион!#REF!</definedName>
    <definedName name="test" localSheetId="78">[9]Регион!#REF!</definedName>
    <definedName name="test" localSheetId="79">[9]Регион!#REF!</definedName>
    <definedName name="test" localSheetId="80">[9]Регион!#REF!</definedName>
    <definedName name="test" localSheetId="81">[9]Регион!#REF!</definedName>
    <definedName name="test" localSheetId="48">[9]Регион!#REF!</definedName>
    <definedName name="test" localSheetId="84">[9]Регион!#REF!</definedName>
    <definedName name="test" localSheetId="85">[9]Регион!#REF!</definedName>
    <definedName name="test" localSheetId="49">[9]Регион!#REF!</definedName>
    <definedName name="test" localSheetId="51">[9]Регион!#REF!</definedName>
    <definedName name="test" localSheetId="52">[9]Регион!#REF!</definedName>
    <definedName name="test" localSheetId="53">[9]Регион!#REF!</definedName>
    <definedName name="test" localSheetId="0">[9]Регион!#REF!</definedName>
    <definedName name="test" localSheetId="20">[9]Регион!#REF!</definedName>
    <definedName name="test" localSheetId="32">[9]Регион!#REF!</definedName>
    <definedName name="test">[9]Регион!#REF!</definedName>
    <definedName name="Title_A4.3_M_2009">'[40]T_A4.6'!$A$5:$O$5</definedName>
    <definedName name="titles" localSheetId="54">#REF!</definedName>
    <definedName name="titles" localSheetId="56">#REF!</definedName>
    <definedName name="titles" localSheetId="57">#REF!</definedName>
    <definedName name="titles" localSheetId="58">#REF!</definedName>
    <definedName name="titles" localSheetId="60">#REF!</definedName>
    <definedName name="titles" localSheetId="61">#REF!</definedName>
    <definedName name="titles" localSheetId="62">#REF!</definedName>
    <definedName name="titles" localSheetId="46">#REF!</definedName>
    <definedName name="titles" localSheetId="64">#REF!</definedName>
    <definedName name="titles" localSheetId="65">#REF!</definedName>
    <definedName name="titles" localSheetId="67">#REF!</definedName>
    <definedName name="titles" localSheetId="68">#REF!</definedName>
    <definedName name="titles" localSheetId="69">#REF!</definedName>
    <definedName name="titles" localSheetId="70">#REF!</definedName>
    <definedName name="titles" localSheetId="71">#REF!</definedName>
    <definedName name="titles" localSheetId="72">#REF!</definedName>
    <definedName name="titles" localSheetId="73">#REF!</definedName>
    <definedName name="titles" localSheetId="47">#REF!</definedName>
    <definedName name="titles" localSheetId="74">#REF!</definedName>
    <definedName name="titles" localSheetId="78">#REF!</definedName>
    <definedName name="titles" localSheetId="79">#REF!</definedName>
    <definedName name="titles" localSheetId="80">#REF!</definedName>
    <definedName name="titles" localSheetId="81">#REF!</definedName>
    <definedName name="titles" localSheetId="48">#REF!</definedName>
    <definedName name="titles" localSheetId="84">#REF!</definedName>
    <definedName name="titles" localSheetId="85">#REF!</definedName>
    <definedName name="titles" localSheetId="49">#REF!</definedName>
    <definedName name="titles" localSheetId="51">#REF!</definedName>
    <definedName name="titles" localSheetId="52">#REF!</definedName>
    <definedName name="titles" localSheetId="53">#REF!</definedName>
    <definedName name="titles" localSheetId="0">#REF!</definedName>
    <definedName name="titles" localSheetId="20">#REF!</definedName>
    <definedName name="titles" localSheetId="32">#REF!</definedName>
    <definedName name="titles">#REF!</definedName>
    <definedName name="totals" localSheetId="54">#REF!</definedName>
    <definedName name="totals" localSheetId="56">#REF!</definedName>
    <definedName name="totals" localSheetId="57">#REF!</definedName>
    <definedName name="totals" localSheetId="58">#REF!</definedName>
    <definedName name="totals" localSheetId="60">#REF!</definedName>
    <definedName name="totals" localSheetId="61">#REF!</definedName>
    <definedName name="totals" localSheetId="62">#REF!</definedName>
    <definedName name="totals" localSheetId="46">#REF!</definedName>
    <definedName name="totals" localSheetId="64">#REF!</definedName>
    <definedName name="totals" localSheetId="65">#REF!</definedName>
    <definedName name="totals" localSheetId="67">#REF!</definedName>
    <definedName name="totals" localSheetId="68">#REF!</definedName>
    <definedName name="totals" localSheetId="69">#REF!</definedName>
    <definedName name="totals" localSheetId="70">#REF!</definedName>
    <definedName name="totals" localSheetId="71">#REF!</definedName>
    <definedName name="totals" localSheetId="72">#REF!</definedName>
    <definedName name="totals" localSheetId="73">#REF!</definedName>
    <definedName name="totals" localSheetId="47">#REF!</definedName>
    <definedName name="totals" localSheetId="74">#REF!</definedName>
    <definedName name="totals" localSheetId="78">#REF!</definedName>
    <definedName name="totals" localSheetId="79">#REF!</definedName>
    <definedName name="totals" localSheetId="80">#REF!</definedName>
    <definedName name="totals" localSheetId="81">#REF!</definedName>
    <definedName name="totals" localSheetId="48">#REF!</definedName>
    <definedName name="totals" localSheetId="84">#REF!</definedName>
    <definedName name="totals" localSheetId="85">#REF!</definedName>
    <definedName name="totals" localSheetId="49">#REF!</definedName>
    <definedName name="totals" localSheetId="51">#REF!</definedName>
    <definedName name="totals" localSheetId="52">#REF!</definedName>
    <definedName name="totals" localSheetId="53">#REF!</definedName>
    <definedName name="totals" localSheetId="0">#REF!</definedName>
    <definedName name="totals" localSheetId="20">#REF!</definedName>
    <definedName name="totals" localSheetId="32">#REF!</definedName>
    <definedName name="totals">#REF!</definedName>
    <definedName name="toto">'[43]Graph 3.7.a'!$B$125:$C$151</definedName>
    <definedName name="toto1" localSheetId="67">[44]Data5.11a!$B$3:$C$34</definedName>
    <definedName name="toto1" localSheetId="72">[44]Data5.11a!$B$3:$C$34</definedName>
    <definedName name="toto1" localSheetId="73">[44]Data5.11a!$B$3:$C$34</definedName>
    <definedName name="toto1" localSheetId="49">[44]Data5.11a!$B$3:$C$34</definedName>
    <definedName name="toto1">[45]Data5.11a!$B$3:$C$34</definedName>
    <definedName name="tt" localSheetId="54">#REF!</definedName>
    <definedName name="tt" localSheetId="56">#REF!</definedName>
    <definedName name="tt" localSheetId="57">#REF!</definedName>
    <definedName name="tt" localSheetId="58">#REF!</definedName>
    <definedName name="tt" localSheetId="60">#REF!</definedName>
    <definedName name="tt" localSheetId="61">#REF!</definedName>
    <definedName name="tt" localSheetId="62">#REF!</definedName>
    <definedName name="tt" localSheetId="46">#REF!</definedName>
    <definedName name="tt" localSheetId="67">#REF!</definedName>
    <definedName name="tt" localSheetId="68">#REF!</definedName>
    <definedName name="tt" localSheetId="70">#REF!</definedName>
    <definedName name="tt" localSheetId="71">#REF!</definedName>
    <definedName name="tt" localSheetId="72">#REF!</definedName>
    <definedName name="tt" localSheetId="73">#REF!</definedName>
    <definedName name="tt" localSheetId="47">#REF!</definedName>
    <definedName name="tt" localSheetId="74">#REF!</definedName>
    <definedName name="tt" localSheetId="78">#REF!</definedName>
    <definedName name="tt" localSheetId="79">#REF!</definedName>
    <definedName name="tt" localSheetId="80">#REF!</definedName>
    <definedName name="tt" localSheetId="81">#REF!</definedName>
    <definedName name="tt" localSheetId="48">#REF!</definedName>
    <definedName name="tt" localSheetId="84">#REF!</definedName>
    <definedName name="tt" localSheetId="85">#REF!</definedName>
    <definedName name="tt" localSheetId="49">#REF!</definedName>
    <definedName name="tt" localSheetId="51">#REF!</definedName>
    <definedName name="tt" localSheetId="52">#REF!</definedName>
    <definedName name="tt" localSheetId="53">#REF!</definedName>
    <definedName name="tt" localSheetId="0">#REF!</definedName>
    <definedName name="tt" localSheetId="20">#REF!</definedName>
    <definedName name="tt" localSheetId="32">#REF!</definedName>
    <definedName name="tt">#REF!</definedName>
    <definedName name="UHRN96">#N/A</definedName>
    <definedName name="valuevx">42.314159</definedName>
    <definedName name="weight">[46]F5_W!$A$1:$C$33</definedName>
    <definedName name="xxx" localSheetId="54">#REF!</definedName>
    <definedName name="xxx" localSheetId="56">#REF!</definedName>
    <definedName name="xxx" localSheetId="57">#REF!</definedName>
    <definedName name="xxx" localSheetId="58">#REF!</definedName>
    <definedName name="xxx" localSheetId="60">#REF!</definedName>
    <definedName name="xxx" localSheetId="61">#REF!</definedName>
    <definedName name="xxx" localSheetId="62">#REF!</definedName>
    <definedName name="xxx" localSheetId="46">#REF!</definedName>
    <definedName name="xxx" localSheetId="64">#REF!</definedName>
    <definedName name="xxx" localSheetId="65">#REF!</definedName>
    <definedName name="xxx" localSheetId="67">#REF!</definedName>
    <definedName name="xxx" localSheetId="68">#REF!</definedName>
    <definedName name="xxx" localSheetId="69">#REF!</definedName>
    <definedName name="xxx" localSheetId="70">#REF!</definedName>
    <definedName name="xxx" localSheetId="71">#REF!</definedName>
    <definedName name="xxx" localSheetId="72">#REF!</definedName>
    <definedName name="xxx" localSheetId="73">#REF!</definedName>
    <definedName name="xxx" localSheetId="47">#REF!</definedName>
    <definedName name="xxx" localSheetId="74">#REF!</definedName>
    <definedName name="xxx" localSheetId="78">#REF!</definedName>
    <definedName name="xxx" localSheetId="79">#REF!</definedName>
    <definedName name="xxx" localSheetId="80">#REF!</definedName>
    <definedName name="xxx" localSheetId="81">#REF!</definedName>
    <definedName name="xxx" localSheetId="48">#REF!</definedName>
    <definedName name="xxx" localSheetId="84">#REF!</definedName>
    <definedName name="xxx" localSheetId="85">#REF!</definedName>
    <definedName name="xxx" localSheetId="49">#REF!</definedName>
    <definedName name="xxx" localSheetId="51">#REF!</definedName>
    <definedName name="xxx" localSheetId="52">#REF!</definedName>
    <definedName name="xxx" localSheetId="53">#REF!</definedName>
    <definedName name="xxx" localSheetId="0">#REF!</definedName>
    <definedName name="xxx" localSheetId="20">#REF!</definedName>
    <definedName name="xxx" localSheetId="32">#REF!</definedName>
    <definedName name="xxx">#REF!</definedName>
    <definedName name="xxxx" localSheetId="62">#REF!</definedName>
    <definedName name="xxxx" localSheetId="67">#REF!</definedName>
    <definedName name="xxxx" localSheetId="70">#REF!</definedName>
    <definedName name="xxxx" localSheetId="72">#REF!</definedName>
    <definedName name="xxxx" localSheetId="73">#REF!</definedName>
    <definedName name="xxxx" localSheetId="74">#REF!</definedName>
    <definedName name="xxxx" localSheetId="80">#REF!</definedName>
    <definedName name="xxxx" localSheetId="84">#REF!</definedName>
    <definedName name="xxxx" localSheetId="49">#REF!</definedName>
    <definedName name="xxxx">#REF!</definedName>
    <definedName name="Year" localSheetId="57">[35]Output!$C$4:$C$38</definedName>
    <definedName name="Year" localSheetId="58">[35]Output!$C$4:$C$38</definedName>
    <definedName name="Year" localSheetId="61">[35]Output!$C$4:$C$38</definedName>
    <definedName name="Year" localSheetId="68">[36]Output!$C$4:$C$38</definedName>
    <definedName name="Year" localSheetId="69">[36]Output!$C$4:$C$38</definedName>
    <definedName name="Year" localSheetId="70">[36]Output!$C$4:$C$38</definedName>
    <definedName name="Year" localSheetId="71">[35]Output!$C$4:$C$38</definedName>
    <definedName name="Year" localSheetId="47">[35]Output!$C$4:$C$38</definedName>
    <definedName name="Year" localSheetId="74">[35]Output!$C$4:$C$38</definedName>
    <definedName name="Year" localSheetId="85">[36]Output!$C$4:$C$38</definedName>
    <definedName name="Year" localSheetId="0">[37]Output!$C$4:$C$38</definedName>
    <definedName name="Year">[37]Output!$C$4:$C$38</definedName>
    <definedName name="YearLabel" localSheetId="57">[35]Output!$B$15</definedName>
    <definedName name="YearLabel" localSheetId="58">[35]Output!$B$15</definedName>
    <definedName name="YearLabel" localSheetId="61">[35]Output!$B$15</definedName>
    <definedName name="YearLabel" localSheetId="68">[36]Output!$B$15</definedName>
    <definedName name="YearLabel" localSheetId="69">[36]Output!$B$15</definedName>
    <definedName name="YearLabel" localSheetId="70">[36]Output!$B$15</definedName>
    <definedName name="YearLabel" localSheetId="71">[35]Output!$B$15</definedName>
    <definedName name="YearLabel" localSheetId="47">[35]Output!$B$15</definedName>
    <definedName name="YearLabel" localSheetId="74">[35]Output!$B$15</definedName>
    <definedName name="YearLabel" localSheetId="85">[36]Output!$B$15</definedName>
    <definedName name="YearLabel" localSheetId="0">[37]Output!$B$15</definedName>
    <definedName name="YearLabel">[37]Output!$B$15</definedName>
    <definedName name="yearly">[47]data_sheet!$D$10:$DV$177</definedName>
    <definedName name="ZAM1_96">#N/A</definedName>
    <definedName name="ZAM96">#N/A</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6" i="44" l="1"/>
  <c r="D6" i="44"/>
  <c r="B6" i="44"/>
  <c r="D126" i="132" l="1"/>
  <c r="D125" i="132"/>
  <c r="C126" i="132"/>
  <c r="C125" i="132"/>
  <c r="B126" i="132"/>
  <c r="B125" i="132"/>
  <c r="B135" i="132"/>
  <c r="C135" i="132"/>
  <c r="C133" i="132"/>
  <c r="B133" i="132"/>
  <c r="A6" i="150" l="1"/>
  <c r="A7" i="150"/>
  <c r="A8" i="150"/>
  <c r="A9" i="150"/>
  <c r="A10" i="150"/>
  <c r="A11" i="150"/>
  <c r="A12" i="150"/>
  <c r="A13" i="150" s="1"/>
  <c r="A14" i="150" s="1"/>
  <c r="A15" i="150" s="1"/>
  <c r="A16" i="150" s="1"/>
  <c r="A17" i="150" s="1"/>
  <c r="A18" i="150" s="1"/>
  <c r="A19" i="150" s="1"/>
  <c r="A20" i="150" s="1"/>
  <c r="A21" i="150" s="1"/>
  <c r="A22" i="150" s="1"/>
  <c r="A23" i="150" s="1"/>
  <c r="A24" i="150" s="1"/>
  <c r="A25" i="150" s="1"/>
  <c r="A26" i="150" s="1"/>
  <c r="A27" i="150" s="1"/>
  <c r="A28" i="150" s="1"/>
  <c r="A29" i="150" s="1"/>
  <c r="A30" i="150" s="1"/>
  <c r="A31" i="150" s="1"/>
  <c r="A32" i="150" s="1"/>
  <c r="A33" i="150" s="1"/>
  <c r="A34" i="150" s="1"/>
  <c r="A35" i="150" s="1"/>
  <c r="A36" i="150" s="1"/>
  <c r="A37" i="150" s="1"/>
  <c r="A38" i="150" s="1"/>
  <c r="A39" i="150" s="1"/>
  <c r="A40" i="150" s="1"/>
  <c r="A41" i="150" s="1"/>
  <c r="A42" i="150" s="1"/>
  <c r="A43" i="150" s="1"/>
  <c r="A44" i="150" s="1"/>
  <c r="A45" i="150" s="1"/>
  <c r="A46" i="150" s="1"/>
  <c r="A47" i="150" s="1"/>
  <c r="A48" i="150" s="1"/>
  <c r="A49" i="150" s="1"/>
  <c r="A50" i="150" s="1"/>
  <c r="A51" i="150" s="1"/>
  <c r="A52" i="150"/>
  <c r="A53" i="150" s="1"/>
  <c r="A54" i="150" s="1"/>
  <c r="A55" i="150" s="1"/>
  <c r="A56" i="150" s="1"/>
  <c r="A57" i="150" s="1"/>
  <c r="A58" i="150" s="1"/>
  <c r="A59" i="150" s="1"/>
  <c r="A60" i="150" s="1"/>
  <c r="A61" i="150" s="1"/>
  <c r="A62" i="150" s="1"/>
  <c r="A63" i="150" s="1"/>
  <c r="A64" i="150" s="1"/>
  <c r="A65" i="150" s="1"/>
  <c r="A66" i="150" s="1"/>
  <c r="A67" i="150" s="1"/>
  <c r="A68" i="150" s="1"/>
  <c r="A69" i="150" s="1"/>
  <c r="A70" i="150" s="1"/>
  <c r="A71" i="150" s="1"/>
  <c r="A72" i="150" s="1"/>
  <c r="A73" i="150" s="1"/>
  <c r="A74" i="150" s="1"/>
  <c r="A75" i="150" s="1"/>
  <c r="A76" i="150" s="1"/>
  <c r="A77" i="150" s="1"/>
  <c r="A78" i="150" s="1"/>
  <c r="A79" i="150" s="1"/>
  <c r="A80" i="150" s="1"/>
  <c r="A81" i="150" s="1"/>
  <c r="A82" i="150" s="1"/>
  <c r="A83" i="150" s="1"/>
  <c r="A84" i="150" s="1"/>
  <c r="A85" i="150" s="1"/>
  <c r="A86" i="150" s="1"/>
  <c r="A87" i="150" s="1"/>
  <c r="A88" i="150" s="1"/>
  <c r="A89" i="150" s="1"/>
  <c r="A90" i="150" s="1"/>
  <c r="A91" i="150" s="1"/>
  <c r="A92" i="150" s="1"/>
  <c r="A93" i="150" s="1"/>
  <c r="A94" i="150" s="1"/>
  <c r="A95" i="150" s="1"/>
  <c r="A96" i="150" s="1"/>
  <c r="A97" i="150" s="1"/>
  <c r="A98" i="150" s="1"/>
  <c r="A99" i="150" s="1"/>
  <c r="A100" i="150" s="1"/>
  <c r="A101" i="150" s="1"/>
  <c r="A102" i="150" s="1"/>
  <c r="A103" i="150" s="1"/>
  <c r="A104" i="150" s="1"/>
  <c r="E176" i="148" l="1"/>
  <c r="D176" i="148"/>
  <c r="C126" i="148"/>
  <c r="C127" i="148"/>
  <c r="C128" i="148"/>
  <c r="C129" i="148"/>
  <c r="C130" i="148"/>
  <c r="C131" i="148"/>
  <c r="C176" i="148"/>
  <c r="B6" i="148"/>
  <c r="B176" i="148"/>
  <c r="A167" i="148"/>
  <c r="A168" i="148" s="1"/>
  <c r="A169" i="148" s="1"/>
  <c r="A170" i="148" s="1"/>
  <c r="A171" i="148" s="1"/>
  <c r="A172" i="148" s="1"/>
  <c r="A173" i="148" s="1"/>
  <c r="A174" i="148" s="1"/>
  <c r="A175" i="148" s="1"/>
  <c r="A176" i="148" s="1"/>
  <c r="A67" i="148"/>
  <c r="A68" i="148" s="1"/>
  <c r="A69" i="148" s="1"/>
  <c r="A70" i="148" s="1"/>
  <c r="A71" i="148" s="1"/>
  <c r="A72" i="148" s="1"/>
  <c r="A73" i="148" s="1"/>
  <c r="A74" i="148" s="1"/>
  <c r="A75" i="148" s="1"/>
  <c r="A76" i="148" s="1"/>
  <c r="A77" i="148" s="1"/>
  <c r="A78" i="148" s="1"/>
  <c r="A79" i="148" s="1"/>
  <c r="A80" i="148" s="1"/>
  <c r="A81" i="148" s="1"/>
  <c r="A82" i="148" s="1"/>
  <c r="A83" i="148" s="1"/>
  <c r="A84" i="148" s="1"/>
  <c r="A85" i="148" s="1"/>
  <c r="A86" i="148" s="1"/>
  <c r="A87" i="148" s="1"/>
  <c r="A88" i="148" s="1"/>
  <c r="A89" i="148" s="1"/>
  <c r="A90" i="148" s="1"/>
  <c r="A91" i="148" s="1"/>
  <c r="A92" i="148" s="1"/>
  <c r="A93" i="148" s="1"/>
  <c r="A94" i="148" s="1"/>
  <c r="A95" i="148" s="1"/>
  <c r="A96" i="148" s="1"/>
  <c r="A97" i="148" s="1"/>
  <c r="A98" i="148" s="1"/>
  <c r="A99" i="148" s="1"/>
  <c r="A100" i="148" s="1"/>
  <c r="A101" i="148" s="1"/>
  <c r="A102" i="148" s="1"/>
  <c r="A103" i="148" s="1"/>
  <c r="A104" i="148" s="1"/>
  <c r="A105" i="148" s="1"/>
  <c r="A106" i="148" s="1"/>
  <c r="A107" i="148" s="1"/>
  <c r="A108" i="148" s="1"/>
  <c r="A109" i="148" s="1"/>
  <c r="A110" i="148" s="1"/>
  <c r="A111" i="148" s="1"/>
  <c r="A112" i="148" s="1"/>
  <c r="A113" i="148" s="1"/>
  <c r="A114" i="148" s="1"/>
  <c r="A115" i="148" s="1"/>
  <c r="A116" i="148" s="1"/>
  <c r="A117" i="148" s="1"/>
  <c r="A118" i="148" s="1"/>
  <c r="A119" i="148" s="1"/>
  <c r="A120" i="148" s="1"/>
  <c r="A121" i="148" s="1"/>
  <c r="A122" i="148" s="1"/>
  <c r="A123" i="148" s="1"/>
  <c r="A124" i="148" s="1"/>
  <c r="A125" i="148" s="1"/>
  <c r="A126" i="148" s="1"/>
  <c r="A127" i="148" s="1"/>
  <c r="A128" i="148" s="1"/>
  <c r="A129" i="148" s="1"/>
  <c r="A130" i="148" s="1"/>
  <c r="A131" i="148" s="1"/>
  <c r="A132" i="148" s="1"/>
  <c r="A133" i="148" s="1"/>
  <c r="A134" i="148" s="1"/>
  <c r="A135" i="148" s="1"/>
  <c r="A136" i="148" s="1"/>
  <c r="A137" i="148" s="1"/>
  <c r="A138" i="148" s="1"/>
  <c r="A139" i="148" s="1"/>
  <c r="A140" i="148" s="1"/>
  <c r="A141" i="148" s="1"/>
  <c r="A142" i="148" s="1"/>
  <c r="A143" i="148" s="1"/>
  <c r="A144" i="148" s="1"/>
  <c r="A145" i="148" s="1"/>
  <c r="A146" i="148" s="1"/>
  <c r="A147" i="148" s="1"/>
  <c r="A148" i="148" s="1"/>
  <c r="A149" i="148" s="1"/>
  <c r="A150" i="148" s="1"/>
  <c r="A151" i="148" s="1"/>
  <c r="A152" i="148" s="1"/>
  <c r="A153" i="148" s="1"/>
  <c r="A154" i="148" s="1"/>
  <c r="A155" i="148" s="1"/>
  <c r="A156" i="148" s="1"/>
  <c r="A157" i="148" s="1"/>
  <c r="A158" i="148" s="1"/>
  <c r="A159" i="148" s="1"/>
  <c r="A160" i="148" s="1"/>
  <c r="A161" i="148" s="1"/>
  <c r="A162" i="148" s="1"/>
  <c r="A163" i="148" s="1"/>
  <c r="A164" i="148" s="1"/>
  <c r="A165" i="148" s="1"/>
  <c r="A7" i="148"/>
  <c r="A8" i="148" s="1"/>
  <c r="A9" i="148" s="1"/>
  <c r="A10" i="148" s="1"/>
  <c r="A11" i="148" s="1"/>
  <c r="A12" i="148" s="1"/>
  <c r="A13" i="148" s="1"/>
  <c r="A14" i="148" s="1"/>
  <c r="A15" i="148" s="1"/>
  <c r="A16" i="148" s="1"/>
  <c r="A17" i="148" s="1"/>
  <c r="A18" i="148" s="1"/>
  <c r="A19" i="148" s="1"/>
  <c r="A20" i="148" s="1"/>
  <c r="A21" i="148" s="1"/>
  <c r="A22" i="148" s="1"/>
  <c r="A23" i="148" s="1"/>
  <c r="A24" i="148" s="1"/>
  <c r="A25" i="148" s="1"/>
  <c r="A26" i="148" s="1"/>
  <c r="A27" i="148" s="1"/>
  <c r="A28" i="148" s="1"/>
  <c r="A29" i="148" s="1"/>
  <c r="A30" i="148" s="1"/>
  <c r="A31" i="148" s="1"/>
  <c r="A32" i="148" s="1"/>
  <c r="A33" i="148" s="1"/>
  <c r="A34" i="148" s="1"/>
  <c r="A35" i="148" s="1"/>
  <c r="A36" i="148" s="1"/>
  <c r="A37" i="148" s="1"/>
  <c r="A38" i="148" s="1"/>
  <c r="A39" i="148" s="1"/>
  <c r="A40" i="148" s="1"/>
  <c r="A41" i="148" s="1"/>
  <c r="A42" i="148" s="1"/>
  <c r="A43" i="148" s="1"/>
  <c r="A44" i="148" s="1"/>
  <c r="A45" i="148" s="1"/>
  <c r="A46" i="148" s="1"/>
  <c r="A47" i="148" s="1"/>
  <c r="A48" i="148" s="1"/>
  <c r="A49" i="148" s="1"/>
  <c r="A50" i="148" s="1"/>
  <c r="A51" i="148" s="1"/>
  <c r="A52" i="148" s="1"/>
  <c r="A53" i="148" s="1"/>
  <c r="A54" i="148" s="1"/>
  <c r="A55" i="148" s="1"/>
  <c r="A56" i="148" s="1"/>
  <c r="A57" i="148" s="1"/>
  <c r="A58" i="148" s="1"/>
  <c r="A59" i="148" s="1"/>
  <c r="A60" i="148" s="1"/>
  <c r="A61" i="148" s="1"/>
  <c r="A62" i="148" s="1"/>
  <c r="A63" i="148" s="1"/>
  <c r="A64" i="148" s="1"/>
  <c r="A65" i="148" s="1"/>
  <c r="D34" i="145" l="1"/>
  <c r="C34" i="145" s="1"/>
  <c r="B34" i="145" s="1"/>
  <c r="C11" i="145"/>
  <c r="B11" i="145"/>
  <c r="A11" i="145"/>
  <c r="C13" i="145"/>
  <c r="B13" i="145"/>
  <c r="A13" i="145"/>
  <c r="A18" i="145"/>
  <c r="A19" i="145"/>
  <c r="A17" i="145"/>
  <c r="A16" i="145"/>
  <c r="A15" i="145"/>
  <c r="A14" i="145"/>
  <c r="A12" i="145"/>
  <c r="A10" i="145"/>
  <c r="A9" i="145"/>
  <c r="A8" i="145"/>
  <c r="A7" i="145"/>
  <c r="A6" i="145"/>
  <c r="D113" i="145"/>
  <c r="D114" i="145" s="1"/>
  <c r="D112" i="145"/>
  <c r="C112" i="145" s="1"/>
  <c r="B112" i="145" s="1"/>
  <c r="D111" i="145"/>
  <c r="C111" i="145" s="1"/>
  <c r="B111" i="145" s="1"/>
  <c r="D110" i="145"/>
  <c r="C110" i="145" s="1"/>
  <c r="B110" i="145" s="1"/>
  <c r="D109" i="145"/>
  <c r="C109" i="145" s="1"/>
  <c r="B109" i="145" s="1"/>
  <c r="D108" i="145"/>
  <c r="C108" i="145" s="1"/>
  <c r="B108" i="145" s="1"/>
  <c r="D107" i="145"/>
  <c r="C107" i="145" s="1"/>
  <c r="B107" i="145" s="1"/>
  <c r="D106" i="145"/>
  <c r="C106" i="145" s="1"/>
  <c r="B106" i="145" s="1"/>
  <c r="D105" i="145"/>
  <c r="D104" i="145"/>
  <c r="D103" i="145"/>
  <c r="D102" i="145"/>
  <c r="C102" i="145" s="1"/>
  <c r="B102" i="145" s="1"/>
  <c r="D101" i="145"/>
  <c r="C101" i="145" s="1"/>
  <c r="B101" i="145" s="1"/>
  <c r="D100" i="145"/>
  <c r="C100" i="145" s="1"/>
  <c r="B100" i="145" s="1"/>
  <c r="D99" i="145"/>
  <c r="C99" i="145" s="1"/>
  <c r="B99" i="145" s="1"/>
  <c r="D98" i="145"/>
  <c r="C98" i="145" s="1"/>
  <c r="B98" i="145" s="1"/>
  <c r="D97" i="145"/>
  <c r="C97" i="145" s="1"/>
  <c r="B97" i="145" s="1"/>
  <c r="D96" i="145"/>
  <c r="C96" i="145" s="1"/>
  <c r="B96" i="145" s="1"/>
  <c r="D95" i="145"/>
  <c r="C95" i="145" s="1"/>
  <c r="B95" i="145" s="1"/>
  <c r="D94" i="145"/>
  <c r="C94" i="145" s="1"/>
  <c r="B94" i="145" s="1"/>
  <c r="D93" i="145"/>
  <c r="C93" i="145" s="1"/>
  <c r="D92" i="145"/>
  <c r="C92" i="145" s="1"/>
  <c r="B92" i="145" s="1"/>
  <c r="D91" i="145"/>
  <c r="C91" i="145" s="1"/>
  <c r="B91" i="145" s="1"/>
  <c r="D90" i="145"/>
  <c r="C90" i="145" s="1"/>
  <c r="B90" i="145" s="1"/>
  <c r="D89" i="145"/>
  <c r="D88" i="145"/>
  <c r="D87" i="145"/>
  <c r="C87" i="145" s="1"/>
  <c r="B87" i="145" s="1"/>
  <c r="D86" i="145"/>
  <c r="C86" i="145" s="1"/>
  <c r="B86" i="145" s="1"/>
  <c r="D85" i="145"/>
  <c r="C85" i="145" s="1"/>
  <c r="B85" i="145" s="1"/>
  <c r="D84" i="145"/>
  <c r="C84" i="145" s="1"/>
  <c r="B84" i="145" s="1"/>
  <c r="D83" i="145"/>
  <c r="C83" i="145" s="1"/>
  <c r="B83" i="145" s="1"/>
  <c r="D82" i="145"/>
  <c r="C82" i="145" s="1"/>
  <c r="B82" i="145" s="1"/>
  <c r="D81" i="145"/>
  <c r="C81" i="145" s="1"/>
  <c r="B81" i="145" s="1"/>
  <c r="D80" i="145"/>
  <c r="C80" i="145" s="1"/>
  <c r="B80" i="145" s="1"/>
  <c r="D79" i="145"/>
  <c r="C79" i="145" s="1"/>
  <c r="B79" i="145" s="1"/>
  <c r="D78" i="145"/>
  <c r="C78" i="145" s="1"/>
  <c r="B78" i="145" s="1"/>
  <c r="D77" i="145"/>
  <c r="C77" i="145" s="1"/>
  <c r="B77" i="145" s="1"/>
  <c r="D76" i="145"/>
  <c r="C76" i="145" s="1"/>
  <c r="B76" i="145" s="1"/>
  <c r="D75" i="145"/>
  <c r="C75" i="145" s="1"/>
  <c r="B75" i="145" s="1"/>
  <c r="D74" i="145"/>
  <c r="C74" i="145" s="1"/>
  <c r="B74" i="145" s="1"/>
  <c r="D73" i="145"/>
  <c r="C73" i="145" s="1"/>
  <c r="C17" i="145" s="1"/>
  <c r="D72" i="145"/>
  <c r="C72" i="145" s="1"/>
  <c r="B72" i="145" s="1"/>
  <c r="D71" i="145"/>
  <c r="C71" i="145" s="1"/>
  <c r="B71" i="145" s="1"/>
  <c r="D70" i="145"/>
  <c r="C70" i="145" s="1"/>
  <c r="B70" i="145" s="1"/>
  <c r="D69" i="145"/>
  <c r="C69" i="145" s="1"/>
  <c r="B69" i="145" s="1"/>
  <c r="D68" i="145"/>
  <c r="C68" i="145" s="1"/>
  <c r="B68" i="145" s="1"/>
  <c r="D67" i="145"/>
  <c r="C67" i="145" s="1"/>
  <c r="B67" i="145" s="1"/>
  <c r="D66" i="145"/>
  <c r="C66" i="145" s="1"/>
  <c r="B66" i="145" s="1"/>
  <c r="D65" i="145"/>
  <c r="C65" i="145" s="1"/>
  <c r="B65" i="145" s="1"/>
  <c r="D64" i="145"/>
  <c r="C64" i="145" s="1"/>
  <c r="B64" i="145" s="1"/>
  <c r="D63" i="145"/>
  <c r="C63" i="145" s="1"/>
  <c r="B63" i="145" s="1"/>
  <c r="D62" i="145"/>
  <c r="C62" i="145" s="1"/>
  <c r="B62" i="145" s="1"/>
  <c r="D61" i="145"/>
  <c r="C61" i="145" s="1"/>
  <c r="B61" i="145" s="1"/>
  <c r="D60" i="145"/>
  <c r="C60" i="145" s="1"/>
  <c r="B60" i="145" s="1"/>
  <c r="D59" i="145"/>
  <c r="C59" i="145" s="1"/>
  <c r="B59" i="145" s="1"/>
  <c r="D58" i="145"/>
  <c r="C58" i="145" s="1"/>
  <c r="B58" i="145" s="1"/>
  <c r="D57" i="145"/>
  <c r="C57" i="145" s="1"/>
  <c r="B57" i="145" s="1"/>
  <c r="D56" i="145"/>
  <c r="C56" i="145" s="1"/>
  <c r="B56" i="145" s="1"/>
  <c r="D55" i="145"/>
  <c r="C55" i="145" s="1"/>
  <c r="B55" i="145" s="1"/>
  <c r="D54" i="145"/>
  <c r="C54" i="145" s="1"/>
  <c r="B54" i="145" s="1"/>
  <c r="D53" i="145"/>
  <c r="C53" i="145" s="1"/>
  <c r="D52" i="145"/>
  <c r="C52" i="145" s="1"/>
  <c r="B52" i="145" s="1"/>
  <c r="D51" i="145"/>
  <c r="C51" i="145" s="1"/>
  <c r="B51" i="145" s="1"/>
  <c r="D50" i="145"/>
  <c r="C50" i="145" s="1"/>
  <c r="B50" i="145" s="1"/>
  <c r="D49" i="145"/>
  <c r="C49" i="145" s="1"/>
  <c r="B49" i="145" s="1"/>
  <c r="D48" i="145"/>
  <c r="C48" i="145" s="1"/>
  <c r="B48" i="145" s="1"/>
  <c r="D47" i="145"/>
  <c r="C47" i="145" s="1"/>
  <c r="B47" i="145" s="1"/>
  <c r="D46" i="145"/>
  <c r="C46" i="145" s="1"/>
  <c r="B46" i="145" s="1"/>
  <c r="D45" i="145"/>
  <c r="C45" i="145" s="1"/>
  <c r="B45" i="145" s="1"/>
  <c r="D44" i="145"/>
  <c r="C44" i="145" s="1"/>
  <c r="B44" i="145" s="1"/>
  <c r="D43" i="145"/>
  <c r="C43" i="145" s="1"/>
  <c r="B43" i="145" s="1"/>
  <c r="B15" i="145" s="1"/>
  <c r="D42" i="145"/>
  <c r="C42" i="145" s="1"/>
  <c r="B42" i="145" s="1"/>
  <c r="D41" i="145"/>
  <c r="D40" i="145"/>
  <c r="D39" i="145"/>
  <c r="C39" i="145" s="1"/>
  <c r="B39" i="145" s="1"/>
  <c r="D38" i="145"/>
  <c r="C38" i="145" s="1"/>
  <c r="B38" i="145" s="1"/>
  <c r="B14" i="145" s="1"/>
  <c r="D37" i="145"/>
  <c r="C37" i="145" s="1"/>
  <c r="B37" i="145" s="1"/>
  <c r="D36" i="145"/>
  <c r="C36" i="145" s="1"/>
  <c r="B36" i="145" s="1"/>
  <c r="D35" i="145"/>
  <c r="C35" i="145" s="1"/>
  <c r="B35" i="145" s="1"/>
  <c r="C113" i="145"/>
  <c r="B113" i="145" s="1"/>
  <c r="C105" i="145"/>
  <c r="B105" i="145" s="1"/>
  <c r="C104" i="145"/>
  <c r="B104" i="145" s="1"/>
  <c r="C103" i="145"/>
  <c r="B103" i="145" s="1"/>
  <c r="C89" i="145"/>
  <c r="B89" i="145" s="1"/>
  <c r="C88" i="145"/>
  <c r="B88" i="145" s="1"/>
  <c r="C41" i="145"/>
  <c r="B41" i="145" s="1"/>
  <c r="C40" i="145"/>
  <c r="B40" i="145" s="1"/>
  <c r="C33" i="145"/>
  <c r="B33" i="145" s="1"/>
  <c r="B12" i="145" s="1"/>
  <c r="C32" i="145"/>
  <c r="B32" i="145" s="1"/>
  <c r="C31" i="145"/>
  <c r="B31" i="145" s="1"/>
  <c r="C30" i="145"/>
  <c r="B30" i="145" s="1"/>
  <c r="C29" i="145"/>
  <c r="B29" i="145" s="1"/>
  <c r="C28" i="145"/>
  <c r="C10" i="145" s="1"/>
  <c r="C27" i="145"/>
  <c r="B27" i="145" s="1"/>
  <c r="B9" i="145" s="1"/>
  <c r="C26" i="145"/>
  <c r="B26" i="145" s="1"/>
  <c r="B8" i="145" s="1"/>
  <c r="C25" i="145"/>
  <c r="B25" i="145" s="1"/>
  <c r="B7" i="145" s="1"/>
  <c r="C24" i="145"/>
  <c r="B24" i="145" s="1"/>
  <c r="B6" i="145" s="1"/>
  <c r="B8" i="146"/>
  <c r="C8" i="146"/>
  <c r="D8" i="146"/>
  <c r="E8" i="146"/>
  <c r="C8" i="145" l="1"/>
  <c r="C6" i="145"/>
  <c r="C7" i="145"/>
  <c r="B53" i="145"/>
  <c r="B16" i="145" s="1"/>
  <c r="C16" i="145"/>
  <c r="B93" i="145"/>
  <c r="B18" i="145" s="1"/>
  <c r="C18" i="145"/>
  <c r="C12" i="145"/>
  <c r="B73" i="145"/>
  <c r="B17" i="145" s="1"/>
  <c r="C114" i="145"/>
  <c r="B114" i="145" s="1"/>
  <c r="D115" i="145"/>
  <c r="D116" i="145" s="1"/>
  <c r="D117" i="145" s="1"/>
  <c r="D118" i="145" s="1"/>
  <c r="D119" i="145" s="1"/>
  <c r="D120" i="145" s="1"/>
  <c r="D121" i="145" s="1"/>
  <c r="D122" i="145" s="1"/>
  <c r="D123" i="145" s="1"/>
  <c r="C123" i="145" s="1"/>
  <c r="C19" i="145" s="1"/>
  <c r="B28" i="145"/>
  <c r="B10" i="145" s="1"/>
  <c r="C14" i="145"/>
  <c r="C9" i="145"/>
  <c r="C15" i="145"/>
  <c r="D44" i="136"/>
  <c r="D45" i="136" s="1"/>
  <c r="C44" i="136"/>
  <c r="C45" i="136" s="1"/>
  <c r="B44" i="136"/>
  <c r="B45" i="136" s="1"/>
  <c r="C46" i="135"/>
  <c r="G46" i="135"/>
  <c r="F46" i="135"/>
  <c r="E46" i="135"/>
  <c r="D46" i="135"/>
  <c r="G44" i="135"/>
  <c r="F44" i="135"/>
  <c r="E44" i="135"/>
  <c r="D44" i="135"/>
  <c r="C44" i="135"/>
  <c r="B44" i="135"/>
  <c r="B52" i="130"/>
  <c r="B123" i="145" l="1"/>
  <c r="B19" i="145" s="1"/>
  <c r="C115" i="145"/>
  <c r="B115" i="145" s="1"/>
  <c r="C5" i="140"/>
  <c r="C116" i="145" l="1"/>
  <c r="B116" i="145" s="1"/>
  <c r="B42" i="136"/>
  <c r="C42" i="136"/>
  <c r="D42" i="136"/>
  <c r="B43" i="136"/>
  <c r="C43" i="136"/>
  <c r="D43" i="136"/>
  <c r="B46" i="136"/>
  <c r="C46" i="136"/>
  <c r="D46" i="136"/>
  <c r="B42" i="135"/>
  <c r="B45" i="135" s="1"/>
  <c r="C42" i="135"/>
  <c r="C45" i="135" s="1"/>
  <c r="D42" i="135"/>
  <c r="D45" i="135" s="1"/>
  <c r="E42" i="135"/>
  <c r="E45" i="135" s="1"/>
  <c r="F42" i="135"/>
  <c r="F45" i="135" s="1"/>
  <c r="G42" i="135"/>
  <c r="G45" i="135" s="1"/>
  <c r="E43" i="135"/>
  <c r="F43" i="135"/>
  <c r="A7" i="132"/>
  <c r="A8" i="132" s="1"/>
  <c r="A9" i="132" s="1"/>
  <c r="A10" i="132" s="1"/>
  <c r="A11" i="132" s="1"/>
  <c r="A12" i="132" s="1"/>
  <c r="A13" i="132" s="1"/>
  <c r="A14" i="132" s="1"/>
  <c r="A15" i="132" s="1"/>
  <c r="A16" i="132" s="1"/>
  <c r="A17" i="132" s="1"/>
  <c r="A18" i="132" s="1"/>
  <c r="A19" i="132" s="1"/>
  <c r="A20" i="132" s="1"/>
  <c r="A21" i="132" s="1"/>
  <c r="A22" i="132" s="1"/>
  <c r="A23" i="132" s="1"/>
  <c r="A24" i="132" s="1"/>
  <c r="A25" i="132" s="1"/>
  <c r="A26" i="132" s="1"/>
  <c r="A27" i="132" s="1"/>
  <c r="A28" i="132" s="1"/>
  <c r="A29" i="132" s="1"/>
  <c r="A30" i="132" s="1"/>
  <c r="A31" i="132" s="1"/>
  <c r="A32" i="132" s="1"/>
  <c r="A33" i="132" s="1"/>
  <c r="A34" i="132" s="1"/>
  <c r="A35" i="132" s="1"/>
  <c r="A36" i="132" s="1"/>
  <c r="A37" i="132" s="1"/>
  <c r="A38" i="132" s="1"/>
  <c r="A39" i="132" s="1"/>
  <c r="A40" i="132" s="1"/>
  <c r="A41" i="132" s="1"/>
  <c r="A42" i="132" s="1"/>
  <c r="A43" i="132" s="1"/>
  <c r="A44" i="132" s="1"/>
  <c r="A45" i="132" s="1"/>
  <c r="A46" i="132" s="1"/>
  <c r="A47" i="132" s="1"/>
  <c r="A48" i="132" s="1"/>
  <c r="A49" i="132" s="1"/>
  <c r="A50" i="132" s="1"/>
  <c r="A51" i="132" s="1"/>
  <c r="A52" i="132" s="1"/>
  <c r="A53" i="132" s="1"/>
  <c r="A54" i="132" s="1"/>
  <c r="A55" i="132" s="1"/>
  <c r="A56" i="132" s="1"/>
  <c r="A57" i="132" s="1"/>
  <c r="A58" i="132" s="1"/>
  <c r="A59" i="132" s="1"/>
  <c r="A60" i="132" s="1"/>
  <c r="A61" i="132" s="1"/>
  <c r="A62" i="132" s="1"/>
  <c r="A63" i="132" s="1"/>
  <c r="A64" i="132" s="1"/>
  <c r="A65" i="132" s="1"/>
  <c r="A66" i="132" s="1"/>
  <c r="A67" i="132" s="1"/>
  <c r="A68" i="132" s="1"/>
  <c r="A69" i="132" s="1"/>
  <c r="A70" i="132" s="1"/>
  <c r="A71" i="132" s="1"/>
  <c r="A72" i="132" s="1"/>
  <c r="A73" i="132" s="1"/>
  <c r="A74" i="132" s="1"/>
  <c r="A75" i="132" s="1"/>
  <c r="A76" i="132" s="1"/>
  <c r="A77" i="132" s="1"/>
  <c r="A78" i="132" s="1"/>
  <c r="A79" i="132" s="1"/>
  <c r="A80" i="132" s="1"/>
  <c r="A81" i="132" s="1"/>
  <c r="A82" i="132" s="1"/>
  <c r="A83" i="132" s="1"/>
  <c r="A84" i="132" s="1"/>
  <c r="A85" i="132" s="1"/>
  <c r="A86" i="132" s="1"/>
  <c r="A87" i="132" s="1"/>
  <c r="A88" i="132" s="1"/>
  <c r="A89" i="132" s="1"/>
  <c r="A90" i="132" s="1"/>
  <c r="A91" i="132" s="1"/>
  <c r="A92" i="132" s="1"/>
  <c r="A93" i="132" s="1"/>
  <c r="A94" i="132" s="1"/>
  <c r="A95" i="132" s="1"/>
  <c r="A96" i="132" s="1"/>
  <c r="A97" i="132" s="1"/>
  <c r="A98" i="132" s="1"/>
  <c r="A99" i="132" s="1"/>
  <c r="A100" i="132" s="1"/>
  <c r="A101" i="132" s="1"/>
  <c r="A102" i="132" s="1"/>
  <c r="A103" i="132" s="1"/>
  <c r="A104" i="132" s="1"/>
  <c r="A105" i="132" s="1"/>
  <c r="A106" i="132" s="1"/>
  <c r="A107" i="132" s="1"/>
  <c r="A108" i="132" s="1"/>
  <c r="A109" i="132" s="1"/>
  <c r="A110" i="132" s="1"/>
  <c r="A111" i="132" s="1"/>
  <c r="A112" i="132" s="1"/>
  <c r="A113" i="132" s="1"/>
  <c r="A114" i="132" s="1"/>
  <c r="A115" i="132" s="1"/>
  <c r="A117" i="132"/>
  <c r="A118" i="132"/>
  <c r="A119" i="132" s="1"/>
  <c r="A120" i="132" s="1"/>
  <c r="B6" i="131"/>
  <c r="B7" i="131"/>
  <c r="B8" i="131"/>
  <c r="B9" i="131"/>
  <c r="B10" i="131"/>
  <c r="B7" i="130"/>
  <c r="B12" i="130"/>
  <c r="B16" i="130"/>
  <c r="B21" i="130"/>
  <c r="B25" i="130"/>
  <c r="B28" i="130"/>
  <c r="B31" i="130"/>
  <c r="B32" i="130"/>
  <c r="B33" i="130"/>
  <c r="B34" i="130"/>
  <c r="B35" i="130"/>
  <c r="B36" i="130"/>
  <c r="B37" i="130"/>
  <c r="B38" i="130"/>
  <c r="B39" i="130"/>
  <c r="B40" i="130"/>
  <c r="B41" i="130"/>
  <c r="B42" i="130"/>
  <c r="B43" i="130"/>
  <c r="B44" i="130"/>
  <c r="B45" i="130"/>
  <c r="B46" i="130"/>
  <c r="B47" i="130"/>
  <c r="B48" i="130"/>
  <c r="B49" i="130"/>
  <c r="C50" i="130"/>
  <c r="D50" i="130"/>
  <c r="E50" i="130"/>
  <c r="F50" i="130"/>
  <c r="B51" i="130"/>
  <c r="C57" i="130"/>
  <c r="B57" i="130" s="1"/>
  <c r="D57" i="130"/>
  <c r="E57" i="130"/>
  <c r="F57" i="130"/>
  <c r="E223" i="130"/>
  <c r="F223" i="130"/>
  <c r="C117" i="145" l="1"/>
  <c r="B117" i="145" s="1"/>
  <c r="B43" i="135"/>
  <c r="D43" i="135"/>
  <c r="C43" i="135"/>
  <c r="B46" i="135"/>
  <c r="G43" i="135"/>
  <c r="I57" i="130"/>
  <c r="I58" i="130" s="1"/>
  <c r="H57" i="130"/>
  <c r="H58" i="130" s="1"/>
  <c r="B50" i="130"/>
  <c r="F224" i="130"/>
  <c r="F225" i="130" s="1"/>
  <c r="E224" i="130"/>
  <c r="E225" i="130" s="1"/>
  <c r="C22" i="123"/>
  <c r="C47" i="123"/>
  <c r="C57" i="123"/>
  <c r="C52" i="123"/>
  <c r="C42" i="123"/>
  <c r="C37" i="123"/>
  <c r="F22" i="123"/>
  <c r="F17" i="123"/>
  <c r="F7" i="123"/>
  <c r="G6" i="123"/>
  <c r="F6" i="123"/>
  <c r="E6" i="123"/>
  <c r="S247" i="63"/>
  <c r="R247" i="63"/>
  <c r="Q247" i="63"/>
  <c r="P247" i="63"/>
  <c r="S242" i="63"/>
  <c r="R242" i="63"/>
  <c r="Q242" i="63"/>
  <c r="P242" i="63"/>
  <c r="S237" i="63"/>
  <c r="R237" i="63"/>
  <c r="Q237" i="63"/>
  <c r="P237" i="63"/>
  <c r="S232" i="63"/>
  <c r="R232" i="63"/>
  <c r="Q232" i="63"/>
  <c r="P232" i="63"/>
  <c r="S227" i="63"/>
  <c r="R227" i="63"/>
  <c r="Q227" i="63"/>
  <c r="P227" i="63"/>
  <c r="S222" i="63"/>
  <c r="R222" i="63"/>
  <c r="Q222" i="63"/>
  <c r="P222" i="63"/>
  <c r="S217" i="63"/>
  <c r="R217" i="63"/>
  <c r="Q217" i="63"/>
  <c r="P217" i="63"/>
  <c r="S212" i="63"/>
  <c r="R212" i="63"/>
  <c r="Q212" i="63"/>
  <c r="P212" i="63"/>
  <c r="S207" i="63"/>
  <c r="R207" i="63"/>
  <c r="Q207" i="63"/>
  <c r="P207" i="63"/>
  <c r="S202" i="63"/>
  <c r="R202" i="63"/>
  <c r="Q202" i="63"/>
  <c r="P202" i="63"/>
  <c r="S197" i="63"/>
  <c r="R197" i="63"/>
  <c r="Q197" i="63"/>
  <c r="P197" i="63"/>
  <c r="S192" i="63"/>
  <c r="R192" i="63"/>
  <c r="Q192" i="63"/>
  <c r="P192" i="63"/>
  <c r="S187" i="63"/>
  <c r="R187" i="63"/>
  <c r="Q187" i="63"/>
  <c r="P187" i="63"/>
  <c r="S182" i="63"/>
  <c r="R182" i="63"/>
  <c r="Q182" i="63"/>
  <c r="P182" i="63"/>
  <c r="S177" i="63"/>
  <c r="R177" i="63"/>
  <c r="Q177" i="63"/>
  <c r="P177" i="63"/>
  <c r="S172" i="63"/>
  <c r="R172" i="63"/>
  <c r="Q172" i="63"/>
  <c r="P172" i="63"/>
  <c r="S167" i="63"/>
  <c r="R167" i="63"/>
  <c r="Q167" i="63"/>
  <c r="P167" i="63"/>
  <c r="S162" i="63"/>
  <c r="R162" i="63"/>
  <c r="Q162" i="63"/>
  <c r="P162" i="63"/>
  <c r="S157" i="63"/>
  <c r="R157" i="63"/>
  <c r="Q157" i="63"/>
  <c r="P157" i="63"/>
  <c r="S152" i="63"/>
  <c r="R152" i="63"/>
  <c r="Q152" i="63"/>
  <c r="P152" i="63"/>
  <c r="S147" i="63"/>
  <c r="R147" i="63"/>
  <c r="Q147" i="63"/>
  <c r="P147" i="63"/>
  <c r="S137" i="63"/>
  <c r="R137" i="63"/>
  <c r="Q137" i="63"/>
  <c r="P137" i="63"/>
  <c r="S127" i="63"/>
  <c r="R127" i="63"/>
  <c r="Q127" i="63"/>
  <c r="P127" i="63"/>
  <c r="S97" i="63"/>
  <c r="R97" i="63"/>
  <c r="Q97" i="63"/>
  <c r="P97" i="63"/>
  <c r="S37" i="63"/>
  <c r="R37" i="63"/>
  <c r="Q37" i="63"/>
  <c r="P37" i="63"/>
  <c r="S7" i="63"/>
  <c r="R7" i="63"/>
  <c r="Q7" i="63"/>
  <c r="P7" i="63"/>
  <c r="E6" i="120"/>
  <c r="F6" i="120"/>
  <c r="G6" i="120"/>
  <c r="C118" i="145" l="1"/>
  <c r="B118" i="145" s="1"/>
  <c r="B32" i="111"/>
  <c r="C32" i="111"/>
  <c r="F32" i="111"/>
  <c r="B33" i="111"/>
  <c r="C33" i="111"/>
  <c r="F33" i="111"/>
  <c r="B34" i="111"/>
  <c r="C34" i="111"/>
  <c r="F34" i="111"/>
  <c r="B35" i="111"/>
  <c r="C35" i="111"/>
  <c r="F35" i="111"/>
  <c r="B36" i="111"/>
  <c r="C36" i="111"/>
  <c r="F36" i="111"/>
  <c r="B37" i="111"/>
  <c r="C37" i="111"/>
  <c r="F37" i="111"/>
  <c r="B38" i="111"/>
  <c r="C38" i="111"/>
  <c r="F38" i="111"/>
  <c r="C119" i="145" l="1"/>
  <c r="B119" i="145" s="1"/>
  <c r="E176" i="104"/>
  <c r="C176" i="104"/>
  <c r="B176" i="104"/>
  <c r="B6" i="104"/>
  <c r="A7" i="104"/>
  <c r="A8" i="104" s="1"/>
  <c r="A9" i="104" s="1"/>
  <c r="A10" i="104" s="1"/>
  <c r="A11" i="104" s="1"/>
  <c r="A12" i="104" s="1"/>
  <c r="A13" i="104" s="1"/>
  <c r="A14" i="104" s="1"/>
  <c r="A15" i="104" s="1"/>
  <c r="A16" i="104" s="1"/>
  <c r="A17" i="104" s="1"/>
  <c r="A18" i="104" s="1"/>
  <c r="A19" i="104" s="1"/>
  <c r="A20" i="104" s="1"/>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53" i="104" s="1"/>
  <c r="A54" i="104" s="1"/>
  <c r="A55" i="104" s="1"/>
  <c r="A56" i="104" s="1"/>
  <c r="A57" i="104" s="1"/>
  <c r="A58" i="104" s="1"/>
  <c r="A59" i="104" s="1"/>
  <c r="A60" i="104" s="1"/>
  <c r="A61" i="104" s="1"/>
  <c r="A62" i="104" s="1"/>
  <c r="A63" i="104" s="1"/>
  <c r="A64" i="104" s="1"/>
  <c r="A65" i="104" s="1"/>
  <c r="A67" i="104"/>
  <c r="A68" i="104" s="1"/>
  <c r="A69" i="104" s="1"/>
  <c r="A70" i="104" s="1"/>
  <c r="A71" i="104" s="1"/>
  <c r="A72" i="104" s="1"/>
  <c r="A73" i="104" s="1"/>
  <c r="A74" i="104" s="1"/>
  <c r="A75" i="104" s="1"/>
  <c r="A76" i="104" s="1"/>
  <c r="A77" i="104" s="1"/>
  <c r="A78" i="104" s="1"/>
  <c r="A79" i="104" s="1"/>
  <c r="A80" i="104" s="1"/>
  <c r="A81" i="104" s="1"/>
  <c r="A82" i="104" s="1"/>
  <c r="A83" i="104" s="1"/>
  <c r="A84" i="104" s="1"/>
  <c r="A85" i="104" s="1"/>
  <c r="A86" i="104" s="1"/>
  <c r="A87" i="104" s="1"/>
  <c r="A88" i="104" s="1"/>
  <c r="A89" i="104" s="1"/>
  <c r="A90" i="104" s="1"/>
  <c r="A91" i="104" s="1"/>
  <c r="A92" i="104" s="1"/>
  <c r="A93" i="104" s="1"/>
  <c r="A94" i="104" s="1"/>
  <c r="A95" i="104" s="1"/>
  <c r="A96" i="104" s="1"/>
  <c r="A97" i="104" s="1"/>
  <c r="A98" i="104" s="1"/>
  <c r="A99" i="104" s="1"/>
  <c r="A100" i="104" s="1"/>
  <c r="A101" i="104" s="1"/>
  <c r="A102" i="104" s="1"/>
  <c r="A103" i="104" s="1"/>
  <c r="A104" i="104" s="1"/>
  <c r="A105" i="104" s="1"/>
  <c r="A106" i="104" s="1"/>
  <c r="A107" i="104" s="1"/>
  <c r="A108" i="104" s="1"/>
  <c r="A109" i="104" s="1"/>
  <c r="A110" i="104" s="1"/>
  <c r="A111" i="104" s="1"/>
  <c r="A112" i="104" s="1"/>
  <c r="A113" i="104" s="1"/>
  <c r="A114" i="104" s="1"/>
  <c r="A115" i="104" s="1"/>
  <c r="A116" i="104" s="1"/>
  <c r="A117" i="104" s="1"/>
  <c r="A118" i="104" s="1"/>
  <c r="A119" i="104" s="1"/>
  <c r="A120" i="104" s="1"/>
  <c r="A121" i="104" s="1"/>
  <c r="A122" i="104" s="1"/>
  <c r="A123" i="104" s="1"/>
  <c r="A124" i="104" s="1"/>
  <c r="A125" i="104" s="1"/>
  <c r="A126" i="104" s="1"/>
  <c r="A127" i="104" s="1"/>
  <c r="A128" i="104" s="1"/>
  <c r="A129" i="104" s="1"/>
  <c r="A130" i="104" s="1"/>
  <c r="A131" i="104" s="1"/>
  <c r="A132" i="104" s="1"/>
  <c r="A133" i="104" s="1"/>
  <c r="A134" i="104" s="1"/>
  <c r="A135" i="104" s="1"/>
  <c r="A136" i="104" s="1"/>
  <c r="A137" i="104" s="1"/>
  <c r="A138" i="104" s="1"/>
  <c r="A139" i="104" s="1"/>
  <c r="A140" i="104" s="1"/>
  <c r="A141" i="104" s="1"/>
  <c r="A142" i="104" s="1"/>
  <c r="A143" i="104" s="1"/>
  <c r="A144" i="104" s="1"/>
  <c r="A145" i="104" s="1"/>
  <c r="A146" i="104" s="1"/>
  <c r="A147" i="104" s="1"/>
  <c r="A148" i="104" s="1"/>
  <c r="A149" i="104" s="1"/>
  <c r="A150" i="104" s="1"/>
  <c r="A151" i="104" s="1"/>
  <c r="A152" i="104" s="1"/>
  <c r="A153" i="104" s="1"/>
  <c r="A154" i="104" s="1"/>
  <c r="A155" i="104" s="1"/>
  <c r="A156" i="104" s="1"/>
  <c r="A157" i="104" s="1"/>
  <c r="A158" i="104" s="1"/>
  <c r="A159" i="104" s="1"/>
  <c r="A160" i="104" s="1"/>
  <c r="A161" i="104" s="1"/>
  <c r="A162" i="104" s="1"/>
  <c r="A163" i="104" s="1"/>
  <c r="A164" i="104" s="1"/>
  <c r="A165" i="104" s="1"/>
  <c r="B88" i="104"/>
  <c r="B89" i="104"/>
  <c r="B90" i="104"/>
  <c r="B91" i="104"/>
  <c r="B92" i="104"/>
  <c r="B93" i="104"/>
  <c r="A167" i="104"/>
  <c r="A168" i="104" s="1"/>
  <c r="A169" i="104" s="1"/>
  <c r="A170" i="104" s="1"/>
  <c r="A171" i="104" s="1"/>
  <c r="A172" i="104" s="1"/>
  <c r="A173" i="104" s="1"/>
  <c r="A174" i="104" s="1"/>
  <c r="A175" i="104" s="1"/>
  <c r="A176" i="104" s="1"/>
  <c r="C120" i="145" l="1"/>
  <c r="B120" i="145" s="1"/>
  <c r="F214" i="81"/>
  <c r="I129" i="93"/>
  <c r="H129" i="93"/>
  <c r="G129" i="93"/>
  <c r="F129" i="93"/>
  <c r="E129" i="93"/>
  <c r="D129" i="93"/>
  <c r="C129" i="93"/>
  <c r="B129" i="93"/>
  <c r="I129" i="92"/>
  <c r="H129" i="92"/>
  <c r="G129" i="92"/>
  <c r="F129" i="92"/>
  <c r="E129" i="92"/>
  <c r="D129" i="92"/>
  <c r="C129" i="92"/>
  <c r="B129" i="92"/>
  <c r="A6" i="96"/>
  <c r="A7" i="96" s="1"/>
  <c r="A8" i="96" s="1"/>
  <c r="A9" i="96" s="1"/>
  <c r="A10" i="96" s="1"/>
  <c r="A11" i="96" s="1"/>
  <c r="A12" i="96" s="1"/>
  <c r="A13" i="96" s="1"/>
  <c r="A14" i="96" s="1"/>
  <c r="A15" i="96" s="1"/>
  <c r="A16" i="96" s="1"/>
  <c r="A17" i="96" s="1"/>
  <c r="A18" i="96" s="1"/>
  <c r="A19" i="96" s="1"/>
  <c r="A20" i="96" s="1"/>
  <c r="A21" i="96" s="1"/>
  <c r="A22" i="96" s="1"/>
  <c r="A23" i="96" s="1"/>
  <c r="A24" i="96" s="1"/>
  <c r="A25" i="96" s="1"/>
  <c r="A26" i="96" s="1"/>
  <c r="A27" i="96" s="1"/>
  <c r="A28" i="96" s="1"/>
  <c r="A29" i="96" s="1"/>
  <c r="A30" i="96" s="1"/>
  <c r="A31" i="96" s="1"/>
  <c r="A32" i="96" s="1"/>
  <c r="A33" i="96" s="1"/>
  <c r="G127" i="93"/>
  <c r="A7" i="93"/>
  <c r="A8" i="93" s="1"/>
  <c r="A9" i="93" s="1"/>
  <c r="A10" i="93" s="1"/>
  <c r="A11" i="93" s="1"/>
  <c r="A12" i="93" s="1"/>
  <c r="A13" i="93" s="1"/>
  <c r="A14" i="93" s="1"/>
  <c r="A15" i="93" s="1"/>
  <c r="A16" i="93" s="1"/>
  <c r="A17" i="93" s="1"/>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A124" i="93" s="1"/>
  <c r="B127" i="93"/>
  <c r="C127" i="93"/>
  <c r="D127" i="93"/>
  <c r="E127" i="93"/>
  <c r="F127" i="93"/>
  <c r="H127" i="93"/>
  <c r="I127" i="93"/>
  <c r="B128" i="93"/>
  <c r="C128" i="93"/>
  <c r="D128" i="93"/>
  <c r="E128" i="93"/>
  <c r="H128" i="93"/>
  <c r="I128" i="93"/>
  <c r="A7" i="92"/>
  <c r="A8" i="92" s="1"/>
  <c r="A9" i="92" s="1"/>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A46" i="92" s="1"/>
  <c r="A47" i="92" s="1"/>
  <c r="A48" i="92" s="1"/>
  <c r="A49" i="92" s="1"/>
  <c r="A50" i="92" s="1"/>
  <c r="A51" i="92" s="1"/>
  <c r="A52" i="92" s="1"/>
  <c r="A53" i="92" s="1"/>
  <c r="A54" i="92" s="1"/>
  <c r="A55" i="92" s="1"/>
  <c r="A56" i="92" s="1"/>
  <c r="A57" i="92" s="1"/>
  <c r="A58" i="92" s="1"/>
  <c r="A59" i="92" s="1"/>
  <c r="A60" i="92" s="1"/>
  <c r="A61" i="92" s="1"/>
  <c r="A62" i="92" s="1"/>
  <c r="A63" i="92" s="1"/>
  <c r="A64" i="92" s="1"/>
  <c r="A65" i="92" s="1"/>
  <c r="A66" i="92" s="1"/>
  <c r="A67" i="92" s="1"/>
  <c r="A68" i="92" s="1"/>
  <c r="A69" i="92" s="1"/>
  <c r="A70" i="92" s="1"/>
  <c r="A71" i="92" s="1"/>
  <c r="A72" i="92" s="1"/>
  <c r="A73" i="92" s="1"/>
  <c r="A74" i="92" s="1"/>
  <c r="A75" i="92" s="1"/>
  <c r="A76" i="92" s="1"/>
  <c r="A77" i="92" s="1"/>
  <c r="A78" i="92" s="1"/>
  <c r="A79" i="92" s="1"/>
  <c r="A80" i="92" s="1"/>
  <c r="A81" i="92" s="1"/>
  <c r="A82" i="92" s="1"/>
  <c r="A83" i="92" s="1"/>
  <c r="A84" i="92" s="1"/>
  <c r="A85" i="92" s="1"/>
  <c r="A86" i="92" s="1"/>
  <c r="A87" i="92" s="1"/>
  <c r="A88" i="92" s="1"/>
  <c r="A89" i="92" s="1"/>
  <c r="A90" i="92" s="1"/>
  <c r="A91" i="92" s="1"/>
  <c r="A92" i="92" s="1"/>
  <c r="A93" i="92" s="1"/>
  <c r="A94" i="92" s="1"/>
  <c r="A95" i="92" s="1"/>
  <c r="A96" i="92" s="1"/>
  <c r="A97" i="92" s="1"/>
  <c r="A98" i="92" s="1"/>
  <c r="A99" i="92" s="1"/>
  <c r="A100" i="92" s="1"/>
  <c r="A101" i="92" s="1"/>
  <c r="A102" i="92" s="1"/>
  <c r="A103" i="92" s="1"/>
  <c r="A104" i="92" s="1"/>
  <c r="A105" i="92" s="1"/>
  <c r="A106" i="92" s="1"/>
  <c r="A107" i="92" s="1"/>
  <c r="A108" i="92" s="1"/>
  <c r="A109" i="92" s="1"/>
  <c r="A110" i="92" s="1"/>
  <c r="A111" i="92" s="1"/>
  <c r="A112" i="92" s="1"/>
  <c r="A113" i="92" s="1"/>
  <c r="A114" i="92" s="1"/>
  <c r="A115" i="92" s="1"/>
  <c r="A116" i="92" s="1"/>
  <c r="A117" i="92" s="1"/>
  <c r="A118" i="92" s="1"/>
  <c r="A120" i="92"/>
  <c r="A121" i="92" s="1"/>
  <c r="A122" i="92" s="1"/>
  <c r="A123" i="92" s="1"/>
  <c r="A124" i="92" s="1"/>
  <c r="B127" i="92"/>
  <c r="C127" i="92"/>
  <c r="D127" i="92"/>
  <c r="E127" i="92"/>
  <c r="F127" i="92"/>
  <c r="H127" i="92"/>
  <c r="I127" i="92"/>
  <c r="B128" i="92"/>
  <c r="C128" i="92"/>
  <c r="D128" i="92"/>
  <c r="E128" i="92"/>
  <c r="F128" i="92"/>
  <c r="H128" i="92"/>
  <c r="I128" i="92"/>
  <c r="C122" i="145" l="1"/>
  <c r="B122" i="145" s="1"/>
  <c r="C121" i="145"/>
  <c r="B121" i="145" s="1"/>
  <c r="G127" i="92"/>
  <c r="G128" i="92"/>
  <c r="A8" i="90"/>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F128" i="93" l="1"/>
  <c r="G128" i="93"/>
  <c r="G213" i="81"/>
  <c r="G215" i="81" s="1"/>
  <c r="F213" i="81"/>
  <c r="D213" i="81"/>
  <c r="D214" i="81" s="1"/>
  <c r="D215" i="81" s="1"/>
  <c r="D216" i="81" s="1"/>
  <c r="C213" i="81"/>
  <c r="C215" i="81" s="1"/>
  <c r="B213" i="81"/>
  <c r="B215" i="81" s="1"/>
  <c r="G212" i="81"/>
  <c r="G214" i="81" s="1"/>
  <c r="G216" i="81" s="1"/>
  <c r="F212" i="81"/>
  <c r="E212" i="81"/>
  <c r="E213" i="81" s="1"/>
  <c r="E214" i="81" s="1"/>
  <c r="E215" i="81" s="1"/>
  <c r="E216" i="81" s="1"/>
  <c r="C212" i="81"/>
  <c r="C214" i="81" s="1"/>
  <c r="C216" i="81" s="1"/>
  <c r="B212" i="81"/>
  <c r="B214" i="81" s="1"/>
  <c r="B216" i="81" s="1"/>
  <c r="A207" i="81"/>
  <c r="A208" i="81" s="1"/>
  <c r="A209" i="81" s="1"/>
  <c r="A210" i="81" s="1"/>
  <c r="A211" i="81" s="1"/>
  <c r="A212" i="81" s="1"/>
  <c r="A213" i="81" s="1"/>
  <c r="A214" i="81" s="1"/>
  <c r="A215" i="81" s="1"/>
  <c r="A216" i="81" s="1"/>
  <c r="G131" i="81"/>
  <c r="G130" i="81"/>
  <c r="G129" i="81"/>
  <c r="G128" i="81"/>
  <c r="G127" i="81"/>
  <c r="G126" i="81"/>
  <c r="C110" i="81"/>
  <c r="A107" i="8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A133" i="81" s="1"/>
  <c r="A134" i="81" s="1"/>
  <c r="A135" i="81" s="1"/>
  <c r="A136" i="81" s="1"/>
  <c r="A137" i="81" s="1"/>
  <c r="A138" i="81" s="1"/>
  <c r="A139" i="81" s="1"/>
  <c r="A140" i="81" s="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78" i="81" s="1"/>
  <c r="A179" i="81" s="1"/>
  <c r="A180" i="81" s="1"/>
  <c r="A181" i="81" s="1"/>
  <c r="A182" i="81" s="1"/>
  <c r="A183" i="81" s="1"/>
  <c r="A184" i="81" s="1"/>
  <c r="A185" i="81" s="1"/>
  <c r="A186" i="81" s="1"/>
  <c r="A187" i="81" s="1"/>
  <c r="A188" i="81" s="1"/>
  <c r="A189" i="81" s="1"/>
  <c r="A190" i="81" s="1"/>
  <c r="A191" i="81" s="1"/>
  <c r="A192" i="81" s="1"/>
  <c r="A193" i="81" s="1"/>
  <c r="A194" i="81" s="1"/>
  <c r="A195" i="81" s="1"/>
  <c r="A196" i="81" s="1"/>
  <c r="A197" i="81" s="1"/>
  <c r="A198" i="81" s="1"/>
  <c r="A199" i="81" s="1"/>
  <c r="A200" i="81" s="1"/>
  <c r="A201" i="81" s="1"/>
  <c r="A202" i="81" s="1"/>
  <c r="A203" i="81" s="1"/>
  <c r="A204" i="81" s="1"/>
  <c r="A205" i="81" s="1"/>
  <c r="B103" i="81"/>
  <c r="B102" i="81"/>
  <c r="B101" i="81"/>
  <c r="B100" i="81"/>
  <c r="B99" i="81"/>
  <c r="B98" i="81"/>
  <c r="B97" i="81"/>
  <c r="B96" i="81"/>
  <c r="B95" i="81"/>
  <c r="B94" i="81"/>
  <c r="A7" i="81"/>
  <c r="A8" i="81" s="1"/>
  <c r="A9" i="81" s="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A55" i="81" s="1"/>
  <c r="A56" i="81" s="1"/>
  <c r="A57" i="81" s="1"/>
  <c r="A58" i="81" s="1"/>
  <c r="A59" i="81" s="1"/>
  <c r="A60" i="81" s="1"/>
  <c r="A61" i="81" s="1"/>
  <c r="A62" i="81" s="1"/>
  <c r="A63" i="81" s="1"/>
  <c r="A64" i="81" s="1"/>
  <c r="A65" i="81" s="1"/>
  <c r="A66" i="81" s="1"/>
  <c r="A67" i="81" s="1"/>
  <c r="A68" i="81" s="1"/>
  <c r="A69" i="81" s="1"/>
  <c r="A70" i="81" s="1"/>
  <c r="A71" i="81" s="1"/>
  <c r="A72" i="81" s="1"/>
  <c r="A73" i="81" s="1"/>
  <c r="A74" i="81" s="1"/>
  <c r="A75" i="81" s="1"/>
  <c r="A76" i="81" s="1"/>
  <c r="A77" i="81" s="1"/>
  <c r="A78" i="81" s="1"/>
  <c r="A79" i="81" s="1"/>
  <c r="A80" i="81" s="1"/>
  <c r="A81" i="81" s="1"/>
  <c r="A82" i="81" s="1"/>
  <c r="A83" i="81" s="1"/>
  <c r="A84" i="81" s="1"/>
  <c r="A85" i="81" s="1"/>
  <c r="A86" i="81" s="1"/>
  <c r="A87" i="81" s="1"/>
  <c r="A88" i="81" s="1"/>
  <c r="A89" i="81" s="1"/>
  <c r="A90" i="81" s="1"/>
  <c r="A91" i="81" s="1"/>
  <c r="A92" i="81" s="1"/>
  <c r="A93" i="81" s="1"/>
  <c r="A94" i="81" s="1"/>
  <c r="A95" i="81" s="1"/>
  <c r="A96" i="81" s="1"/>
  <c r="A97" i="81" s="1"/>
  <c r="A98" i="81" s="1"/>
  <c r="A99" i="81" s="1"/>
  <c r="A100" i="81" s="1"/>
  <c r="A101" i="81" s="1"/>
  <c r="A102" i="81" s="1"/>
  <c r="A103" i="81" s="1"/>
  <c r="A104" i="81" s="1"/>
  <c r="A105" i="81" s="1"/>
  <c r="F215" i="81" l="1"/>
  <c r="F216" i="81"/>
  <c r="E27" i="72"/>
  <c r="G27" i="72" s="1"/>
  <c r="E26" i="72"/>
  <c r="F26" i="72" s="1"/>
  <c r="E25" i="72"/>
  <c r="G25" i="72" s="1"/>
  <c r="E24" i="72"/>
  <c r="F24" i="72" s="1"/>
  <c r="E23" i="72"/>
  <c r="G23" i="72" s="1"/>
  <c r="E22" i="72"/>
  <c r="F22" i="72" s="1"/>
  <c r="E21" i="72"/>
  <c r="G21" i="72" s="1"/>
  <c r="E20" i="72"/>
  <c r="F20" i="72" s="1"/>
  <c r="E19" i="72"/>
  <c r="G19" i="72" s="1"/>
  <c r="E18" i="72"/>
  <c r="F18" i="72" s="1"/>
  <c r="E17" i="72"/>
  <c r="G17" i="72" s="1"/>
  <c r="E16" i="72"/>
  <c r="F16" i="72" s="1"/>
  <c r="E15" i="72"/>
  <c r="G15" i="72" s="1"/>
  <c r="E14" i="72"/>
  <c r="F14" i="72" s="1"/>
  <c r="E13" i="72"/>
  <c r="G13" i="72" s="1"/>
  <c r="E12" i="72"/>
  <c r="F12" i="72" s="1"/>
  <c r="E11" i="72"/>
  <c r="G11" i="72" s="1"/>
  <c r="E10" i="72"/>
  <c r="F10" i="72" s="1"/>
  <c r="E9" i="72"/>
  <c r="G9" i="72" s="1"/>
  <c r="E8" i="72"/>
  <c r="F8" i="72" s="1"/>
  <c r="E7" i="72"/>
  <c r="G7" i="72" s="1"/>
  <c r="E6" i="72"/>
  <c r="F6" i="72" s="1"/>
  <c r="B5" i="72"/>
  <c r="G8" i="72" l="1"/>
  <c r="H25" i="72"/>
  <c r="G22" i="72"/>
  <c r="H9" i="72"/>
  <c r="H22" i="72"/>
  <c r="G6" i="72"/>
  <c r="H6" i="72"/>
  <c r="G24" i="72"/>
  <c r="H27" i="72"/>
  <c r="H11" i="72"/>
  <c r="H12" i="72"/>
  <c r="H19" i="72"/>
  <c r="G10" i="72"/>
  <c r="H10" i="72"/>
  <c r="G14" i="72"/>
  <c r="H17" i="72"/>
  <c r="H20" i="72"/>
  <c r="G26" i="72"/>
  <c r="H8" i="72"/>
  <c r="G18" i="72"/>
  <c r="H21" i="72"/>
  <c r="H24" i="72"/>
  <c r="G16" i="72"/>
  <c r="H13" i="72"/>
  <c r="H16" i="72"/>
  <c r="H7" i="72"/>
  <c r="G20" i="72"/>
  <c r="H23" i="72"/>
  <c r="H26" i="72"/>
  <c r="H14" i="72"/>
  <c r="G12" i="72"/>
  <c r="H15" i="72"/>
  <c r="H18" i="72"/>
  <c r="E5" i="72"/>
  <c r="F7" i="72"/>
  <c r="F9" i="72"/>
  <c r="F11" i="72"/>
  <c r="F13" i="72"/>
  <c r="F15" i="72"/>
  <c r="F17" i="72"/>
  <c r="F19" i="72"/>
  <c r="F21" i="72"/>
  <c r="F23" i="72"/>
  <c r="F25" i="72"/>
  <c r="F27" i="72"/>
  <c r="G5" i="72" l="1"/>
  <c r="H5" i="72"/>
  <c r="F5" i="72"/>
  <c r="B7" i="65"/>
  <c r="C7" i="65"/>
  <c r="D7" i="65"/>
  <c r="E7" i="65"/>
  <c r="B15" i="65"/>
  <c r="C15" i="65"/>
  <c r="D15" i="65"/>
  <c r="E15" i="65"/>
  <c r="A33" i="63"/>
  <c r="A32" i="63" s="1"/>
  <c r="A31" i="63" s="1"/>
  <c r="A30" i="63" s="1"/>
  <c r="A29" i="63" s="1"/>
  <c r="A28" i="63" s="1"/>
  <c r="A27" i="63" s="1"/>
  <c r="A26" i="63" s="1"/>
  <c r="A25" i="63" s="1"/>
  <c r="A24" i="63" s="1"/>
  <c r="A23" i="63" s="1"/>
  <c r="A22" i="63" s="1"/>
  <c r="A21" i="63" s="1"/>
  <c r="A20" i="63" s="1"/>
  <c r="A19" i="63" s="1"/>
  <c r="A18" i="63" s="1"/>
  <c r="A17" i="63" s="1"/>
  <c r="A16" i="63" s="1"/>
  <c r="A15" i="63" s="1"/>
  <c r="A14" i="63" s="1"/>
  <c r="A13" i="63" s="1"/>
  <c r="A12" i="63" s="1"/>
  <c r="A11" i="63" s="1"/>
  <c r="A10" i="63" s="1"/>
  <c r="A9" i="63" s="1"/>
  <c r="A8" i="63" s="1"/>
  <c r="A7" i="63" s="1"/>
  <c r="A11" i="58" l="1"/>
  <c r="A10" i="58" s="1"/>
  <c r="A9" i="58" s="1"/>
  <c r="A8" i="58" s="1"/>
  <c r="A7" i="58" s="1"/>
  <c r="A6" i="58" s="1"/>
  <c r="A5" i="58" s="1"/>
  <c r="B5" i="44" l="1"/>
  <c r="E5" i="44"/>
  <c r="D5" i="44"/>
  <c r="C6" i="44" l="1"/>
  <c r="C5" i="44"/>
</calcChain>
</file>

<file path=xl/sharedStrings.xml><?xml version="1.0" encoding="utf-8"?>
<sst xmlns="http://schemas.openxmlformats.org/spreadsheetml/2006/main" count="461" uniqueCount="360">
  <si>
    <t>Voir texte de l'annexe au chapitre pour les références bibliographiques complètes liées à ces estimations</t>
  </si>
  <si>
    <t>Chine</t>
  </si>
  <si>
    <t>Population mondiale (en milliards d'habitants)</t>
  </si>
  <si>
    <t>Amérique du Nord</t>
  </si>
  <si>
    <t>Europe</t>
  </si>
  <si>
    <t>Japon</t>
  </si>
  <si>
    <t>Bottom 50% wealth share</t>
  </si>
  <si>
    <t>Middle 40% wealth share</t>
  </si>
  <si>
    <t>Top 10% wealth share</t>
  </si>
  <si>
    <t>Top 1% wealth share</t>
  </si>
  <si>
    <t>T. Piketty, Une brève histoire de l'égalité, Seuil, 2021</t>
  </si>
  <si>
    <t>Attention: les estimations présentées dans ce classeur sont fragiles et doivent être interprétées avec prudence</t>
  </si>
  <si>
    <t>Graphiques et tableaux du livre</t>
  </si>
  <si>
    <t>Taux d'alphabétisation</t>
  </si>
  <si>
    <t>Espérance de vie à un an</t>
  </si>
  <si>
    <t>Espérance de vie à la naissance</t>
  </si>
  <si>
    <t>Données utilisées pour le graphique sur l'espérance de vie et l'alaphabétisation dans le monde 1820-2020</t>
  </si>
  <si>
    <t>Revenu moyen par mois et par habitant (en euros 2020)</t>
  </si>
  <si>
    <t>Données utilisées pour le graphique sur la population et le revenu moyen dans le monde 1700-2020</t>
  </si>
  <si>
    <t>Total</t>
  </si>
  <si>
    <t>Taux effectif d'imposition</t>
  </si>
  <si>
    <t>Multiple du patrimoine moyen</t>
  </si>
  <si>
    <t>Multiple du revenu moyen</t>
  </si>
  <si>
    <r>
      <rPr>
        <b/>
        <sz val="14"/>
        <rFont val="Arial"/>
        <family val="2"/>
      </rPr>
      <t xml:space="preserve">Lacoste : impôt progressif sur l'héritage     </t>
    </r>
    <r>
      <rPr>
        <b/>
        <i/>
        <sz val="14"/>
        <rFont val="Arial"/>
        <family val="2"/>
      </rPr>
      <t xml:space="preserve">               </t>
    </r>
    <r>
      <rPr>
        <i/>
        <sz val="14"/>
        <rFont val="Arial"/>
        <family val="2"/>
      </rPr>
      <t>(Du droit national d'hérédité, 1792)</t>
    </r>
  </si>
  <si>
    <r>
      <rPr>
        <b/>
        <sz val="14"/>
        <rFont val="Arial"/>
        <family val="2"/>
      </rPr>
      <t>Graslin : impôt progressif sur le revenu</t>
    </r>
    <r>
      <rPr>
        <sz val="14"/>
        <rFont val="Arial"/>
        <family val="2"/>
      </rPr>
      <t xml:space="preserve">                    (</t>
    </r>
    <r>
      <rPr>
        <i/>
        <sz val="14"/>
        <rFont val="Arial"/>
        <family val="2"/>
      </rPr>
      <t>Essai analytique sur la richesse et l'impôt</t>
    </r>
    <r>
      <rPr>
        <sz val="14"/>
        <rFont val="Arial"/>
        <family val="2"/>
      </rPr>
      <t>, 1767)</t>
    </r>
  </si>
  <si>
    <r>
      <t>Tableau 1. Quelques propositions d'impôt progressif en France au 18</t>
    </r>
    <r>
      <rPr>
        <b/>
        <vertAlign val="superscript"/>
        <sz val="16"/>
        <rFont val="Arial"/>
        <family val="2"/>
      </rPr>
      <t>e</t>
    </r>
    <r>
      <rPr>
        <b/>
        <sz val="16"/>
        <rFont val="Arial"/>
        <family val="2"/>
      </rPr>
      <t xml:space="preserve"> siècle</t>
    </r>
  </si>
  <si>
    <r>
      <rPr>
        <b/>
        <sz val="12"/>
        <rFont val="Arial"/>
        <family val="2"/>
      </rPr>
      <t>Lecture.</t>
    </r>
    <r>
      <rPr>
        <sz val="12"/>
        <rFont val="Arial"/>
        <family val="2"/>
      </rPr>
      <t xml:space="preserve"> Dans le projet d'impôt progressif sur le revenu présenté par Graslin en 1767, le taux effectif d'imposition passe graduellement de 5% pour un revenu annuel de 150 livres tournois (environ la moitié du revenu moyen par adulte de l'époque) à 75% pour un revenu de 400 000 livres (environ 1300 fois le revenu moyen). On observe une progressivité comparable dans le projet d'impôt progressif sur l'héritage présenté par Lacoste en 1792.   </t>
    </r>
    <r>
      <rPr>
        <b/>
        <sz val="12"/>
        <rFont val="Arial"/>
        <family val="2"/>
      </rPr>
      <t>Sources:</t>
    </r>
    <r>
      <rPr>
        <sz val="12"/>
        <rFont val="Arial"/>
        <family val="2"/>
      </rPr>
      <t xml:space="preserve"> voir piketty.pse.ens.fr/egalite.</t>
    </r>
  </si>
  <si>
    <t>Bottom 50%</t>
  </si>
  <si>
    <t>Middle 40%</t>
  </si>
  <si>
    <t>Top 1%</t>
  </si>
  <si>
    <t>Top 10%</t>
  </si>
  <si>
    <t>France</t>
  </si>
  <si>
    <t>Données utilisées pour le graphique sur la répartition des revenus en France</t>
  </si>
  <si>
    <t>Europe (FR-RU-SU)</t>
  </si>
  <si>
    <t>Suède</t>
  </si>
  <si>
    <t>Royaume-Uni</t>
  </si>
  <si>
    <t>(1880-1914)</t>
  </si>
  <si>
    <t>Données utilisées pour le graphique sur l'inégalité des patrimoines dans les sociétés de propriétaires</t>
  </si>
  <si>
    <t>Top 10% income share</t>
  </si>
  <si>
    <t>Middle 40% income share</t>
  </si>
  <si>
    <t>Bottom 50% income share</t>
  </si>
  <si>
    <t>Top 1% Paris</t>
  </si>
  <si>
    <t>Bottom 50% Paris</t>
  </si>
  <si>
    <t>Données utilisées pour les graphique sur la répartition de la propriété en France, au Royaume-Uni, en Suède et aux Etats-Unis</t>
  </si>
  <si>
    <t>Part des noms nobles dans nombre total de décès</t>
  </si>
  <si>
    <t>Part des noms nobles dans le montant total des successions</t>
  </si>
  <si>
    <t>Part des noms nobles dans le top 1% des successions</t>
  </si>
  <si>
    <t>Part des noms nobles dans le top 0,1% des successions</t>
  </si>
  <si>
    <t>Données utilisées pour le graphique sur la noblesse et les successions parisiennes 1780-1910</t>
  </si>
  <si>
    <t>Données utilisées pour le graphique sur les sociétés esclavagistes atlantiques</t>
  </si>
  <si>
    <t>Proportion d'esclaves dans la population totale</t>
  </si>
  <si>
    <t>Sud E.U. 1800</t>
  </si>
  <si>
    <t>Sud E.U. 1860</t>
  </si>
  <si>
    <t>Brésil     1750</t>
  </si>
  <si>
    <t>Brésil      1880</t>
  </si>
  <si>
    <t>Jamaïque 1830</t>
  </si>
  <si>
    <t>Barbades 1830</t>
  </si>
  <si>
    <t>Martinique 1790</t>
  </si>
  <si>
    <t>Guadeloupe 1790</t>
  </si>
  <si>
    <t>St Domingue 1790</t>
  </si>
  <si>
    <t>Données sur la population à Saint-Domingue 1680-1790</t>
  </si>
  <si>
    <t>(milliers)</t>
  </si>
  <si>
    <t>Noirs esclaves</t>
  </si>
  <si>
    <t>Noirs libres</t>
  </si>
  <si>
    <t>Blancs</t>
  </si>
  <si>
    <t>Données sur l'esclavage euro-américain</t>
  </si>
  <si>
    <t>(millions)</t>
  </si>
  <si>
    <t>Antilles françaises et britanniques</t>
  </si>
  <si>
    <t>Sud des Etats-Unis</t>
  </si>
  <si>
    <t>Brésil</t>
  </si>
  <si>
    <t>Cuba</t>
  </si>
  <si>
    <t>Voir Capital et idéologie, graphique 0.2. Voir également annexe C&amp;I pour les références bibliographiques complètes liées à ces estimations</t>
  </si>
  <si>
    <t>Voir Capital et idéologie, graphique 0.1. Voir également annexe C&amp;I pour les références bibliographiques complètes liées à ces estimations</t>
  </si>
  <si>
    <t>Voir Capital et idéologie, graphiques 4.1-4.2, 5.4-5.5. Voir également annexe C&amp;I pour les références bibliographiques complètes liées à ces estimations</t>
  </si>
  <si>
    <t>Voir Capital et idéologie, graphique 6.4. Voir également annexe C&amp;I pour les références bibliographiques complètes liées à ces estimations</t>
  </si>
  <si>
    <t>Voir Capital et idéologie, graphique 6.1. Voir également annexe C&amp;I pour les références bibliographiques complètes liées à ces estimations</t>
  </si>
  <si>
    <t>Voir Capital et idéologie, graphique 6.2. Voir également annexe C&amp;I pour les références bibliographiques complètes liées à ces estimations</t>
  </si>
  <si>
    <t>Données utilisées pour les graphiques sur la part du top 10% et du top 1% en perspective historique</t>
  </si>
  <si>
    <t>Part du top 10% dans le revenu total</t>
  </si>
  <si>
    <t>Suède     1980</t>
  </si>
  <si>
    <t>Europe 1910</t>
  </si>
  <si>
    <t>Algérie      1930</t>
  </si>
  <si>
    <t>Algérie      1950</t>
  </si>
  <si>
    <t>Afrique du sud 1950</t>
  </si>
  <si>
    <t>Afrique du sud 1990</t>
  </si>
  <si>
    <t>Reunion 1960</t>
  </si>
  <si>
    <t>Reunion 1986</t>
  </si>
  <si>
    <t>Reunion 2018</t>
  </si>
  <si>
    <t>Martinique 1986</t>
  </si>
  <si>
    <t>Martinique 2018</t>
  </si>
  <si>
    <t>France 1910</t>
  </si>
  <si>
    <t>France 1945</t>
  </si>
  <si>
    <t>France 2018</t>
  </si>
  <si>
    <t>Haïti       1780</t>
  </si>
  <si>
    <t>Données utilisées pour le graphique sur l'inégalité face à l'éducation</t>
  </si>
  <si>
    <t>Algérie 1950</t>
  </si>
  <si>
    <t>Données utilisées pour le graphique sur le capital étranger net 1810-2020</t>
  </si>
  <si>
    <t>Allemagne</t>
  </si>
  <si>
    <t>Etats-Unis</t>
  </si>
  <si>
    <t>Voir Capital et idéologie, graphique 7.3. Voir également annexe C&amp;I pour les références bibliographiques complètes liées à ces estimations</t>
  </si>
  <si>
    <t>Europe 2020</t>
  </si>
  <si>
    <t>Etats-Unis 2020</t>
  </si>
  <si>
    <t>Brésil     2020</t>
  </si>
  <si>
    <t>Moy.Orient 2020</t>
  </si>
  <si>
    <t>Afrique du sud 2020</t>
  </si>
  <si>
    <t>Voir Capital et idéologie, graphique 7.8. Voir également annexe C&amp;I pour les références bibliographiques complètes liées à ces estimations</t>
  </si>
  <si>
    <t>France 2020</t>
  </si>
  <si>
    <t>Données utilisées sur la structure des basses castes en Inde</t>
  </si>
  <si>
    <t>ST</t>
  </si>
  <si>
    <t>SC</t>
  </si>
  <si>
    <t>SC+ST</t>
  </si>
  <si>
    <t>OBC</t>
  </si>
  <si>
    <t>SC+ST +OBC</t>
  </si>
  <si>
    <t>Données utilisées sur basses castes et inégalités en perspective comparative</t>
  </si>
  <si>
    <t>India: per capita expenditure SC-ST/rest of pop</t>
  </si>
  <si>
    <t xml:space="preserve">US: per capita income black/white </t>
  </si>
  <si>
    <t>South Africa: per capita income black/white</t>
  </si>
  <si>
    <t>US: per capita income black/white (mean income of mean with positive earnings)</t>
  </si>
  <si>
    <t>US: per capita income black/white (median income of all men)</t>
  </si>
  <si>
    <t>Voir Capital et idéologie, graphique 2.2. Voir également annexe C&amp;I pour les références bibliographiques complètes liées à ces estimations</t>
  </si>
  <si>
    <t>Données utilisées pour le graphique sur l'évolution du suffrage censitaire en Europe</t>
  </si>
  <si>
    <t xml:space="preserve">Part des électeurs dans la population adulte masculine </t>
  </si>
  <si>
    <t>Royame-Uni</t>
  </si>
  <si>
    <t>Voir Capital et idéologie, graphique 5.3. Voir également annexe C&amp;I pour les références bibliographiques complètes liées à ces estimations</t>
  </si>
  <si>
    <t>Voir Capital et idéologie, graphique 5.6. Voir également annexe C&amp;I pour les références bibliographiques complètes liées à ces estimations</t>
  </si>
  <si>
    <t>Voir Capital et idéologie, graphique 8.5. Voir également annexe C&amp;I pour les références bibliographiques complètes liées à ces estimations</t>
  </si>
  <si>
    <t>Voir Capital et idéologie, graphique 8.6. Voir également annexe C&amp;I pour les références bibliographiques complètes liées à ces estimations</t>
  </si>
  <si>
    <t>Données utilisées sur la capacité fiscale des Etats</t>
  </si>
  <si>
    <t>Recettes fiscales par habitant en journées de salaire urbain (manœuvre non qualifié)</t>
  </si>
  <si>
    <t>Angleterre</t>
  </si>
  <si>
    <t>Prusse</t>
  </si>
  <si>
    <t>Empire ottoman</t>
  </si>
  <si>
    <t>Empire chinois</t>
  </si>
  <si>
    <t>Voir Capital et idéologie, graphique 9.2. Voir également annexe C&amp;I pour les références bibliographiques complètes liées à ces estimations</t>
  </si>
  <si>
    <t>1990-2020</t>
  </si>
  <si>
    <t>1950-1990</t>
  </si>
  <si>
    <t>1910-1950</t>
  </si>
  <si>
    <t>1870-1910</t>
  </si>
  <si>
    <t>Germany</t>
  </si>
  <si>
    <t>UK</t>
  </si>
  <si>
    <t>US</t>
  </si>
  <si>
    <t>1932-1980</t>
  </si>
  <si>
    <t>1900-1932</t>
  </si>
  <si>
    <t>Italie</t>
  </si>
  <si>
    <t>Average</t>
  </si>
  <si>
    <t>Japan</t>
  </si>
  <si>
    <t>Données utilisées pour le graphique sur le taux marginal supérieur de l'impot sur le revenu</t>
  </si>
  <si>
    <t>Données utilisées pour le graphique sur le taux marginal supérieur de l'impot sur les successions</t>
  </si>
  <si>
    <t>Top400</t>
  </si>
  <si>
    <t>Top 0.001%</t>
  </si>
  <si>
    <t>Top 0.01%</t>
  </si>
  <si>
    <t>Top 0.1%</t>
  </si>
  <si>
    <t>Top 0.5%</t>
  </si>
  <si>
    <t>Top 5%</t>
  </si>
  <si>
    <t>Bottom 90%</t>
  </si>
  <si>
    <t>All</t>
  </si>
  <si>
    <r>
      <t xml:space="preserve">(% of </t>
    </r>
    <r>
      <rPr>
        <sz val="12"/>
        <color theme="1"/>
        <rFont val="Arial"/>
        <family val="2"/>
      </rPr>
      <t>pre-tax income</t>
    </r>
    <r>
      <rPr>
        <sz val="12"/>
        <color theme="1"/>
        <rFont val="Arial"/>
        <family val="2"/>
      </rPr>
      <t>)</t>
    </r>
  </si>
  <si>
    <t>Population: equal-split individuals (20+)</t>
  </si>
  <si>
    <t>[11]</t>
  </si>
  <si>
    <t>[10]</t>
  </si>
  <si>
    <t>[9]</t>
  </si>
  <si>
    <t>[8]</t>
  </si>
  <si>
    <t>[7]</t>
  </si>
  <si>
    <t>[6]</t>
  </si>
  <si>
    <t>[5]</t>
  </si>
  <si>
    <t>[4]</t>
  </si>
  <si>
    <t>[3]</t>
  </si>
  <si>
    <t>[2]</t>
  </si>
  <si>
    <t>[1]</t>
  </si>
  <si>
    <t>Average tax rates by pre-tax income group</t>
  </si>
  <si>
    <t>Séries utilisées pour le graphique sur la progressivité fiscale réelle aux Etats-Unis</t>
  </si>
  <si>
    <t>Autres dépenses sociales</t>
  </si>
  <si>
    <t>Retraites</t>
  </si>
  <si>
    <t>Santé</t>
  </si>
  <si>
    <t>Education</t>
  </si>
  <si>
    <t>Total recettes fiscales (moyenne RU-FR-AL-SU)</t>
  </si>
  <si>
    <t>Transfers sociaux</t>
  </si>
  <si>
    <t>Défence, police, justice, etc.</t>
  </si>
  <si>
    <t>Données sur la montée de l'Etat social en Europe 1870-2015 (moyenne Royaume-Uni, France, Suède, Allemagne; répartition des recettes fiscales; le total des dépenses publiques peut être légèrement différent, en général un peu plus élevé)</t>
  </si>
  <si>
    <t>Voir Capital et idéologie, graphique 10.15. Voir également annexe C&amp;I pour les références bibliographiques complètes liées à ces estimations</t>
  </si>
  <si>
    <t>Voir Capital et idéologie, graphique 10.11. Voir également annexe C&amp;I pour les références bibliographiques complètes liées à ces estimations</t>
  </si>
  <si>
    <t>Voir Capital et idéologie, graphique 10.12. Voir également annexe C&amp;I pour les références bibliographiques complètes liées à ces estimations</t>
  </si>
  <si>
    <t>Voir Capital et idéologie, graphique 10.13. Voir également annexe C&amp;I pour les références bibliographiques complètes liées à ces estimations</t>
  </si>
  <si>
    <t>1980-2020</t>
  </si>
  <si>
    <t>Top marginal income tax rate in rich countries, 1900-2020</t>
  </si>
  <si>
    <t>Top inheritance tax in rich countries, 1900-2020</t>
  </si>
  <si>
    <t>Voir Capital et idéologie, graphique 7.9. Voir également annexe C&amp;I pour les références bibliographiques complètes liées à ces estimations</t>
  </si>
  <si>
    <t xml:space="preserve">Voir texte du livre pour une discussion interprétative </t>
  </si>
  <si>
    <t>(2010-2020)</t>
  </si>
  <si>
    <t>Voir Capital et idéologie, graphique 10.8. Voir également annexe C&amp;I pour les références bibliographiques complètes liées à ces estimations</t>
  </si>
  <si>
    <t>Percentile</t>
  </si>
  <si>
    <t>Top income tax rate</t>
  </si>
  <si>
    <t>Inégalité (top 1% income share)</t>
  </si>
  <si>
    <t>Croissance revenu national /habitant</t>
  </si>
  <si>
    <t>Europe occidentale</t>
  </si>
  <si>
    <t>Données utilisées pour les graphiques sur croissance, inégalités et impôt progressif aux Etats-Unis et en Europe</t>
  </si>
  <si>
    <t>Voir Capital et idéologie, graphique 11.12. Voir également annexe C&amp;I pour les références bibliographiques complètes liées à ces estimations</t>
  </si>
  <si>
    <t>P99.9-100</t>
  </si>
  <si>
    <t>P99.5-99.9</t>
  </si>
  <si>
    <t>P99-99.5</t>
  </si>
  <si>
    <t>P95-99</t>
  </si>
  <si>
    <t>P90-95</t>
  </si>
  <si>
    <t>P80-90</t>
  </si>
  <si>
    <t>P70-80</t>
  </si>
  <si>
    <t>P60-70</t>
  </si>
  <si>
    <t>P50-60</t>
  </si>
  <si>
    <t>P40-50</t>
  </si>
  <si>
    <t>P30-40</t>
  </si>
  <si>
    <t>P20-30</t>
  </si>
  <si>
    <t>P10-20</t>
  </si>
  <si>
    <t>P0-10</t>
  </si>
  <si>
    <t>Deposits</t>
  </si>
  <si>
    <t>Financial assets (excl. Deposits)</t>
  </si>
  <si>
    <t>Business assets</t>
  </si>
  <si>
    <t>Net
 Housing</t>
  </si>
  <si>
    <t>Voir Capital et idéologie, graphique 11.17. Voir également annexe C&amp;I pour les références bibliographiques complètes liées à ces estimations</t>
  </si>
  <si>
    <t>Séries de données utilisées pour la composition des patrimoines France 2018</t>
  </si>
  <si>
    <t xml:space="preserve">Taux marginal d'imposition         </t>
  </si>
  <si>
    <t>Impôt sur les successions (taux marginal d'imposition)</t>
  </si>
  <si>
    <t>Impôt annuel sur la propriété (taux marginal d'imposition)</t>
  </si>
  <si>
    <t>Tableau supplémentaire: calcul des taux marginaux implicites</t>
  </si>
  <si>
    <t>Multiple du revenu                     moyen</t>
  </si>
  <si>
    <t>Impôt sur les successions (taux effectif d'imposition)</t>
  </si>
  <si>
    <t>Impôt annuel sur la propriété (taux effectif d'imposition)</t>
  </si>
  <si>
    <t>…</t>
  </si>
  <si>
    <t>Assemblée nationale Pays D</t>
  </si>
  <si>
    <t>Assemblée nationale Pays C</t>
  </si>
  <si>
    <t>Assemblée nationale Pays B</t>
  </si>
  <si>
    <t>Assemblée nationale Pays A</t>
  </si>
  <si>
    <t>Investissement moyen</t>
  </si>
  <si>
    <t>Données utilisées pour le graphique sur la répartition de l'investissement éducatif en France</t>
  </si>
  <si>
    <t>Voir Capital et idéologie, graphique 17.1. Voir également annexe C&amp;I pour les références bibliographiques complètes liées à ces estimations</t>
  </si>
  <si>
    <t>Données utilisées pour les graphique sur la répartition de la propriété en France, au Royaume-Uni et en Suède</t>
  </si>
  <si>
    <t>year for share=50%</t>
  </si>
  <si>
    <t>b=</t>
  </si>
  <si>
    <t>a=</t>
  </si>
  <si>
    <t>P90-100</t>
  </si>
  <si>
    <t>P50-90</t>
  </si>
  <si>
    <t>P0-50</t>
  </si>
  <si>
    <t xml:space="preserve">top 0.1% </t>
  </si>
  <si>
    <t>top 1%</t>
  </si>
  <si>
    <t xml:space="preserve"> top 10%</t>
  </si>
  <si>
    <t xml:space="preserve"> top 50%</t>
  </si>
  <si>
    <t>bottom 50%</t>
  </si>
  <si>
    <t>Proportion of women in</t>
  </si>
  <si>
    <t>USA</t>
  </si>
  <si>
    <t>Séries de données utilisées pour les graphiques sur les top 10% et bottom 50% income shares Europe vs US 1900-2020</t>
  </si>
  <si>
    <t>Voir Capital et idéologie, graphiques 10.2 et 11.2. Voir également annexe C&amp;I pour les références bibliographiques complètes liées à ces estimations</t>
  </si>
  <si>
    <t>(USA: séries mises à jour WID.world 22-03-2021) (Europe: T10: moyenne FR-UK-GE-SW, voir graphique 10.2; B50-M40 ajustés sur FR, voir graphique 11.2)</t>
  </si>
  <si>
    <t>Europe (moyenne FR-RU-SU)</t>
  </si>
  <si>
    <t>Séries de données utilisées pour les graphiques sur les top 10% et bottom 50% wealth shares Europe vs US 1900-2020</t>
  </si>
  <si>
    <t>Europe (1913)</t>
  </si>
  <si>
    <t>Données utilisées pour la graphique sur la concentration de la propriété</t>
  </si>
  <si>
    <t>Voir Capital et idéologie, graphique 13.10. Voir également annexe C&amp;I pour les références bibliographiques complètes liées à ces estimations</t>
  </si>
  <si>
    <t>Europe (2020)</t>
  </si>
  <si>
    <t>Etats-Unis (2020)</t>
  </si>
  <si>
    <t>(USA: séries mises à jour WID.world 22-03-2021) (Europe: T10: moyenne FR-UK-SW, voir graphique 10.2; B50-M40 ajustés sur FR, voir graphique 11.2)</t>
  </si>
  <si>
    <t>Données utilisées pour la part des femmes dans les hauts revenus en France</t>
  </si>
  <si>
    <t>2010-2018</t>
  </si>
  <si>
    <t>2000-2009</t>
  </si>
  <si>
    <t>1990-1999</t>
  </si>
  <si>
    <t>1980-1989</t>
  </si>
  <si>
    <t>1970-1979</t>
  </si>
  <si>
    <t>Low-income countries (trade tax/GDP)</t>
  </si>
  <si>
    <t>Low-income countries (tax/GDP)</t>
  </si>
  <si>
    <t>High-income countries (trade tax/GDP)</t>
  </si>
  <si>
    <t>High-income countries (tax/GDP)</t>
  </si>
  <si>
    <t>All tax revenues, including central govt, local govt and social contributions</t>
  </si>
  <si>
    <t>Données utilisées sur les recettes fiscales des pays à bas revenus vs pays à hauts revenus</t>
  </si>
  <si>
    <t>Suisse</t>
  </si>
  <si>
    <t xml:space="preserve">Allemagne </t>
  </si>
  <si>
    <t>Moyenne pays riches (19 pays)</t>
  </si>
  <si>
    <t>Zone euro (Allemagne-France)</t>
  </si>
  <si>
    <t>Bilan banque centrale en % PIB</t>
  </si>
  <si>
    <t>Voir Capital et idéologie, graphiques 13.11. Voir également annexe C&amp;I pour les références bibliographiques complètes liées à ces estimations</t>
  </si>
  <si>
    <t>Source: WIR2018: Figure 3.1.5.</t>
  </si>
  <si>
    <t>China</t>
  </si>
  <si>
    <t>Public</t>
  </si>
  <si>
    <t>Private</t>
  </si>
  <si>
    <t>Foreign</t>
  </si>
  <si>
    <t>Haïti 1780</t>
  </si>
  <si>
    <t>Algérie 1930</t>
  </si>
  <si>
    <t>Données utilisées pour le graphique sur l'inégalité dans les sociétés coloniales et esclavagistes</t>
  </si>
  <si>
    <t>Voir Capital et idéologie, graphique 7.2. Voir également annexe C&amp;I pour les références bibliographiques complètes liées à ces estimations</t>
  </si>
  <si>
    <t>Voir Capital et idéologie, graphique 4.3. Voir également annexe C&amp;I pour les références bibliographiques complètes liées à ces estimations</t>
  </si>
  <si>
    <t>Voir également piketty.pse.ens.fr/ideologie et le texte du livre "Capital et idéologie" et de l'annexe correspondante pour les références bibliographiques complètes liées à ces estimations</t>
  </si>
  <si>
    <t>Voir Capital et idéologie, graphique 13.12. Voir également annexe C&amp;I pour les références bibliographiques complètes liées à ces estimations</t>
  </si>
  <si>
    <t>2010-2019</t>
  </si>
  <si>
    <t>1995-2020</t>
  </si>
  <si>
    <t>top 0,01%</t>
  </si>
  <si>
    <t>Slovaquie</t>
  </si>
  <si>
    <t>Rép.Tchèque</t>
  </si>
  <si>
    <t>Hongrie</t>
  </si>
  <si>
    <t>Pologne</t>
  </si>
  <si>
    <t>Croatia</t>
  </si>
  <si>
    <t>Bulgaria</t>
  </si>
  <si>
    <t>Romania</t>
  </si>
  <si>
    <t>Latvia</t>
  </si>
  <si>
    <t>Lithuania</t>
  </si>
  <si>
    <t>Estonia</t>
  </si>
  <si>
    <t>Slovenia</t>
  </si>
  <si>
    <t>Données utilisées pour le graphique sur flux entrants et sortants en Europe de l'Est</t>
  </si>
  <si>
    <t>Voir Capital et idéologie, graphique 12.10. Voir également annexe C&amp;I pour les références bibliographiques complètes liées à ces estimations</t>
  </si>
  <si>
    <t>Net foreign property income outflow (% GDP)</t>
  </si>
  <si>
    <t>Net budgetary balance inflow with EU (% GNI)</t>
  </si>
  <si>
    <t>Voir Capital et idéologie, graphique 12.6. Voir également annexe C&amp;I pour les références bibliographiques complètes liées à ces estimations</t>
  </si>
  <si>
    <t>Voir Capital et idéologie, graphique 12.7. Voir également annexe C&amp;I pour les références bibliographiques complètes liées à ces estimations</t>
  </si>
  <si>
    <t>Data Series on the share of public wealth in national wealth  1978-2020</t>
  </si>
  <si>
    <t>Séries de données sur la propriété des entreprises en Chine 1978-2020</t>
  </si>
  <si>
    <t>Voir Capital et idéologie, graphique 13.13. Voir également annexe C&amp;I pour les références bibliographiques complètes liées à ces estimations</t>
  </si>
  <si>
    <t>Données utilisées pour la graphique sur la redistribution de l'héritage</t>
  </si>
  <si>
    <t>Reste du monde</t>
  </si>
  <si>
    <t>Emissions &gt;9.1xmoyenne (top1%)</t>
  </si>
  <si>
    <t>Emissions &gt;2.3xmoyenne (top10%)</t>
  </si>
  <si>
    <t>Emissions &gt;moyenne</t>
  </si>
  <si>
    <t>Total des émissions</t>
  </si>
  <si>
    <t>Données utilisées pour la répartition mondiale des émissions carbone 2010-2018</t>
  </si>
  <si>
    <t>Voir Capital et idéologie, graphique 13.7. Voir également annexe C&amp;I pour les références bibliographiques complètes liées à ces estimations</t>
  </si>
  <si>
    <t>Nombre de salariés</t>
  </si>
  <si>
    <t>Données utilisées pour le graphique sur le socialisme participatif et le partage du pouvoir</t>
  </si>
  <si>
    <t>Application des formules décrites dans Capital et idéologie, chapitre 17</t>
  </si>
  <si>
    <t>Actionnaire unique salarié</t>
  </si>
  <si>
    <t>Actionnaire unique non salarié</t>
  </si>
  <si>
    <t>Plafond actionnaire unique (en % des droits de vote des actionnaires)</t>
  </si>
  <si>
    <t>Part des droits de vote allant à un actionnaire unique</t>
  </si>
  <si>
    <t>Droits de vote détenus par un actionnaire unique salarié</t>
  </si>
  <si>
    <t>Droits de vote détenus par un actionnaire unique non salarié</t>
  </si>
  <si>
    <t>Voir feuille DataG4</t>
  </si>
  <si>
    <t>Données utilisées pour le graphique sur le capital privé 1850-2020</t>
  </si>
  <si>
    <t>Données utilisées pour le graphique sur la dette publique 1850-2020</t>
  </si>
  <si>
    <t>Tableau 3. Une nouvelle organisation de la mondialisation:                                                               la démocratie transnationale</t>
  </si>
  <si>
    <t>Tableau 2. La circulation de la propriété et l'impôt progressif</t>
  </si>
  <si>
    <t>College Attendance Rates</t>
  </si>
  <si>
    <t>Parent Income Rank</t>
  </si>
  <si>
    <t>Données utilisées pour le graphique sur l'accès aux universités aux Etats-Unis</t>
  </si>
  <si>
    <t>Voir Capital et idéologie, graphique 0.8. Voir également annexe C&amp;I pour les références bibliographiques complètes liées à ces estimations</t>
  </si>
  <si>
    <t>Données utilisées pour le graphique sur les tailles de bilan de banques centrales</t>
  </si>
  <si>
    <t>ECB https://www.ecb.europa.eu/pub/annual/balance/html/ecb.eurosystembalancesheet2020~0da47a656b.en.html</t>
  </si>
  <si>
    <t>% GDP</t>
  </si>
  <si>
    <t>FED bil $</t>
  </si>
  <si>
    <t>BCE bil €</t>
  </si>
  <si>
    <t>FED https://www.federalreserve.gov/monetarypolicy/bst_recenttrends.htm</t>
  </si>
  <si>
    <r>
      <t xml:space="preserve">Taux effectif d'imposition </t>
    </r>
    <r>
      <rPr>
        <sz val="13"/>
        <rFont val="Arial Narrow"/>
        <family val="2"/>
      </rPr>
      <t>(y compris cotisations sociales et carte carbone)</t>
    </r>
  </si>
  <si>
    <r>
      <t>Impôt progressif sur le revenu</t>
    </r>
    <r>
      <rPr>
        <sz val="14"/>
        <rFont val="Arial"/>
        <family val="2"/>
      </rPr>
      <t xml:space="preserve"> (financement du revenu de base, de la garantie d'emploi et de l'Etat social et écologique)</t>
    </r>
  </si>
  <si>
    <r>
      <t xml:space="preserve">Impôt progressif sur la propriété </t>
    </r>
    <r>
      <rPr>
        <sz val="14"/>
        <rFont val="Arial"/>
        <family val="2"/>
      </rPr>
      <t>(financement de la dotation en capital (héritage pour tous) versée à chaque jeune adulte)</t>
    </r>
  </si>
  <si>
    <t xml:space="preserve">Part des 50% les plus pauvres </t>
  </si>
  <si>
    <t xml:space="preserve">Part des 40% suivants </t>
  </si>
  <si>
    <t xml:space="preserve">Part des 10% les plus riches </t>
  </si>
  <si>
    <t xml:space="preserve">Part des 1% les plus riches </t>
  </si>
  <si>
    <r>
      <rPr>
        <b/>
        <sz val="12"/>
        <color theme="1"/>
        <rFont val="Arial"/>
        <family val="2"/>
      </rPr>
      <t>Note</t>
    </r>
    <r>
      <rPr>
        <sz val="12"/>
        <color theme="1"/>
        <rFont val="Arial"/>
        <family val="2"/>
      </rPr>
      <t xml:space="preserve">: les parts indiquées ici ont été calculés en supposant pour simplifier un héritage moyen égal au patrimoine moyen (voir formules); en pratique, cela peut varie suivant les périodes et les pays, mais en règle générale le ratio entre l'héritage moyen (égal au patrimoine moyen au décès en population stationnaire) et le patrimoine moyen est supérieur à un (voir au-delà de 1,5 en France pour la période récente; voir piketty.pse.ens.fr/inheritance), auquel cas les formules doivent être adaptées (ou bien l'héritage pour tous doit être fixé à 60% de l'héritage moyen). </t>
    </r>
  </si>
  <si>
    <r>
      <rPr>
        <b/>
        <sz val="12"/>
        <rFont val="Arial"/>
        <family val="2"/>
      </rPr>
      <t>Lecture.</t>
    </r>
    <r>
      <rPr>
        <sz val="12"/>
        <rFont val="Arial"/>
        <family val="2"/>
      </rPr>
      <t xml:space="preserve"> Le système fiscal proposé comprend un impôt progressif sur la propriété (impôt annuel et impôt successoral) finançant une dotation en capital (héritage pour tous) à chaque jeune adulte et un impôt progressif sur le revenu (y compris cotisations sociales et carte individuelle sur les émissions carbone) finançant le revenu de base et l'Etat social et écologique (santé, éducation, retraites, chômage, énergie, etc.). Ce système de circulation de propriété est l'un des éléments constitutifs du socialisme participatif, avec le partage des droits de vote entre salariés et actionnaires dans les entreprises. </t>
    </r>
    <r>
      <rPr>
        <b/>
        <sz val="11.5"/>
        <rFont val="Arial Narrow"/>
        <family val="2"/>
      </rPr>
      <t>Note. D</t>
    </r>
    <r>
      <rPr>
        <sz val="11.5"/>
        <rFont val="Arial Narrow"/>
        <family val="2"/>
      </rPr>
      <t xml:space="preserve">ans l'exemple donné ici, l'impôt progressif sur la propriété prélève environ 5% du revenu national (4% pour l'impôt annuel et 1% pour l'impôt sucessoral, le tout permettant de financer une dotation en capital équivalente à 60% du patrimoine moyen versée à 25 ans) et l'impôt progressif sur le revenu environ 45% du revenu national (permettant de financer un système de revenu de base et de garantie d'emploi, à hauteur de 5% du revenu national, et l'Etat social et écologique à hauteur de 40% du revenu national).   </t>
    </r>
    <r>
      <rPr>
        <b/>
        <sz val="11.5"/>
        <rFont val="Arial Narrow"/>
        <family val="2"/>
      </rPr>
      <t>Sources</t>
    </r>
    <r>
      <rPr>
        <sz val="11.5"/>
        <rFont val="Arial Narrow"/>
        <family val="2"/>
      </rPr>
      <t>: voir piketty.pse.ens.fr/egalite</t>
    </r>
  </si>
  <si>
    <t>Après redistribution de l'héritage</t>
  </si>
  <si>
    <t>(financement de l'héritage pour tous par un impôt successoral proportionnel à 60%)</t>
  </si>
  <si>
    <t>(financement de l'héritage pour tous par un impôt progressif sur la fortune et les successions)</t>
  </si>
  <si>
    <t>Données utilisées pour les graphique sur l'inégalité mondiale des revenus</t>
  </si>
  <si>
    <t>Ration Top 10%/Bottom 50%</t>
  </si>
  <si>
    <t>Voir Chancel-Piketty 2021 "Global Income Inequality 1820-2020: From Colonialism to Neo-Colonialism?"</t>
  </si>
  <si>
    <r>
      <t xml:space="preserve">Assemblée transnationale                                                                                                                                                    </t>
    </r>
    <r>
      <rPr>
        <sz val="14"/>
        <color theme="1"/>
        <rFont val="Arial"/>
        <family val="2"/>
      </rPr>
      <t xml:space="preserve">En charge des </t>
    </r>
    <r>
      <rPr>
        <b/>
        <sz val="14"/>
        <color theme="1"/>
        <rFont val="Arial"/>
        <family val="2"/>
      </rPr>
      <t>biens publics globaux</t>
    </r>
    <r>
      <rPr>
        <sz val="14"/>
        <color theme="1"/>
        <rFont val="Arial"/>
        <family val="2"/>
      </rPr>
      <t xml:space="preserve"> (climat, recherche, formation, travail, etc.) et de la </t>
    </r>
    <r>
      <rPr>
        <b/>
        <sz val="14"/>
        <color theme="1"/>
        <rFont val="Arial"/>
        <family val="2"/>
      </rPr>
      <t>justice fiscale globale</t>
    </r>
    <r>
      <rPr>
        <sz val="14"/>
        <color theme="1"/>
        <rFont val="Arial"/>
        <family val="2"/>
      </rPr>
      <t xml:space="preserve"> (impôts communs sur les plus hauts patrimoines et revenus et sur les plus grandes entreprises, taxes carbone)</t>
    </r>
  </si>
  <si>
    <r>
      <t xml:space="preserve">Lecture. </t>
    </r>
    <r>
      <rPr>
        <sz val="12"/>
        <color theme="1"/>
        <rFont val="Arial"/>
        <family val="2"/>
      </rPr>
      <t xml:space="preserve">Selon l'organisation proposée, les traités régulant la mondialisation (circulation des biens, des capitaux et des personnes) prévoient la création entre les pays concernés d'une Assemblée transnationale en charge des biens publics globaux (climat, recherche, formation, droit du travail, etc.) et de la justice fiscale globale (impôts communs sur les plus hauts patrimoines et revenus et sur les plus grandes entreprises, taxes carbone). </t>
    </r>
    <r>
      <rPr>
        <b/>
        <sz val="12"/>
        <color theme="1"/>
        <rFont val="Arial Narrow"/>
        <family val="2"/>
      </rPr>
      <t>Note.</t>
    </r>
    <r>
      <rPr>
        <sz val="12"/>
        <color theme="1"/>
        <rFont val="Arial Narrow"/>
        <family val="2"/>
      </rPr>
      <t xml:space="preserve"> Les pays A, B, etc. peuvent être des Etats comme la France, l'Allemagne, l'Italie, l'Espagne, etc., auquel cas l'Assemblée transnationale serait l'Assemblée européenne; ou bien les pays A, B, etc., peuvent être des Unions régionales comme l'Union européenne, l'Union africaine, etc., auquel cas l'Assemblée transnationale serait celle de l'Union euro-africaine. L'Assemblée transnationale peut être formée de députés issus des Parlements nationaux et/ou de députés transnationaux élus spécialement à cet effet, suivant les cas. </t>
    </r>
    <r>
      <rPr>
        <b/>
        <sz val="12"/>
        <color theme="1"/>
        <rFont val="Arial Narrow"/>
        <family val="2"/>
      </rPr>
      <t>Sources</t>
    </r>
    <r>
      <rPr>
        <sz val="12"/>
        <color theme="1"/>
        <rFont val="Arial Narrow"/>
        <family val="2"/>
      </rPr>
      <t>: voir piketty.pse.ens.fr/egalite</t>
    </r>
  </si>
  <si>
    <t>(dernière mise à jour: 29/6/2021)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</si>
</sst>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
  </numFmts>
  <fonts count="61" x14ac:knownFonts="1">
    <font>
      <sz val="11"/>
      <color theme="1"/>
      <name val="Calibri"/>
      <family val="2"/>
      <scheme val="minor"/>
    </font>
    <font>
      <sz val="12"/>
      <color theme="1"/>
      <name val="Arial"/>
      <family val="2"/>
    </font>
    <font>
      <sz val="12"/>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sz val="12"/>
      <name val="Arial"/>
      <family val="2"/>
    </font>
    <font>
      <sz val="12"/>
      <color theme="1"/>
      <name val="Arial"/>
      <family val="2"/>
    </font>
    <font>
      <b/>
      <sz val="12"/>
      <color theme="1"/>
      <name val="Arial"/>
      <family val="2"/>
    </font>
    <font>
      <sz val="11"/>
      <color theme="1"/>
      <name val="Calibri"/>
      <family val="2"/>
      <scheme val="minor"/>
    </font>
    <font>
      <sz val="12"/>
      <color theme="1"/>
      <name val="Calibri"/>
      <family val="2"/>
      <scheme val="minor"/>
    </font>
    <font>
      <sz val="10"/>
      <name val="Arial"/>
      <family val="2"/>
    </font>
    <font>
      <b/>
      <sz val="12"/>
      <name val="Arial"/>
      <family val="2"/>
    </font>
    <font>
      <sz val="12"/>
      <color indexed="8"/>
      <name val="Calibri"/>
      <family val="2"/>
    </font>
    <font>
      <b/>
      <sz val="11"/>
      <color theme="1"/>
      <name val="Arial"/>
      <family val="2"/>
    </font>
    <font>
      <b/>
      <sz val="10"/>
      <name val="Arial"/>
      <family val="2"/>
    </font>
    <font>
      <sz val="12"/>
      <color indexed="24"/>
      <name val="Arial"/>
      <family val="2"/>
    </font>
    <font>
      <sz val="14"/>
      <name val="Arial"/>
      <family val="2"/>
    </font>
    <font>
      <sz val="8"/>
      <color indexed="24"/>
      <name val="Arial"/>
      <family val="2"/>
    </font>
    <font>
      <sz val="10"/>
      <color indexed="24"/>
      <name val="Arial Narrow"/>
      <family val="2"/>
    </font>
    <font>
      <sz val="14"/>
      <name val="Arial Narrow"/>
      <family val="2"/>
    </font>
    <font>
      <sz val="14"/>
      <color indexed="8"/>
      <name val="Arial Narrow"/>
      <family val="2"/>
    </font>
    <font>
      <b/>
      <i/>
      <sz val="14"/>
      <name val="Arial"/>
      <family val="2"/>
    </font>
    <font>
      <sz val="10"/>
      <name val="Arial Narrow"/>
      <family val="2"/>
    </font>
    <font>
      <b/>
      <sz val="14"/>
      <name val="Arial"/>
      <family val="2"/>
    </font>
    <font>
      <i/>
      <sz val="14"/>
      <name val="Arial"/>
      <family val="2"/>
    </font>
    <font>
      <sz val="16"/>
      <color indexed="24"/>
      <name val="Arial"/>
      <family val="2"/>
    </font>
    <font>
      <b/>
      <sz val="16"/>
      <name val="Arial"/>
      <family val="2"/>
    </font>
    <font>
      <b/>
      <vertAlign val="superscript"/>
      <sz val="16"/>
      <name val="Arial"/>
      <family val="2"/>
    </font>
    <font>
      <sz val="10"/>
      <color indexed="24"/>
      <name val="Arial"/>
      <family val="2"/>
    </font>
    <font>
      <b/>
      <sz val="10"/>
      <color indexed="8"/>
      <name val="Arial"/>
      <family val="2"/>
    </font>
    <font>
      <sz val="11"/>
      <color theme="1"/>
      <name val="Arial"/>
      <family val="2"/>
    </font>
    <font>
      <sz val="11"/>
      <name val="Arial"/>
      <family val="2"/>
    </font>
    <font>
      <sz val="11"/>
      <name val="Calibri"/>
      <family val="2"/>
    </font>
    <font>
      <sz val="12"/>
      <color theme="1"/>
      <name val="Arial Narrow"/>
      <family val="2"/>
    </font>
    <font>
      <sz val="10"/>
      <name val="Arial"/>
      <family val="2"/>
    </font>
    <font>
      <sz val="10"/>
      <color theme="1"/>
      <name val="Arial"/>
      <family val="2"/>
    </font>
    <font>
      <b/>
      <sz val="14"/>
      <color theme="1"/>
      <name val="Arial"/>
      <family val="2"/>
    </font>
    <font>
      <u/>
      <sz val="12"/>
      <color indexed="12"/>
      <name val="Calibri"/>
      <family val="2"/>
    </font>
    <font>
      <u/>
      <sz val="12"/>
      <color indexed="12"/>
      <name val="Arial"/>
      <family val="2"/>
    </font>
    <font>
      <sz val="10"/>
      <color theme="1"/>
      <name val="Arial"/>
      <family val="2"/>
    </font>
    <font>
      <i/>
      <sz val="9"/>
      <name val="Arial"/>
      <family val="2"/>
    </font>
    <font>
      <b/>
      <sz val="11.5"/>
      <name val="Arial Narrow"/>
      <family val="2"/>
    </font>
    <font>
      <sz val="11.5"/>
      <name val="Arial Narrow"/>
      <family val="2"/>
    </font>
    <font>
      <sz val="13"/>
      <name val="Arial Narrow"/>
      <family val="2"/>
    </font>
    <font>
      <b/>
      <sz val="12"/>
      <color theme="1"/>
      <name val="Arial Narrow"/>
      <family val="2"/>
    </font>
    <font>
      <b/>
      <sz val="13"/>
      <color theme="1"/>
      <name val="Arial"/>
      <family val="2"/>
    </font>
    <font>
      <b/>
      <sz val="14"/>
      <color theme="1"/>
      <name val="Arial"/>
      <family val="2"/>
    </font>
    <font>
      <sz val="14"/>
      <color theme="1"/>
      <name val="Arial"/>
      <family val="2"/>
    </font>
    <font>
      <b/>
      <sz val="16"/>
      <color theme="1"/>
      <name val="Arial"/>
      <family val="2"/>
    </font>
    <font>
      <sz val="11"/>
      <name val="Arial"/>
      <family val="2"/>
    </font>
    <font>
      <sz val="11"/>
      <name val="Calibri"/>
      <family val="2"/>
    </font>
    <font>
      <sz val="10"/>
      <name val="Arial"/>
      <family val="2"/>
      <charset val="238"/>
    </font>
    <font>
      <b/>
      <sz val="10"/>
      <color theme="1"/>
      <name val="Arial"/>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5">
    <border>
      <left/>
      <right/>
      <top/>
      <bottom/>
      <diagonal/>
    </border>
    <border>
      <left/>
      <right style="thick">
        <color auto="1"/>
      </right>
      <top/>
      <bottom style="thick">
        <color auto="1"/>
      </bottom>
      <diagonal/>
    </border>
    <border>
      <left style="thick">
        <color auto="1"/>
      </left>
      <right/>
      <top/>
      <bottom style="thick">
        <color auto="1"/>
      </bottom>
      <diagonal/>
    </border>
    <border>
      <left/>
      <right style="thick">
        <color auto="1"/>
      </right>
      <top/>
      <bottom/>
      <diagonal/>
    </border>
    <border>
      <left style="thick">
        <color auto="1"/>
      </left>
      <right/>
      <top/>
      <bottom/>
      <diagonal/>
    </border>
    <border>
      <left/>
      <right style="thick">
        <color auto="1"/>
      </right>
      <top style="thick">
        <color auto="1"/>
      </top>
      <bottom/>
      <diagonal/>
    </border>
    <border>
      <left style="thick">
        <color auto="1"/>
      </left>
      <right/>
      <top style="thick">
        <color auto="1"/>
      </top>
      <bottom/>
      <diagonal/>
    </border>
    <border>
      <left style="thick">
        <color auto="1"/>
      </left>
      <right style="thick">
        <color auto="1"/>
      </right>
      <top/>
      <bottom style="thick">
        <color auto="1"/>
      </bottom>
      <diagonal/>
    </border>
    <border>
      <left style="thick">
        <color auto="1"/>
      </left>
      <right style="thick">
        <color auto="1"/>
      </right>
      <top/>
      <bottom/>
      <diagonal/>
    </border>
    <border>
      <left style="thick">
        <color auto="1"/>
      </left>
      <right style="thick">
        <color auto="1"/>
      </right>
      <top style="thick">
        <color auto="1"/>
      </top>
      <bottom/>
      <diagonal/>
    </border>
    <border>
      <left/>
      <right/>
      <top style="thick">
        <color auto="1"/>
      </top>
      <bottom/>
      <diagonal/>
    </border>
    <border>
      <left/>
      <right/>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auto="1"/>
      </bottom>
      <diagonal/>
    </border>
    <border>
      <left style="medium">
        <color auto="1"/>
      </left>
      <right style="thick">
        <color auto="1"/>
      </right>
      <top/>
      <bottom style="medium">
        <color auto="1"/>
      </bottom>
      <diagonal/>
    </border>
    <border>
      <left style="medium">
        <color auto="1"/>
      </left>
      <right style="thick">
        <color auto="1"/>
      </right>
      <top/>
      <bottom/>
      <diagonal/>
    </border>
    <border>
      <left style="medium">
        <color auto="1"/>
      </left>
      <right style="thick">
        <color auto="1"/>
      </right>
      <top style="thick">
        <color auto="1"/>
      </top>
      <bottom/>
      <diagonal/>
    </border>
    <border>
      <left style="thick">
        <color auto="1"/>
      </left>
      <right style="thick">
        <color auto="1"/>
      </right>
      <top style="medium">
        <color auto="1"/>
      </top>
      <bottom/>
      <diagonal/>
    </border>
    <border>
      <left style="thick">
        <color auto="1"/>
      </left>
      <right/>
      <top style="medium">
        <color auto="1"/>
      </top>
      <bottom/>
      <diagonal/>
    </border>
    <border>
      <left style="medium">
        <color auto="1"/>
      </left>
      <right/>
      <top style="medium">
        <color auto="1"/>
      </top>
      <bottom/>
      <diagonal/>
    </border>
    <border>
      <left/>
      <right/>
      <top style="medium">
        <color auto="1"/>
      </top>
      <bottom style="medium">
        <color auto="1"/>
      </bottom>
      <diagonal/>
    </border>
    <border>
      <left/>
      <right style="thick">
        <color auto="1"/>
      </right>
      <top/>
      <bottom style="dashed">
        <color auto="1"/>
      </bottom>
      <diagonal/>
    </border>
    <border>
      <left/>
      <right/>
      <top/>
      <bottom style="dashed">
        <color auto="1"/>
      </bottom>
      <diagonal/>
    </border>
    <border>
      <left style="thick">
        <color auto="1"/>
      </left>
      <right/>
      <top/>
      <bottom style="dashed">
        <color auto="1"/>
      </bottom>
      <diagonal/>
    </border>
    <border>
      <left/>
      <right style="thick">
        <color auto="1"/>
      </right>
      <top style="dashed">
        <color auto="1"/>
      </top>
      <bottom/>
      <diagonal/>
    </border>
    <border>
      <left/>
      <right/>
      <top style="dashed">
        <color auto="1"/>
      </top>
      <bottom/>
      <diagonal/>
    </border>
    <border>
      <left style="thick">
        <color auto="1"/>
      </left>
      <right/>
      <top style="dashed">
        <color auto="1"/>
      </top>
      <bottom/>
      <diagonal/>
    </border>
    <border>
      <left/>
      <right style="thick">
        <color auto="1"/>
      </right>
      <top style="thin">
        <color auto="1"/>
      </top>
      <bottom/>
      <diagonal/>
    </border>
    <border>
      <left/>
      <right/>
      <top style="thin">
        <color auto="1"/>
      </top>
      <bottom/>
      <diagonal/>
    </border>
    <border>
      <left style="thick">
        <color auto="1"/>
      </left>
      <right/>
      <top style="thin">
        <color auto="1"/>
      </top>
      <bottom/>
      <diagonal/>
    </border>
    <border>
      <left/>
      <right style="thick">
        <color auto="1"/>
      </right>
      <top/>
      <bottom style="thin">
        <color auto="1"/>
      </bottom>
      <diagonal/>
    </border>
    <border>
      <left/>
      <right/>
      <top/>
      <bottom style="thin">
        <color indexed="64"/>
      </bottom>
      <diagonal/>
    </border>
    <border>
      <left style="thick">
        <color auto="1"/>
      </left>
      <right/>
      <top/>
      <bottom style="thin">
        <color auto="1"/>
      </bottom>
      <diagonal/>
    </border>
    <border>
      <left/>
      <right/>
      <top/>
      <bottom style="double">
        <color indexed="64"/>
      </bottom>
      <diagonal/>
    </border>
    <border>
      <left style="hair">
        <color indexed="64"/>
      </left>
      <right/>
      <top style="medium">
        <color indexed="64"/>
      </top>
      <bottom style="medium">
        <color indexed="64"/>
      </bottom>
      <diagonal/>
    </border>
    <border>
      <left/>
      <right style="double">
        <color auto="1"/>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ouble">
        <color auto="1"/>
      </right>
      <top style="double">
        <color auto="1"/>
      </top>
      <bottom/>
      <diagonal/>
    </border>
    <border>
      <left/>
      <right/>
      <top style="double">
        <color auto="1"/>
      </top>
      <bottom/>
      <diagonal/>
    </border>
    <border>
      <left style="double">
        <color auto="1"/>
      </left>
      <right/>
      <top style="double">
        <color auto="1"/>
      </top>
      <bottom/>
      <diagonal/>
    </border>
    <border>
      <left/>
      <right/>
      <top style="thin">
        <color theme="4"/>
      </top>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auto="1"/>
      </bottom>
      <diagonal/>
    </border>
    <border>
      <left/>
      <right style="thick">
        <color indexed="64"/>
      </right>
      <top style="thick">
        <color indexed="64"/>
      </top>
      <bottom style="medium">
        <color auto="1"/>
      </bottom>
      <diagonal/>
    </border>
    <border>
      <left style="medium">
        <color auto="1"/>
      </left>
      <right style="thick">
        <color indexed="64"/>
      </right>
      <top style="medium">
        <color auto="1"/>
      </top>
      <bottom/>
      <diagonal/>
    </border>
  </borders>
  <cellStyleXfs count="35">
    <xf numFmtId="0" fontId="0" fillId="0" borderId="0"/>
    <xf numFmtId="0" fontId="16" fillId="0" borderId="0"/>
    <xf numFmtId="9" fontId="16" fillId="0" borderId="0" applyFont="0" applyFill="0" applyBorder="0" applyAlignment="0" applyProtection="0"/>
    <xf numFmtId="0" fontId="17" fillId="0" borderId="0"/>
    <xf numFmtId="9" fontId="17" fillId="0" borderId="0" applyFont="0" applyFill="0" applyBorder="0" applyAlignment="0" applyProtection="0"/>
    <xf numFmtId="9" fontId="16" fillId="0" borderId="0" applyFont="0" applyFill="0" applyBorder="0" applyAlignment="0" applyProtection="0"/>
    <xf numFmtId="0" fontId="18" fillId="0" borderId="0"/>
    <xf numFmtId="0" fontId="20" fillId="0" borderId="0"/>
    <xf numFmtId="0" fontId="18" fillId="0" borderId="0"/>
    <xf numFmtId="0" fontId="17" fillId="0" borderId="0"/>
    <xf numFmtId="0" fontId="18" fillId="0" borderId="0"/>
    <xf numFmtId="0" fontId="18" fillId="0" borderId="0"/>
    <xf numFmtId="0" fontId="18" fillId="0" borderId="0"/>
    <xf numFmtId="0" fontId="23" fillId="0" borderId="0"/>
    <xf numFmtId="9" fontId="18" fillId="0" borderId="0" applyFont="0" applyFill="0" applyBorder="0" applyAlignment="0" applyProtection="0"/>
    <xf numFmtId="0" fontId="10" fillId="0" borderId="0"/>
    <xf numFmtId="9" fontId="10" fillId="0" borderId="0" applyFont="0" applyFill="0" applyBorder="0" applyAlignment="0" applyProtection="0"/>
    <xf numFmtId="9" fontId="40" fillId="0" borderId="0" applyFont="0" applyFill="0" applyBorder="0" applyAlignment="0" applyProtection="0"/>
    <xf numFmtId="0" fontId="40" fillId="0" borderId="0"/>
    <xf numFmtId="0" fontId="10" fillId="0" borderId="0"/>
    <xf numFmtId="0" fontId="42" fillId="0" borderId="0"/>
    <xf numFmtId="0" fontId="42" fillId="0" borderId="0"/>
    <xf numFmtId="0" fontId="45" fillId="0" borderId="0" applyNumberForma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58" fillId="0" borderId="0"/>
    <xf numFmtId="9" fontId="58" fillId="0" borderId="0" applyFont="0" applyFill="0" applyBorder="0" applyAlignment="0" applyProtection="0"/>
    <xf numFmtId="0" fontId="17" fillId="0" borderId="0"/>
    <xf numFmtId="0" fontId="57" fillId="0" borderId="0"/>
    <xf numFmtId="9" fontId="17" fillId="0" borderId="0" applyFont="0" applyFill="0" applyBorder="0" applyAlignment="0" applyProtection="0"/>
    <xf numFmtId="0" fontId="59" fillId="0" borderId="0"/>
  </cellStyleXfs>
  <cellXfs count="430">
    <xf numFmtId="0" fontId="0" fillId="0" borderId="0" xfId="0"/>
    <xf numFmtId="0" fontId="14" fillId="0" borderId="0" xfId="0" applyFont="1"/>
    <xf numFmtId="0" fontId="15" fillId="0" borderId="0" xfId="0" applyFont="1"/>
    <xf numFmtId="0" fontId="18" fillId="0" borderId="0" xfId="6"/>
    <xf numFmtId="0" fontId="19" fillId="0" borderId="0" xfId="6" applyFont="1"/>
    <xf numFmtId="0" fontId="17" fillId="0" borderId="0" xfId="9"/>
    <xf numFmtId="0" fontId="14" fillId="0" borderId="0" xfId="9" applyFont="1"/>
    <xf numFmtId="9" fontId="14" fillId="0" borderId="0" xfId="9" applyNumberFormat="1" applyFont="1" applyAlignment="1">
      <alignment horizontal="center"/>
    </xf>
    <xf numFmtId="0" fontId="21" fillId="0" borderId="0" xfId="0" applyFont="1"/>
    <xf numFmtId="0" fontId="12" fillId="0" borderId="0" xfId="0" applyFont="1"/>
    <xf numFmtId="9" fontId="13" fillId="0" borderId="0" xfId="6" applyNumberFormat="1" applyFont="1"/>
    <xf numFmtId="0" fontId="13" fillId="0" borderId="0" xfId="6" applyFont="1"/>
    <xf numFmtId="165" fontId="13" fillId="0" borderId="0" xfId="6" applyNumberFormat="1" applyFont="1" applyAlignment="1">
      <alignment horizontal="center"/>
    </xf>
    <xf numFmtId="9" fontId="13" fillId="0" borderId="0" xfId="6" applyNumberFormat="1" applyFont="1" applyAlignment="1">
      <alignment horizontal="center"/>
    </xf>
    <xf numFmtId="0" fontId="13" fillId="0" borderId="0" xfId="6" applyFont="1" applyAlignment="1">
      <alignment wrapText="1"/>
    </xf>
    <xf numFmtId="1" fontId="13" fillId="0" borderId="0" xfId="6" applyNumberFormat="1" applyFont="1" applyAlignment="1">
      <alignment horizontal="center"/>
    </xf>
    <xf numFmtId="2" fontId="13" fillId="0" borderId="0" xfId="6" applyNumberFormat="1" applyFont="1" applyAlignment="1">
      <alignment horizontal="center"/>
    </xf>
    <xf numFmtId="2" fontId="13" fillId="0" borderId="0" xfId="6" applyNumberFormat="1" applyFont="1"/>
    <xf numFmtId="0" fontId="18" fillId="0" borderId="0" xfId="11"/>
    <xf numFmtId="0" fontId="10" fillId="0" borderId="0" xfId="0" applyFont="1"/>
    <xf numFmtId="0" fontId="23" fillId="0" borderId="0" xfId="13"/>
    <xf numFmtId="0" fontId="23" fillId="0" borderId="0" xfId="13" applyBorder="1"/>
    <xf numFmtId="0" fontId="23" fillId="0" borderId="13" xfId="13" applyBorder="1"/>
    <xf numFmtId="9" fontId="24" fillId="0" borderId="1" xfId="13" applyNumberFormat="1" applyFont="1" applyBorder="1" applyAlignment="1">
      <alignment horizontal="center" vertical="center"/>
    </xf>
    <xf numFmtId="0" fontId="24" fillId="0" borderId="2" xfId="13" applyFont="1" applyBorder="1" applyAlignment="1">
      <alignment horizontal="center" vertical="center" wrapText="1"/>
    </xf>
    <xf numFmtId="9" fontId="24" fillId="0" borderId="8" xfId="13" applyNumberFormat="1" applyFont="1" applyBorder="1" applyAlignment="1">
      <alignment horizontal="center" vertical="center"/>
    </xf>
    <xf numFmtId="9" fontId="24" fillId="0" borderId="3" xfId="13" applyNumberFormat="1" applyFont="1" applyBorder="1" applyAlignment="1">
      <alignment horizontal="center" vertical="center"/>
    </xf>
    <xf numFmtId="0" fontId="24" fillId="0" borderId="4" xfId="13" applyFont="1" applyBorder="1" applyAlignment="1">
      <alignment horizontal="center" vertical="center" wrapText="1"/>
    </xf>
    <xf numFmtId="164" fontId="25" fillId="0" borderId="0" xfId="13" applyNumberFormat="1" applyFont="1"/>
    <xf numFmtId="0" fontId="26" fillId="0" borderId="0" xfId="13" applyFont="1"/>
    <xf numFmtId="0" fontId="27" fillId="0" borderId="3" xfId="13" applyFont="1" applyFill="1" applyBorder="1" applyAlignment="1">
      <alignment horizontal="center" vertical="center" wrapText="1"/>
    </xf>
    <xf numFmtId="0" fontId="28" fillId="0" borderId="4" xfId="13" applyFont="1" applyBorder="1" applyAlignment="1">
      <alignment horizontal="center" vertical="center" wrapText="1"/>
    </xf>
    <xf numFmtId="0" fontId="24" fillId="0" borderId="8" xfId="13" applyFont="1" applyFill="1" applyBorder="1" applyAlignment="1">
      <alignment vertical="center" wrapText="1"/>
    </xf>
    <xf numFmtId="0" fontId="26" fillId="0" borderId="8" xfId="13" applyFont="1" applyBorder="1" applyAlignment="1">
      <alignment horizontal="center" vertical="center" wrapText="1"/>
    </xf>
    <xf numFmtId="0" fontId="30" fillId="0" borderId="8" xfId="13" applyFont="1" applyBorder="1" applyAlignment="1">
      <alignment horizontal="center" vertical="center" wrapText="1"/>
    </xf>
    <xf numFmtId="1" fontId="23" fillId="0" borderId="0" xfId="13" applyNumberFormat="1"/>
    <xf numFmtId="0" fontId="19" fillId="0" borderId="13" xfId="13" applyFont="1" applyBorder="1" applyAlignment="1">
      <alignment horizontal="center" vertical="center" wrapText="1"/>
    </xf>
    <xf numFmtId="0" fontId="36" fillId="0" borderId="0" xfId="13" applyFont="1"/>
    <xf numFmtId="165" fontId="37" fillId="0" borderId="0" xfId="13" applyNumberFormat="1" applyFont="1"/>
    <xf numFmtId="0" fontId="10" fillId="0" borderId="0" xfId="13" applyFont="1"/>
    <xf numFmtId="164" fontId="10" fillId="0" borderId="0" xfId="0" applyNumberFormat="1" applyFont="1" applyAlignment="1">
      <alignment horizontal="center"/>
    </xf>
    <xf numFmtId="164" fontId="10" fillId="0" borderId="0" xfId="0" applyNumberFormat="1" applyFont="1"/>
    <xf numFmtId="9" fontId="10" fillId="0" borderId="0" xfId="0" applyNumberFormat="1" applyFont="1" applyAlignment="1">
      <alignment horizontal="center"/>
    </xf>
    <xf numFmtId="0" fontId="10" fillId="0" borderId="0" xfId="0" applyFont="1" applyAlignment="1">
      <alignment horizontal="center"/>
    </xf>
    <xf numFmtId="2" fontId="10" fillId="0" borderId="0" xfId="0" applyNumberFormat="1" applyFont="1"/>
    <xf numFmtId="0" fontId="13" fillId="0" borderId="0" xfId="8" applyFont="1"/>
    <xf numFmtId="9" fontId="10" fillId="0" borderId="0" xfId="9" applyNumberFormat="1" applyFont="1" applyAlignment="1">
      <alignment horizontal="center"/>
    </xf>
    <xf numFmtId="0" fontId="10" fillId="0" borderId="0" xfId="9" applyFont="1"/>
    <xf numFmtId="0" fontId="10" fillId="0" borderId="0" xfId="0" applyFont="1" applyAlignment="1">
      <alignment horizontal="center" vertical="center" wrapText="1"/>
    </xf>
    <xf numFmtId="164" fontId="10" fillId="0" borderId="4" xfId="0" applyNumberFormat="1" applyFont="1" applyBorder="1" applyAlignment="1">
      <alignment horizontal="center"/>
    </xf>
    <xf numFmtId="164" fontId="10" fillId="0" borderId="0" xfId="0" applyNumberFormat="1" applyFont="1" applyBorder="1" applyAlignment="1">
      <alignment horizontal="center"/>
    </xf>
    <xf numFmtId="164" fontId="10" fillId="0" borderId="3" xfId="0" applyNumberFormat="1" applyFont="1" applyBorder="1" applyAlignment="1">
      <alignment horizontal="center"/>
    </xf>
    <xf numFmtId="164" fontId="10" fillId="0" borderId="2" xfId="0" applyNumberFormat="1" applyFont="1" applyBorder="1" applyAlignment="1">
      <alignment horizontal="center"/>
    </xf>
    <xf numFmtId="164" fontId="10" fillId="0" borderId="11" xfId="0" applyNumberFormat="1" applyFont="1" applyBorder="1" applyAlignment="1">
      <alignment horizontal="center"/>
    </xf>
    <xf numFmtId="164" fontId="10" fillId="0" borderId="1" xfId="0" applyNumberFormat="1" applyFont="1" applyBorder="1" applyAlignment="1">
      <alignment horizontal="center"/>
    </xf>
    <xf numFmtId="0" fontId="10" fillId="0" borderId="4"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3" xfId="0" applyFont="1" applyBorder="1" applyAlignment="1">
      <alignment horizontal="center" vertical="center" wrapText="1"/>
    </xf>
    <xf numFmtId="0" fontId="0" fillId="0" borderId="4" xfId="0" applyBorder="1"/>
    <xf numFmtId="0" fontId="0" fillId="0" borderId="0" xfId="0" applyBorder="1"/>
    <xf numFmtId="164" fontId="13" fillId="0" borderId="0" xfId="6" applyNumberFormat="1" applyFont="1" applyAlignment="1">
      <alignment horizontal="center"/>
    </xf>
    <xf numFmtId="164" fontId="18" fillId="0" borderId="0" xfId="6" applyNumberFormat="1" applyAlignment="1">
      <alignment horizontal="center"/>
    </xf>
    <xf numFmtId="0" fontId="10" fillId="0" borderId="6" xfId="0" applyFont="1" applyBorder="1"/>
    <xf numFmtId="0" fontId="10" fillId="0" borderId="10" xfId="0" applyFont="1" applyBorder="1"/>
    <xf numFmtId="0" fontId="10" fillId="0" borderId="5" xfId="0" applyFont="1" applyBorder="1"/>
    <xf numFmtId="0" fontId="10" fillId="0" borderId="0" xfId="0" applyFont="1" applyBorder="1" applyAlignment="1">
      <alignment horizontal="center"/>
    </xf>
    <xf numFmtId="0" fontId="10" fillId="0" borderId="0" xfId="0" applyFont="1" applyBorder="1"/>
    <xf numFmtId="0" fontId="10" fillId="0" borderId="3" xfId="0" applyFont="1" applyBorder="1" applyAlignment="1">
      <alignment horizontal="center"/>
    </xf>
    <xf numFmtId="0" fontId="17" fillId="0" borderId="0" xfId="0" applyFont="1"/>
    <xf numFmtId="1" fontId="10" fillId="0" borderId="0" xfId="0" applyNumberFormat="1" applyFont="1"/>
    <xf numFmtId="3" fontId="10" fillId="0" borderId="0" xfId="0" applyNumberFormat="1" applyFont="1"/>
    <xf numFmtId="2" fontId="10" fillId="0" borderId="0" xfId="0" applyNumberFormat="1" applyFont="1" applyAlignment="1">
      <alignment horizontal="center"/>
    </xf>
    <xf numFmtId="0" fontId="38" fillId="0" borderId="0" xfId="0" applyFont="1"/>
    <xf numFmtId="0" fontId="18" fillId="0" borderId="0" xfId="8"/>
    <xf numFmtId="0" fontId="19" fillId="0" borderId="6" xfId="8" applyFont="1" applyBorder="1"/>
    <xf numFmtId="0" fontId="19" fillId="0" borderId="10" xfId="8" applyFont="1" applyBorder="1" applyAlignment="1">
      <alignment horizontal="center" vertical="center" wrapText="1"/>
    </xf>
    <xf numFmtId="0" fontId="13" fillId="0" borderId="5" xfId="8" applyFont="1" applyBorder="1"/>
    <xf numFmtId="0" fontId="13" fillId="0" borderId="4" xfId="8" applyFont="1" applyBorder="1" applyAlignment="1">
      <alignment horizontal="center"/>
    </xf>
    <xf numFmtId="9" fontId="13" fillId="0" borderId="0" xfId="8" applyNumberFormat="1" applyFont="1" applyBorder="1" applyAlignment="1">
      <alignment horizontal="center"/>
    </xf>
    <xf numFmtId="9" fontId="13" fillId="0" borderId="0" xfId="14" applyNumberFormat="1" applyFont="1" applyBorder="1" applyAlignment="1">
      <alignment horizontal="center"/>
    </xf>
    <xf numFmtId="9" fontId="13" fillId="0" borderId="3" xfId="8" applyNumberFormat="1" applyFont="1" applyBorder="1" applyAlignment="1">
      <alignment horizontal="center"/>
    </xf>
    <xf numFmtId="9" fontId="13" fillId="0" borderId="0" xfId="8" applyNumberFormat="1" applyFont="1" applyBorder="1"/>
    <xf numFmtId="9" fontId="13" fillId="0" borderId="0" xfId="8" applyNumberFormat="1" applyFont="1"/>
    <xf numFmtId="9" fontId="13" fillId="0" borderId="0" xfId="8" applyNumberFormat="1" applyFont="1" applyAlignment="1">
      <alignment horizontal="center"/>
    </xf>
    <xf numFmtId="0" fontId="13" fillId="0" borderId="2" xfId="8" applyFont="1" applyBorder="1" applyAlignment="1">
      <alignment horizontal="center"/>
    </xf>
    <xf numFmtId="9" fontId="13" fillId="0" borderId="11" xfId="8" applyNumberFormat="1" applyFont="1" applyBorder="1" applyAlignment="1">
      <alignment horizontal="center"/>
    </xf>
    <xf numFmtId="9" fontId="13" fillId="0" borderId="1" xfId="8" applyNumberFormat="1" applyFont="1" applyBorder="1" applyAlignment="1">
      <alignment horizontal="center"/>
    </xf>
    <xf numFmtId="0" fontId="13" fillId="0" borderId="0" xfId="8" applyFont="1" applyBorder="1" applyAlignment="1">
      <alignment horizontal="center"/>
    </xf>
    <xf numFmtId="0" fontId="13" fillId="0" borderId="0" xfId="8" applyFont="1" applyBorder="1"/>
    <xf numFmtId="164" fontId="10" fillId="0" borderId="0" xfId="0" applyNumberFormat="1" applyFont="1" applyAlignment="1">
      <alignment horizontal="center" vertical="center"/>
    </xf>
    <xf numFmtId="0" fontId="10" fillId="0" borderId="4" xfId="0" applyFont="1" applyBorder="1" applyAlignment="1">
      <alignment horizontal="center"/>
    </xf>
    <xf numFmtId="165" fontId="10" fillId="0" borderId="4" xfId="0" applyNumberFormat="1" applyFont="1" applyBorder="1" applyAlignment="1">
      <alignment horizontal="center"/>
    </xf>
    <xf numFmtId="165" fontId="10" fillId="0" borderId="0" xfId="0" applyNumberFormat="1" applyFont="1" applyBorder="1" applyAlignment="1">
      <alignment horizontal="center"/>
    </xf>
    <xf numFmtId="165" fontId="10" fillId="0" borderId="3" xfId="0" applyNumberFormat="1" applyFont="1" applyBorder="1" applyAlignment="1">
      <alignment horizontal="center"/>
    </xf>
    <xf numFmtId="165" fontId="10" fillId="0" borderId="3" xfId="0" applyNumberFormat="1" applyFont="1" applyBorder="1"/>
    <xf numFmtId="165" fontId="10" fillId="0" borderId="2" xfId="0" applyNumberFormat="1" applyFont="1" applyBorder="1" applyAlignment="1">
      <alignment horizontal="center"/>
    </xf>
    <xf numFmtId="165" fontId="10" fillId="0" borderId="11" xfId="0" applyNumberFormat="1" applyFont="1" applyBorder="1" applyAlignment="1">
      <alignment horizontal="center"/>
    </xf>
    <xf numFmtId="165" fontId="10" fillId="0" borderId="1" xfId="0" applyNumberFormat="1" applyFont="1" applyBorder="1" applyAlignment="1">
      <alignment horizontal="center"/>
    </xf>
    <xf numFmtId="0" fontId="18" fillId="0" borderId="0" xfId="8" applyAlignment="1">
      <alignment horizontal="left"/>
    </xf>
    <xf numFmtId="0" fontId="13" fillId="0" borderId="15" xfId="8" applyFont="1" applyBorder="1" applyAlignment="1">
      <alignment horizontal="center" vertical="center" wrapText="1"/>
    </xf>
    <xf numFmtId="9" fontId="13" fillId="0" borderId="10" xfId="8" applyNumberFormat="1" applyFont="1" applyBorder="1" applyAlignment="1">
      <alignment horizontal="center"/>
    </xf>
    <xf numFmtId="9" fontId="13" fillId="0" borderId="5" xfId="8" applyNumberFormat="1" applyFont="1" applyBorder="1" applyAlignment="1">
      <alignment horizontal="center"/>
    </xf>
    <xf numFmtId="0" fontId="13" fillId="0" borderId="6" xfId="8" applyFont="1" applyBorder="1" applyAlignment="1">
      <alignment horizontal="center"/>
    </xf>
    <xf numFmtId="9" fontId="13" fillId="0" borderId="8" xfId="8" applyNumberFormat="1" applyFont="1" applyBorder="1" applyAlignment="1">
      <alignment horizontal="center"/>
    </xf>
    <xf numFmtId="0" fontId="13" fillId="0" borderId="8" xfId="8" applyFont="1" applyBorder="1" applyAlignment="1">
      <alignment horizontal="center"/>
    </xf>
    <xf numFmtId="9" fontId="13" fillId="0" borderId="9" xfId="8" applyNumberFormat="1" applyFont="1" applyBorder="1" applyAlignment="1">
      <alignment horizontal="center"/>
    </xf>
    <xf numFmtId="0" fontId="13" fillId="0" borderId="9" xfId="8" applyFont="1" applyBorder="1" applyAlignment="1">
      <alignment horizontal="center"/>
    </xf>
    <xf numFmtId="0" fontId="13" fillId="0" borderId="9" xfId="8" applyFont="1" applyBorder="1" applyAlignment="1">
      <alignment horizontal="center" vertical="center" wrapText="1"/>
    </xf>
    <xf numFmtId="0" fontId="13" fillId="0" borderId="4" xfId="8" applyFont="1" applyBorder="1"/>
    <xf numFmtId="0" fontId="19" fillId="0" borderId="0" xfId="8" applyFont="1" applyBorder="1" applyAlignment="1">
      <alignment horizontal="center" vertical="center" wrapText="1"/>
    </xf>
    <xf numFmtId="0" fontId="18" fillId="0" borderId="0" xfId="8" applyAlignment="1">
      <alignment horizontal="center" vertical="center"/>
    </xf>
    <xf numFmtId="0" fontId="19" fillId="0" borderId="0" xfId="8" applyFont="1"/>
    <xf numFmtId="9" fontId="13" fillId="0" borderId="16" xfId="8" applyNumberFormat="1" applyFont="1" applyBorder="1" applyAlignment="1">
      <alignment horizontal="center"/>
    </xf>
    <xf numFmtId="0" fontId="13" fillId="0" borderId="17" xfId="8" applyFont="1" applyBorder="1" applyAlignment="1">
      <alignment horizontal="center"/>
    </xf>
    <xf numFmtId="0" fontId="13" fillId="0" borderId="18" xfId="8" applyFont="1" applyBorder="1" applyAlignment="1">
      <alignment horizontal="center"/>
    </xf>
    <xf numFmtId="0" fontId="13" fillId="0" borderId="19" xfId="8" applyFont="1" applyBorder="1" applyAlignment="1">
      <alignment horizontal="center"/>
    </xf>
    <xf numFmtId="0" fontId="13" fillId="0" borderId="20" xfId="8" applyFont="1" applyBorder="1" applyAlignment="1">
      <alignment horizontal="center" vertical="center" wrapText="1"/>
    </xf>
    <xf numFmtId="0" fontId="13" fillId="0" borderId="21" xfId="8" applyFont="1" applyBorder="1" applyAlignment="1">
      <alignment horizontal="center" vertical="center" wrapText="1"/>
    </xf>
    <xf numFmtId="0" fontId="13" fillId="0" borderId="22" xfId="8" applyFont="1" applyBorder="1"/>
    <xf numFmtId="0" fontId="10" fillId="0" borderId="0" xfId="15" applyFont="1"/>
    <xf numFmtId="9" fontId="39" fillId="0" borderId="0" xfId="16" applyFont="1" applyAlignment="1">
      <alignment horizontal="center"/>
    </xf>
    <xf numFmtId="164" fontId="10" fillId="0" borderId="0" xfId="17" applyNumberFormat="1" applyFont="1" applyFill="1" applyBorder="1" applyAlignment="1">
      <alignment horizontal="center"/>
    </xf>
    <xf numFmtId="164" fontId="10" fillId="0" borderId="1" xfId="17" applyNumberFormat="1" applyFont="1" applyBorder="1" applyAlignment="1">
      <alignment horizontal="center"/>
    </xf>
    <xf numFmtId="164" fontId="10" fillId="0" borderId="11" xfId="17" applyNumberFormat="1" applyFont="1" applyBorder="1" applyAlignment="1">
      <alignment horizontal="center"/>
    </xf>
    <xf numFmtId="164" fontId="11" fillId="0" borderId="11" xfId="17" applyNumberFormat="1" applyFont="1" applyBorder="1" applyAlignment="1">
      <alignment horizontal="center"/>
    </xf>
    <xf numFmtId="164" fontId="11" fillId="0" borderId="11" xfId="16" applyNumberFormat="1" applyFont="1" applyBorder="1" applyAlignment="1">
      <alignment horizontal="center"/>
    </xf>
    <xf numFmtId="0" fontId="10" fillId="0" borderId="2" xfId="15" applyFont="1" applyBorder="1" applyAlignment="1">
      <alignment horizontal="center"/>
    </xf>
    <xf numFmtId="164" fontId="40" fillId="0" borderId="0" xfId="18" applyNumberFormat="1" applyAlignment="1">
      <alignment horizontal="center"/>
    </xf>
    <xf numFmtId="9" fontId="39" fillId="0" borderId="0" xfId="16" applyFont="1" applyAlignment="1">
      <alignment horizontal="center" wrapText="1"/>
    </xf>
    <xf numFmtId="164" fontId="11" fillId="0" borderId="3" xfId="16" applyNumberFormat="1" applyFont="1" applyFill="1" applyBorder="1" applyAlignment="1">
      <alignment horizontal="center"/>
    </xf>
    <xf numFmtId="164" fontId="11" fillId="0" borderId="0" xfId="16" applyNumberFormat="1" applyFont="1" applyFill="1" applyBorder="1" applyAlignment="1">
      <alignment horizontal="center"/>
    </xf>
    <xf numFmtId="0" fontId="10" fillId="0" borderId="4" xfId="15" applyFont="1" applyBorder="1" applyAlignment="1">
      <alignment horizontal="center"/>
    </xf>
    <xf numFmtId="164" fontId="13" fillId="0" borderId="0" xfId="16" applyNumberFormat="1" applyFont="1" applyFill="1" applyBorder="1" applyAlignment="1">
      <alignment horizontal="center"/>
    </xf>
    <xf numFmtId="164" fontId="19" fillId="0" borderId="0" xfId="16" applyNumberFormat="1" applyFont="1" applyFill="1" applyBorder="1" applyAlignment="1">
      <alignment horizontal="center"/>
    </xf>
    <xf numFmtId="164" fontId="11" fillId="0" borderId="24" xfId="16" applyNumberFormat="1" applyFont="1" applyFill="1" applyBorder="1" applyAlignment="1">
      <alignment horizontal="center"/>
    </xf>
    <xf numFmtId="164" fontId="11" fillId="0" borderId="25" xfId="16" applyNumberFormat="1" applyFont="1" applyFill="1" applyBorder="1" applyAlignment="1">
      <alignment horizontal="center"/>
    </xf>
    <xf numFmtId="164" fontId="19" fillId="0" borderId="25" xfId="16" applyNumberFormat="1" applyFont="1" applyFill="1" applyBorder="1" applyAlignment="1">
      <alignment horizontal="center"/>
    </xf>
    <xf numFmtId="0" fontId="10" fillId="0" borderId="26" xfId="15" applyFont="1" applyBorder="1" applyAlignment="1">
      <alignment horizontal="center"/>
    </xf>
    <xf numFmtId="164" fontId="11" fillId="0" borderId="27" xfId="16" applyNumberFormat="1" applyFont="1" applyFill="1" applyBorder="1" applyAlignment="1">
      <alignment horizontal="center"/>
    </xf>
    <xf numFmtId="164" fontId="11" fillId="0" borderId="28" xfId="16" applyNumberFormat="1" applyFont="1" applyFill="1" applyBorder="1" applyAlignment="1">
      <alignment horizontal="center"/>
    </xf>
    <xf numFmtId="164" fontId="19" fillId="0" borderId="28" xfId="16" applyNumberFormat="1" applyFont="1" applyFill="1" applyBorder="1" applyAlignment="1">
      <alignment horizontal="center"/>
    </xf>
    <xf numFmtId="0" fontId="10" fillId="0" borderId="29" xfId="15" applyFont="1" applyBorder="1" applyAlignment="1">
      <alignment horizontal="center"/>
    </xf>
    <xf numFmtId="164" fontId="11" fillId="0" borderId="3" xfId="16" applyNumberFormat="1" applyFont="1" applyBorder="1" applyAlignment="1">
      <alignment horizontal="center"/>
    </xf>
    <xf numFmtId="164" fontId="11" fillId="0" borderId="0" xfId="16" applyNumberFormat="1" applyFont="1" applyBorder="1" applyAlignment="1">
      <alignment horizontal="center"/>
    </xf>
    <xf numFmtId="164" fontId="19" fillId="0" borderId="0" xfId="16" applyNumberFormat="1" applyFont="1" applyBorder="1" applyAlignment="1">
      <alignment horizontal="center"/>
    </xf>
    <xf numFmtId="164" fontId="11" fillId="0" borderId="0" xfId="4" applyNumberFormat="1" applyFont="1" applyBorder="1" applyAlignment="1">
      <alignment horizontal="center"/>
    </xf>
    <xf numFmtId="164" fontId="11" fillId="0" borderId="27" xfId="16" applyNumberFormat="1" applyFont="1" applyBorder="1" applyAlignment="1">
      <alignment horizontal="center"/>
    </xf>
    <xf numFmtId="164" fontId="11" fillId="0" borderId="28" xfId="16" applyNumberFormat="1" applyFont="1" applyBorder="1" applyAlignment="1">
      <alignment horizontal="center"/>
    </xf>
    <xf numFmtId="164" fontId="19" fillId="0" borderId="28" xfId="16" applyNumberFormat="1" applyFont="1" applyBorder="1" applyAlignment="1">
      <alignment horizontal="center"/>
    </xf>
    <xf numFmtId="164" fontId="11" fillId="0" borderId="28" xfId="4" applyNumberFormat="1" applyFont="1" applyBorder="1" applyAlignment="1">
      <alignment horizontal="center"/>
    </xf>
    <xf numFmtId="164" fontId="11" fillId="0" borderId="24" xfId="16" applyNumberFormat="1" applyFont="1" applyBorder="1" applyAlignment="1">
      <alignment horizontal="center"/>
    </xf>
    <xf numFmtId="164" fontId="11" fillId="0" borderId="25" xfId="16" applyNumberFormat="1" applyFont="1" applyBorder="1" applyAlignment="1">
      <alignment horizontal="center"/>
    </xf>
    <xf numFmtId="164" fontId="19" fillId="0" borderId="25" xfId="16" applyNumberFormat="1" applyFont="1" applyBorder="1" applyAlignment="1">
      <alignment horizontal="center"/>
    </xf>
    <xf numFmtId="164" fontId="11" fillId="0" borderId="25" xfId="4" applyNumberFormat="1" applyFont="1" applyBorder="1" applyAlignment="1">
      <alignment horizontal="center"/>
    </xf>
    <xf numFmtId="164" fontId="11" fillId="0" borderId="30" xfId="16" applyNumberFormat="1" applyFont="1" applyBorder="1" applyAlignment="1">
      <alignment horizontal="center"/>
    </xf>
    <xf numFmtId="164" fontId="11" fillId="0" borderId="31" xfId="16" applyNumberFormat="1" applyFont="1" applyBorder="1" applyAlignment="1">
      <alignment horizontal="center"/>
    </xf>
    <xf numFmtId="164" fontId="19" fillId="0" borderId="31" xfId="16" applyNumberFormat="1" applyFont="1" applyBorder="1" applyAlignment="1">
      <alignment horizontal="center"/>
    </xf>
    <xf numFmtId="0" fontId="10" fillId="0" borderId="3" xfId="15" applyFont="1" applyBorder="1"/>
    <xf numFmtId="0" fontId="10" fillId="0" borderId="0" xfId="15" applyFont="1" applyBorder="1"/>
    <xf numFmtId="0" fontId="10" fillId="0" borderId="32" xfId="15" applyFont="1" applyBorder="1" applyAlignment="1">
      <alignment horizontal="center"/>
    </xf>
    <xf numFmtId="0" fontId="10" fillId="0" borderId="0" xfId="15" applyFont="1" applyAlignment="1">
      <alignment wrapText="1"/>
    </xf>
    <xf numFmtId="0" fontId="41" fillId="0" borderId="0" xfId="18" applyFont="1" applyBorder="1" applyAlignment="1">
      <alignment horizontal="center" vertical="center" wrapText="1"/>
    </xf>
    <xf numFmtId="0" fontId="10" fillId="0" borderId="33" xfId="15" applyFont="1" applyBorder="1" applyAlignment="1">
      <alignment horizontal="center" vertical="center" wrapText="1"/>
    </xf>
    <xf numFmtId="0" fontId="10" fillId="0" borderId="34" xfId="15" applyFont="1" applyBorder="1" applyAlignment="1">
      <alignment horizontal="center" vertical="center" wrapText="1"/>
    </xf>
    <xf numFmtId="0" fontId="15" fillId="0" borderId="34" xfId="15" applyFont="1" applyBorder="1" applyAlignment="1">
      <alignment horizontal="center" vertical="center" wrapText="1"/>
    </xf>
    <xf numFmtId="0" fontId="11" fillId="0" borderId="34" xfId="15" applyFont="1" applyBorder="1" applyAlignment="1">
      <alignment horizontal="center" vertical="center" wrapText="1"/>
    </xf>
    <xf numFmtId="0" fontId="10" fillId="0" borderId="35" xfId="15" applyFont="1" applyBorder="1" applyAlignment="1">
      <alignment wrapText="1"/>
    </xf>
    <xf numFmtId="0" fontId="10" fillId="0" borderId="0" xfId="15" applyFont="1" applyBorder="1" applyAlignment="1">
      <alignment horizontal="center" vertical="center"/>
    </xf>
    <xf numFmtId="0" fontId="10" fillId="0" borderId="4" xfId="15" applyFont="1" applyBorder="1"/>
    <xf numFmtId="0" fontId="15" fillId="0" borderId="0" xfId="15" applyFont="1" applyBorder="1" applyAlignment="1">
      <alignment horizontal="center" vertical="center"/>
    </xf>
    <xf numFmtId="0" fontId="10" fillId="0" borderId="32" xfId="15" applyFont="1" applyBorder="1"/>
    <xf numFmtId="0" fontId="42" fillId="0" borderId="0" xfId="20" applyFont="1" applyFill="1" applyBorder="1" applyAlignment="1">
      <alignment horizontal="center"/>
    </xf>
    <xf numFmtId="0" fontId="42" fillId="0" borderId="3" xfId="20" applyFont="1" applyFill="1" applyBorder="1" applyAlignment="1">
      <alignment horizontal="center"/>
    </xf>
    <xf numFmtId="0" fontId="43" fillId="0" borderId="0" xfId="21" applyNumberFormat="1" applyFont="1" applyFill="1" applyBorder="1" applyAlignment="1" applyProtection="1">
      <alignment horizontal="center"/>
    </xf>
    <xf numFmtId="0" fontId="42" fillId="0" borderId="0" xfId="21" applyNumberFormat="1" applyFont="1" applyFill="1" applyBorder="1" applyAlignment="1" applyProtection="1">
      <alignment horizontal="center"/>
    </xf>
    <xf numFmtId="0" fontId="42" fillId="0" borderId="0" xfId="21" applyFont="1" applyFill="1" applyBorder="1" applyAlignment="1">
      <alignment horizontal="center"/>
    </xf>
    <xf numFmtId="0" fontId="43" fillId="0" borderId="0" xfId="15" applyFont="1" applyBorder="1" applyAlignment="1">
      <alignment horizontal="center" vertical="center"/>
    </xf>
    <xf numFmtId="0" fontId="15" fillId="0" borderId="4" xfId="15" applyFont="1" applyBorder="1" applyAlignment="1">
      <alignment horizontal="center" vertical="center"/>
    </xf>
    <xf numFmtId="0" fontId="15" fillId="0" borderId="3" xfId="15" applyFont="1" applyBorder="1" applyAlignment="1">
      <alignment horizontal="center" vertical="center"/>
    </xf>
    <xf numFmtId="0" fontId="44" fillId="0" borderId="0" xfId="15" applyFont="1" applyBorder="1" applyAlignment="1">
      <alignment horizontal="center" vertical="center"/>
    </xf>
    <xf numFmtId="0" fontId="10" fillId="0" borderId="0" xfId="15" applyFont="1" applyFill="1"/>
    <xf numFmtId="0" fontId="46" fillId="0" borderId="0" xfId="22" applyFont="1"/>
    <xf numFmtId="0" fontId="19" fillId="0" borderId="0" xfId="22" applyFont="1"/>
    <xf numFmtId="0" fontId="10" fillId="0" borderId="0" xfId="0" applyFont="1" applyAlignment="1">
      <alignment horizontal="left"/>
    </xf>
    <xf numFmtId="9" fontId="10" fillId="0" borderId="8" xfId="8" applyNumberFormat="1" applyFont="1" applyBorder="1" applyAlignment="1">
      <alignment horizontal="center"/>
    </xf>
    <xf numFmtId="164" fontId="15" fillId="0" borderId="31" xfId="16" applyNumberFormat="1" applyFont="1" applyBorder="1" applyAlignment="1">
      <alignment horizontal="center"/>
    </xf>
    <xf numFmtId="164" fontId="10" fillId="0" borderId="31" xfId="16" applyNumberFormat="1" applyFont="1" applyBorder="1" applyAlignment="1">
      <alignment horizontal="center"/>
    </xf>
    <xf numFmtId="0" fontId="18" fillId="0" borderId="3" xfId="8" applyBorder="1"/>
    <xf numFmtId="9" fontId="10" fillId="0" borderId="0" xfId="8" applyNumberFormat="1" applyFont="1" applyBorder="1" applyAlignment="1">
      <alignment horizontal="center"/>
    </xf>
    <xf numFmtId="9" fontId="10" fillId="0" borderId="3" xfId="8" applyNumberFormat="1" applyFont="1" applyBorder="1" applyAlignment="1">
      <alignment horizontal="center"/>
    </xf>
    <xf numFmtId="0" fontId="18" fillId="0" borderId="0" xfId="23"/>
    <xf numFmtId="164" fontId="13" fillId="0" borderId="0" xfId="23" applyNumberFormat="1" applyFont="1" applyAlignment="1">
      <alignment horizontal="center"/>
    </xf>
    <xf numFmtId="0" fontId="13" fillId="0" borderId="0" xfId="23" applyFont="1"/>
    <xf numFmtId="0" fontId="13" fillId="0" borderId="0" xfId="11" applyFont="1"/>
    <xf numFmtId="164" fontId="13" fillId="0" borderId="0" xfId="11" applyNumberFormat="1" applyFont="1" applyAlignment="1">
      <alignment horizontal="center"/>
    </xf>
    <xf numFmtId="0" fontId="13" fillId="0" borderId="0" xfId="11" applyFont="1" applyAlignment="1">
      <alignment wrapText="1"/>
    </xf>
    <xf numFmtId="0" fontId="13" fillId="0" borderId="0" xfId="23" applyFont="1" applyAlignment="1">
      <alignment horizontal="center" vertical="center" wrapText="1"/>
    </xf>
    <xf numFmtId="0" fontId="18" fillId="0" borderId="0" xfId="24"/>
    <xf numFmtId="0" fontId="18" fillId="0" borderId="0" xfId="24" applyBorder="1"/>
    <xf numFmtId="9" fontId="18" fillId="0" borderId="0" xfId="24" applyNumberFormat="1" applyAlignment="1">
      <alignment horizontal="center"/>
    </xf>
    <xf numFmtId="0" fontId="18" fillId="0" borderId="0" xfId="25"/>
    <xf numFmtId="0" fontId="18" fillId="0" borderId="0" xfId="24" applyAlignment="1">
      <alignment horizontal="center" vertical="center" wrapText="1"/>
    </xf>
    <xf numFmtId="0" fontId="18" fillId="0" borderId="0" xfId="24" applyFont="1" applyFill="1" applyBorder="1" applyAlignment="1">
      <alignment horizontal="center" vertical="center" wrapText="1"/>
    </xf>
    <xf numFmtId="0" fontId="18" fillId="0" borderId="0" xfId="24" applyFont="1" applyAlignment="1">
      <alignment horizontal="center" vertical="center" wrapText="1"/>
    </xf>
    <xf numFmtId="0" fontId="0" fillId="0" borderId="37" xfId="10" applyFont="1" applyBorder="1" applyAlignment="1">
      <alignment horizontal="center" vertical="center" wrapText="1"/>
    </xf>
    <xf numFmtId="0" fontId="18" fillId="0" borderId="0" xfId="24" applyBorder="1" applyAlignment="1">
      <alignment horizontal="center" vertical="center" wrapText="1"/>
    </xf>
    <xf numFmtId="0" fontId="18" fillId="0" borderId="0" xfId="24" applyFont="1" applyBorder="1" applyAlignment="1">
      <alignment horizontal="center" vertical="center" wrapText="1"/>
    </xf>
    <xf numFmtId="164" fontId="47" fillId="0" borderId="0" xfId="10" applyNumberFormat="1" applyFont="1" applyFill="1" applyBorder="1" applyAlignment="1">
      <alignment horizontal="center" vertical="center" wrapText="1"/>
    </xf>
    <xf numFmtId="164" fontId="18" fillId="0" borderId="0" xfId="26" applyNumberFormat="1" applyFont="1" applyFill="1" applyBorder="1" applyAlignment="1">
      <alignment horizontal="center" vertical="center" wrapText="1"/>
    </xf>
    <xf numFmtId="0" fontId="48" fillId="0" borderId="0" xfId="24" applyFont="1" applyBorder="1" applyAlignment="1">
      <alignment horizontal="center" vertical="center" wrapText="1"/>
    </xf>
    <xf numFmtId="0" fontId="0" fillId="0" borderId="0" xfId="10" applyFont="1" applyBorder="1" applyAlignment="1">
      <alignment horizontal="center" vertical="center" wrapText="1"/>
    </xf>
    <xf numFmtId="0" fontId="18" fillId="0" borderId="0" xfId="24" applyFont="1" applyBorder="1" applyAlignment="1">
      <alignment vertical="center" wrapText="1"/>
    </xf>
    <xf numFmtId="164" fontId="22" fillId="0" borderId="0" xfId="26" applyNumberFormat="1" applyFont="1" applyFill="1" applyBorder="1" applyAlignment="1">
      <alignment vertical="center" wrapText="1"/>
    </xf>
    <xf numFmtId="0" fontId="19" fillId="0" borderId="0" xfId="25" applyFont="1"/>
    <xf numFmtId="9" fontId="24" fillId="0" borderId="11" xfId="13" applyNumberFormat="1" applyFont="1" applyBorder="1" applyAlignment="1">
      <alignment horizontal="center" vertical="center"/>
    </xf>
    <xf numFmtId="164" fontId="24" fillId="0" borderId="3" xfId="13" applyNumberFormat="1" applyFont="1" applyBorder="1" applyAlignment="1">
      <alignment horizontal="center" vertical="center"/>
    </xf>
    <xf numFmtId="164" fontId="24" fillId="0" borderId="0" xfId="13" applyNumberFormat="1" applyFont="1" applyBorder="1" applyAlignment="1">
      <alignment horizontal="center" vertical="center"/>
    </xf>
    <xf numFmtId="0" fontId="27" fillId="0" borderId="5" xfId="13" applyFont="1" applyFill="1" applyBorder="1" applyAlignment="1">
      <alignment horizontal="center" vertical="center" wrapText="1"/>
    </xf>
    <xf numFmtId="0" fontId="28" fillId="0" borderId="6" xfId="13" applyFont="1" applyBorder="1" applyAlignment="1">
      <alignment horizontal="center" vertical="center" wrapText="1"/>
    </xf>
    <xf numFmtId="0" fontId="27" fillId="0" borderId="10" xfId="13" applyFont="1" applyFill="1" applyBorder="1" applyAlignment="1">
      <alignment horizontal="center" vertical="center" wrapText="1"/>
    </xf>
    <xf numFmtId="9" fontId="24" fillId="0" borderId="0" xfId="13" applyNumberFormat="1" applyFont="1" applyBorder="1" applyAlignment="1">
      <alignment horizontal="center" vertical="center"/>
    </xf>
    <xf numFmtId="0" fontId="27" fillId="0" borderId="0" xfId="13" applyFont="1" applyFill="1" applyBorder="1" applyAlignment="1">
      <alignment horizontal="center" vertical="center" wrapText="1"/>
    </xf>
    <xf numFmtId="0" fontId="15" fillId="0" borderId="0" xfId="0" applyFont="1" applyBorder="1" applyAlignment="1">
      <alignment horizontal="center" vertical="center" wrapText="1"/>
    </xf>
    <xf numFmtId="0" fontId="38" fillId="0" borderId="0" xfId="9" applyFont="1"/>
    <xf numFmtId="3" fontId="10" fillId="0" borderId="0" xfId="9" applyNumberFormat="1" applyFont="1" applyAlignment="1">
      <alignment horizontal="center"/>
    </xf>
    <xf numFmtId="1" fontId="10" fillId="0" borderId="0" xfId="9" applyNumberFormat="1" applyFont="1" applyAlignment="1">
      <alignment horizontal="center" vertical="center"/>
    </xf>
    <xf numFmtId="0" fontId="10" fillId="0" borderId="0" xfId="9" applyFont="1" applyAlignment="1">
      <alignment horizontal="center" vertical="center"/>
    </xf>
    <xf numFmtId="0" fontId="15" fillId="0" borderId="45" xfId="9" applyFont="1" applyBorder="1"/>
    <xf numFmtId="0" fontId="15" fillId="0" borderId="0" xfId="9" applyFont="1"/>
    <xf numFmtId="0" fontId="10" fillId="0" borderId="0" xfId="0" applyFont="1" applyAlignment="1">
      <alignment horizontal="center" vertical="center"/>
    </xf>
    <xf numFmtId="0" fontId="10" fillId="0" borderId="0" xfId="0" applyFont="1" applyBorder="1" applyAlignment="1">
      <alignment horizontal="center" vertical="center"/>
    </xf>
    <xf numFmtId="164" fontId="38" fillId="0" borderId="0" xfId="0" applyNumberFormat="1" applyFont="1" applyBorder="1" applyAlignment="1">
      <alignment horizontal="center"/>
    </xf>
    <xf numFmtId="9" fontId="10" fillId="0" borderId="0" xfId="5" applyFont="1" applyBorder="1" applyAlignment="1">
      <alignment horizontal="center"/>
    </xf>
    <xf numFmtId="0" fontId="0" fillId="0" borderId="0" xfId="0"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8" fillId="0" borderId="46" xfId="0" applyNumberFormat="1" applyFont="1" applyBorder="1" applyAlignment="1">
      <alignment horizontal="center" vertical="center"/>
    </xf>
    <xf numFmtId="0" fontId="38" fillId="0" borderId="0" xfId="0" applyNumberFormat="1" applyFont="1" applyBorder="1" applyAlignment="1">
      <alignment horizontal="center" vertical="center"/>
    </xf>
    <xf numFmtId="0" fontId="38" fillId="0" borderId="0" xfId="0" applyNumberFormat="1" applyFont="1" applyAlignment="1">
      <alignment horizontal="center" vertical="center"/>
    </xf>
    <xf numFmtId="0" fontId="38" fillId="2" borderId="46" xfId="0" applyNumberFormat="1" applyFont="1" applyFill="1" applyBorder="1" applyAlignment="1">
      <alignment horizontal="center" vertical="center"/>
    </xf>
    <xf numFmtId="0" fontId="38" fillId="0" borderId="47" xfId="0" applyNumberFormat="1" applyFont="1" applyBorder="1" applyAlignment="1">
      <alignment horizontal="center" vertical="center"/>
    </xf>
    <xf numFmtId="0" fontId="0" fillId="3" borderId="0" xfId="0" applyFill="1"/>
    <xf numFmtId="0" fontId="38" fillId="0" borderId="22" xfId="0" applyFont="1" applyBorder="1" applyAlignment="1">
      <alignment horizontal="center" vertical="center"/>
    </xf>
    <xf numFmtId="0" fontId="38" fillId="0" borderId="22" xfId="0" applyNumberFormat="1" applyFont="1" applyBorder="1" applyAlignment="1">
      <alignment horizontal="center" vertical="center"/>
    </xf>
    <xf numFmtId="0" fontId="13" fillId="0" borderId="0" xfId="25" applyFont="1"/>
    <xf numFmtId="0" fontId="38" fillId="0" borderId="21" xfId="0" applyFont="1" applyBorder="1" applyAlignment="1">
      <alignment horizontal="center" vertical="center"/>
    </xf>
    <xf numFmtId="0" fontId="38" fillId="0" borderId="54" xfId="0" applyFont="1" applyBorder="1" applyAlignment="1">
      <alignment horizontal="center" vertical="center"/>
    </xf>
    <xf numFmtId="164" fontId="38" fillId="0" borderId="4" xfId="0" applyNumberFormat="1" applyFont="1" applyBorder="1" applyAlignment="1">
      <alignment horizontal="center"/>
    </xf>
    <xf numFmtId="164" fontId="38" fillId="0" borderId="3" xfId="0" applyNumberFormat="1" applyFont="1" applyBorder="1" applyAlignment="1">
      <alignment horizontal="center"/>
    </xf>
    <xf numFmtId="164" fontId="38" fillId="0" borderId="2" xfId="0" applyNumberFormat="1" applyFont="1" applyBorder="1" applyAlignment="1">
      <alignment horizontal="center"/>
    </xf>
    <xf numFmtId="164" fontId="38" fillId="0" borderId="11" xfId="0" applyNumberFormat="1" applyFont="1" applyBorder="1" applyAlignment="1">
      <alignment horizontal="center"/>
    </xf>
    <xf numFmtId="164" fontId="38" fillId="0" borderId="1" xfId="5" applyNumberFormat="1" applyFont="1" applyBorder="1" applyAlignment="1">
      <alignment horizontal="center"/>
    </xf>
    <xf numFmtId="164" fontId="38" fillId="0" borderId="4" xfId="28" applyNumberFormat="1" applyFont="1" applyBorder="1" applyAlignment="1">
      <alignment horizontal="center" vertical="center"/>
    </xf>
    <xf numFmtId="164" fontId="38" fillId="0" borderId="3" xfId="5" applyNumberFormat="1" applyFont="1" applyBorder="1" applyAlignment="1">
      <alignment horizontal="center" vertical="center"/>
    </xf>
    <xf numFmtId="164" fontId="38" fillId="0" borderId="2" xfId="28" applyNumberFormat="1" applyFont="1" applyBorder="1" applyAlignment="1">
      <alignment horizontal="center" vertical="center"/>
    </xf>
    <xf numFmtId="164" fontId="38" fillId="0" borderId="1" xfId="5" applyNumberFormat="1" applyFont="1" applyBorder="1" applyAlignment="1">
      <alignment horizontal="center" vertical="center"/>
    </xf>
    <xf numFmtId="0" fontId="10" fillId="0" borderId="0" xfId="9" applyFont="1" applyAlignment="1">
      <alignment horizontal="center" wrapText="1"/>
    </xf>
    <xf numFmtId="0" fontId="0" fillId="0" borderId="0" xfId="0" applyNumberFormat="1"/>
    <xf numFmtId="164" fontId="0" fillId="0" borderId="0" xfId="0" applyNumberFormat="1" applyAlignment="1">
      <alignment horizontal="center" vertical="center"/>
    </xf>
    <xf numFmtId="0" fontId="0" fillId="0" borderId="46" xfId="0" applyBorder="1" applyAlignment="1">
      <alignment horizontal="center" vertical="center"/>
    </xf>
    <xf numFmtId="0" fontId="10" fillId="0" borderId="46" xfId="0" applyFont="1" applyBorder="1" applyAlignment="1">
      <alignment horizontal="center" vertical="center"/>
    </xf>
    <xf numFmtId="0" fontId="10" fillId="0" borderId="47" xfId="0" applyFont="1" applyBorder="1" applyAlignment="1">
      <alignment horizontal="center" vertical="center"/>
    </xf>
    <xf numFmtId="164" fontId="10" fillId="0" borderId="48" xfId="0" applyNumberFormat="1" applyFont="1" applyBorder="1" applyAlignment="1">
      <alignment horizontal="center" vertical="center"/>
    </xf>
    <xf numFmtId="164" fontId="10" fillId="0" borderId="0" xfId="0" applyNumberFormat="1" applyFont="1" applyBorder="1" applyAlignment="1">
      <alignment horizontal="center" vertical="center"/>
    </xf>
    <xf numFmtId="1" fontId="10" fillId="0" borderId="46" xfId="0" applyNumberFormat="1" applyFont="1" applyBorder="1" applyAlignment="1">
      <alignment horizontal="center" vertical="center"/>
    </xf>
    <xf numFmtId="9" fontId="10" fillId="2" borderId="48" xfId="5" applyFont="1" applyFill="1" applyBorder="1" applyAlignment="1">
      <alignment horizontal="center" vertical="center"/>
    </xf>
    <xf numFmtId="9" fontId="10" fillId="2" borderId="0" xfId="5" applyFont="1" applyFill="1" applyBorder="1" applyAlignment="1">
      <alignment horizontal="center" vertical="center"/>
    </xf>
    <xf numFmtId="0" fontId="10" fillId="0" borderId="48" xfId="0" applyFont="1" applyBorder="1"/>
    <xf numFmtId="9" fontId="10" fillId="0" borderId="48" xfId="5" applyFont="1" applyBorder="1" applyAlignment="1">
      <alignment horizontal="center" vertical="center"/>
    </xf>
    <xf numFmtId="9" fontId="10" fillId="0" borderId="0" xfId="5" applyFont="1" applyBorder="1" applyAlignment="1">
      <alignment horizontal="center" vertical="center"/>
    </xf>
    <xf numFmtId="9" fontId="10" fillId="0" borderId="0" xfId="0" applyNumberFormat="1" applyFont="1" applyFill="1" applyBorder="1" applyAlignment="1">
      <alignment horizontal="center" vertical="center"/>
    </xf>
    <xf numFmtId="9"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Fill="1" applyBorder="1" applyAlignment="1">
      <alignment horizontal="center" vertical="center"/>
    </xf>
    <xf numFmtId="9" fontId="10" fillId="2" borderId="0" xfId="0" applyNumberFormat="1" applyFont="1" applyFill="1" applyBorder="1" applyAlignment="1">
      <alignment horizontal="center" vertical="center"/>
    </xf>
    <xf numFmtId="1" fontId="10" fillId="2" borderId="46" xfId="0" applyNumberFormat="1" applyFont="1" applyFill="1" applyBorder="1" applyAlignment="1">
      <alignment horizontal="center" vertical="center"/>
    </xf>
    <xf numFmtId="0" fontId="10" fillId="0" borderId="48" xfId="0" applyFont="1" applyBorder="1" applyAlignment="1">
      <alignment horizontal="center" vertical="center"/>
    </xf>
    <xf numFmtId="0" fontId="38" fillId="0" borderId="0" xfId="0" applyFont="1" applyAlignment="1">
      <alignment horizontal="left" vertical="center"/>
    </xf>
    <xf numFmtId="164" fontId="10" fillId="0" borderId="15" xfId="0" applyNumberFormat="1" applyFont="1" applyBorder="1" applyAlignment="1">
      <alignment horizontal="center"/>
    </xf>
    <xf numFmtId="0" fontId="10" fillId="0" borderId="15" xfId="0" applyFont="1" applyBorder="1"/>
    <xf numFmtId="0" fontId="10" fillId="0" borderId="15" xfId="0" applyFont="1" applyBorder="1" applyAlignment="1">
      <alignment horizontal="center" vertical="center" wrapText="1"/>
    </xf>
    <xf numFmtId="0" fontId="10" fillId="0" borderId="15" xfId="0" applyFont="1" applyBorder="1" applyAlignment="1">
      <alignment vertical="center" wrapText="1"/>
    </xf>
    <xf numFmtId="164" fontId="10" fillId="0" borderId="0" xfId="3" applyNumberFormat="1" applyFont="1" applyFill="1" applyAlignment="1">
      <alignment horizontal="center"/>
    </xf>
    <xf numFmtId="164" fontId="13" fillId="0" borderId="0" xfId="8" applyNumberFormat="1" applyFont="1" applyBorder="1" applyAlignment="1">
      <alignment horizontal="center"/>
    </xf>
    <xf numFmtId="9" fontId="13" fillId="0" borderId="7" xfId="8" applyNumberFormat="1" applyFont="1" applyBorder="1" applyAlignment="1">
      <alignment horizontal="center"/>
    </xf>
    <xf numFmtId="0" fontId="13" fillId="0" borderId="7" xfId="8" applyFont="1" applyBorder="1" applyAlignment="1">
      <alignment horizontal="center"/>
    </xf>
    <xf numFmtId="9" fontId="10" fillId="0" borderId="8" xfId="3" applyNumberFormat="1" applyFont="1" applyFill="1" applyBorder="1" applyAlignment="1">
      <alignment horizontal="center"/>
    </xf>
    <xf numFmtId="0" fontId="19" fillId="0" borderId="8" xfId="8" applyFont="1" applyBorder="1" applyAlignment="1">
      <alignment horizontal="center" vertical="center" wrapText="1"/>
    </xf>
    <xf numFmtId="0" fontId="19" fillId="0" borderId="8" xfId="8" applyFont="1" applyBorder="1"/>
    <xf numFmtId="0" fontId="31" fillId="0" borderId="9" xfId="8" applyFont="1" applyBorder="1" applyAlignment="1">
      <alignment vertical="center"/>
    </xf>
    <xf numFmtId="0" fontId="58" fillId="0" borderId="0" xfId="29"/>
    <xf numFmtId="0" fontId="58" fillId="0" borderId="0" xfId="29" applyAlignment="1">
      <alignment horizontal="center"/>
    </xf>
    <xf numFmtId="0" fontId="13" fillId="0" borderId="0" xfId="29" applyFont="1" applyAlignment="1">
      <alignment horizontal="center"/>
    </xf>
    <xf numFmtId="0" fontId="13" fillId="0" borderId="0" xfId="29" applyFont="1" applyAlignment="1">
      <alignment horizontal="left"/>
    </xf>
    <xf numFmtId="164" fontId="13" fillId="0" borderId="0" xfId="29" applyNumberFormat="1" applyFont="1"/>
    <xf numFmtId="164" fontId="13" fillId="0" borderId="0" xfId="29" applyNumberFormat="1" applyFont="1" applyAlignment="1">
      <alignment horizontal="center"/>
    </xf>
    <xf numFmtId="164" fontId="10" fillId="0" borderId="0" xfId="30" applyNumberFormat="1" applyFont="1" applyAlignment="1">
      <alignment horizontal="center"/>
    </xf>
    <xf numFmtId="0" fontId="19" fillId="0" borderId="0" xfId="29" applyFont="1" applyAlignment="1">
      <alignment horizontal="center"/>
    </xf>
    <xf numFmtId="0" fontId="15" fillId="0" borderId="0" xfId="29" applyFont="1" applyAlignment="1"/>
    <xf numFmtId="0" fontId="10" fillId="2" borderId="46" xfId="0" applyFont="1" applyFill="1" applyBorder="1" applyAlignment="1">
      <alignment horizontal="center" vertical="center"/>
    </xf>
    <xf numFmtId="9" fontId="10" fillId="0" borderId="0" xfId="5" applyFont="1"/>
    <xf numFmtId="0" fontId="17" fillId="0" borderId="0" xfId="31"/>
    <xf numFmtId="3" fontId="47" fillId="0" borderId="0" xfId="31" applyNumberFormat="1" applyFont="1"/>
    <xf numFmtId="3" fontId="60" fillId="0" borderId="0" xfId="31" applyNumberFormat="1" applyFont="1"/>
    <xf numFmtId="3" fontId="60" fillId="0" borderId="0" xfId="31" applyNumberFormat="1" applyFont="1" applyAlignment="1">
      <alignment horizontal="center" vertical="center"/>
    </xf>
    <xf numFmtId="3" fontId="60" fillId="0" borderId="0" xfId="31" applyNumberFormat="1" applyFont="1" applyAlignment="1">
      <alignment horizontal="center" vertical="center" wrapText="1"/>
    </xf>
    <xf numFmtId="0" fontId="15" fillId="0" borderId="0" xfId="31" applyFont="1"/>
    <xf numFmtId="0" fontId="38" fillId="0" borderId="0" xfId="31" applyFont="1"/>
    <xf numFmtId="164" fontId="38" fillId="0" borderId="0" xfId="31" applyNumberFormat="1" applyFont="1"/>
    <xf numFmtId="0" fontId="38" fillId="0" borderId="0" xfId="31" applyFont="1" applyAlignment="1">
      <alignment horizontal="left"/>
    </xf>
    <xf numFmtId="0" fontId="10" fillId="0" borderId="0" xfId="9" applyFont="1" applyAlignment="1">
      <alignment horizontal="left" vertical="center"/>
    </xf>
    <xf numFmtId="9" fontId="10" fillId="0" borderId="0" xfId="5" applyFont="1" applyAlignment="1">
      <alignment horizontal="center"/>
    </xf>
    <xf numFmtId="9" fontId="10" fillId="0" borderId="0" xfId="5" applyFont="1" applyAlignment="1">
      <alignment horizontal="center" vertical="center"/>
    </xf>
    <xf numFmtId="0" fontId="15" fillId="0" borderId="0" xfId="9" applyFont="1" applyBorder="1"/>
    <xf numFmtId="0" fontId="10" fillId="0" borderId="0" xfId="9" applyFont="1" applyBorder="1" applyAlignment="1">
      <alignment horizontal="center"/>
    </xf>
    <xf numFmtId="9" fontId="10" fillId="0" borderId="0" xfId="5" applyNumberFormat="1" applyFont="1" applyAlignment="1">
      <alignment horizontal="center" vertical="center"/>
    </xf>
    <xf numFmtId="0" fontId="8" fillId="0" borderId="0" xfId="0" applyFont="1"/>
    <xf numFmtId="0" fontId="19" fillId="0" borderId="10" xfId="8" applyFont="1" applyBorder="1" applyAlignment="1">
      <alignment horizontal="center" vertical="center" wrapText="1"/>
    </xf>
    <xf numFmtId="0" fontId="19" fillId="0" borderId="5" xfId="8" applyFont="1" applyBorder="1" applyAlignment="1">
      <alignment horizontal="center" vertical="center" wrapText="1"/>
    </xf>
    <xf numFmtId="9" fontId="13" fillId="0" borderId="3" xfId="14" applyNumberFormat="1" applyFont="1" applyBorder="1" applyAlignment="1">
      <alignment horizontal="center"/>
    </xf>
    <xf numFmtId="0" fontId="18" fillId="0" borderId="0" xfId="8" applyBorder="1" applyAlignment="1">
      <alignment horizontal="center"/>
    </xf>
    <xf numFmtId="9" fontId="10" fillId="0" borderId="3" xfId="14" applyNumberFormat="1" applyFont="1" applyBorder="1" applyAlignment="1">
      <alignment horizontal="center"/>
    </xf>
    <xf numFmtId="0" fontId="7" fillId="0" borderId="0" xfId="9" applyFont="1"/>
    <xf numFmtId="166" fontId="7" fillId="0" borderId="0" xfId="9" applyNumberFormat="1" applyFont="1" applyAlignment="1">
      <alignment horizontal="center" vertical="center"/>
    </xf>
    <xf numFmtId="0" fontId="7" fillId="0" borderId="0" xfId="9" applyFont="1" applyAlignment="1">
      <alignment horizontal="center" vertical="center"/>
    </xf>
    <xf numFmtId="0" fontId="7" fillId="0" borderId="0" xfId="0" applyFont="1"/>
    <xf numFmtId="0" fontId="9" fillId="0" borderId="0" xfId="8" applyFont="1"/>
    <xf numFmtId="14" fontId="13" fillId="0" borderId="0" xfId="8" applyNumberFormat="1" applyFont="1"/>
    <xf numFmtId="9" fontId="13" fillId="0" borderId="0" xfId="5" applyFont="1"/>
    <xf numFmtId="0" fontId="6" fillId="0" borderId="0" xfId="9" applyFont="1" applyAlignment="1">
      <alignment horizontal="center" wrapText="1"/>
    </xf>
    <xf numFmtId="0" fontId="5" fillId="0" borderId="0" xfId="9" applyFont="1"/>
    <xf numFmtId="0" fontId="4" fillId="0" borderId="0" xfId="0" applyFont="1" applyBorder="1" applyAlignment="1">
      <alignment horizontal="center" vertical="center" wrapText="1"/>
    </xf>
    <xf numFmtId="165" fontId="4" fillId="0" borderId="0" xfId="0" applyNumberFormat="1" applyFont="1" applyBorder="1" applyAlignment="1">
      <alignment horizontal="center" vertical="center"/>
    </xf>
    <xf numFmtId="165" fontId="4" fillId="0" borderId="0" xfId="31" applyNumberFormat="1" applyFont="1" applyBorder="1" applyAlignment="1">
      <alignment horizontal="center" vertical="center"/>
    </xf>
    <xf numFmtId="0" fontId="3" fillId="0" borderId="0" xfId="0" applyFont="1"/>
    <xf numFmtId="0" fontId="34" fillId="0" borderId="14" xfId="13" applyFont="1" applyBorder="1" applyAlignment="1">
      <alignment horizontal="center" vertical="center" wrapText="1"/>
    </xf>
    <xf numFmtId="0" fontId="33" fillId="0" borderId="13" xfId="13" applyFont="1" applyBorder="1" applyAlignment="1">
      <alignment horizontal="center" vertical="center" wrapText="1"/>
    </xf>
    <xf numFmtId="0" fontId="33" fillId="0" borderId="12" xfId="13" applyFont="1" applyBorder="1" applyAlignment="1">
      <alignment horizontal="center" vertical="center" wrapText="1"/>
    </xf>
    <xf numFmtId="0" fontId="19" fillId="0" borderId="13" xfId="13" applyFont="1" applyBorder="1" applyAlignment="1">
      <alignment horizontal="center" vertical="center" wrapText="1"/>
    </xf>
    <xf numFmtId="0" fontId="19" fillId="0" borderId="10" xfId="13" applyFont="1" applyBorder="1" applyAlignment="1">
      <alignment horizontal="center" vertical="center" wrapText="1"/>
    </xf>
    <xf numFmtId="0" fontId="24" fillId="0" borderId="4" xfId="13" applyFont="1" applyBorder="1" applyAlignment="1">
      <alignment horizontal="center" vertical="center" wrapText="1"/>
    </xf>
    <xf numFmtId="0" fontId="24" fillId="0" borderId="3" xfId="13" applyFont="1" applyBorder="1" applyAlignment="1">
      <alignment horizontal="center" vertical="center" wrapText="1"/>
    </xf>
    <xf numFmtId="0" fontId="29" fillId="0" borderId="4" xfId="13" applyFont="1" applyBorder="1" applyAlignment="1">
      <alignment horizontal="center" vertical="center" wrapText="1"/>
    </xf>
    <xf numFmtId="0" fontId="29" fillId="0" borderId="3" xfId="13" applyFont="1" applyBorder="1" applyAlignment="1">
      <alignment horizontal="center" vertical="center" wrapText="1"/>
    </xf>
    <xf numFmtId="0" fontId="13" fillId="0" borderId="6" xfId="13" applyFont="1" applyBorder="1" applyAlignment="1">
      <alignment horizontal="justify" vertical="top" wrapText="1"/>
    </xf>
    <xf numFmtId="0" fontId="13" fillId="0" borderId="10" xfId="13" applyFont="1" applyBorder="1" applyAlignment="1">
      <alignment horizontal="justify" vertical="top" wrapText="1"/>
    </xf>
    <xf numFmtId="0" fontId="13" fillId="0" borderId="5" xfId="13" applyFont="1" applyBorder="1" applyAlignment="1">
      <alignment horizontal="justify" vertical="top" wrapText="1"/>
    </xf>
    <xf numFmtId="0" fontId="13" fillId="0" borderId="4" xfId="13" applyFont="1" applyBorder="1" applyAlignment="1">
      <alignment horizontal="justify" vertical="top" wrapText="1"/>
    </xf>
    <xf numFmtId="0" fontId="13" fillId="0" borderId="0" xfId="13" applyFont="1" applyBorder="1" applyAlignment="1">
      <alignment horizontal="justify" vertical="top" wrapText="1"/>
    </xf>
    <xf numFmtId="0" fontId="13" fillId="0" borderId="3" xfId="13" applyFont="1" applyBorder="1" applyAlignment="1">
      <alignment horizontal="justify" vertical="top" wrapText="1"/>
    </xf>
    <xf numFmtId="0" fontId="13" fillId="0" borderId="2" xfId="8" applyFont="1" applyBorder="1" applyAlignment="1">
      <alignment wrapText="1"/>
    </xf>
    <xf numFmtId="0" fontId="13" fillId="0" borderId="11" xfId="8" applyFont="1" applyBorder="1" applyAlignment="1">
      <alignment wrapText="1"/>
    </xf>
    <xf numFmtId="0" fontId="13" fillId="0" borderId="1" xfId="8" applyFont="1" applyBorder="1" applyAlignment="1">
      <alignment wrapText="1"/>
    </xf>
    <xf numFmtId="0" fontId="34" fillId="0" borderId="13" xfId="13" applyFont="1" applyBorder="1" applyAlignment="1">
      <alignment horizontal="center" vertical="center" wrapText="1"/>
    </xf>
    <xf numFmtId="0" fontId="31" fillId="0" borderId="4" xfId="13" applyFont="1" applyBorder="1" applyAlignment="1">
      <alignment horizontal="center" vertical="center" wrapText="1"/>
    </xf>
    <xf numFmtId="0" fontId="24" fillId="0" borderId="0" xfId="13" applyFont="1" applyBorder="1" applyAlignment="1">
      <alignment horizontal="center" vertical="center" wrapText="1"/>
    </xf>
    <xf numFmtId="0" fontId="9" fillId="0" borderId="6" xfId="13" applyFont="1" applyBorder="1" applyAlignment="1">
      <alignment horizontal="justify" vertical="top" wrapText="1"/>
    </xf>
    <xf numFmtId="0" fontId="56" fillId="0" borderId="44"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36" xfId="0" applyFont="1" applyBorder="1" applyAlignment="1">
      <alignment horizontal="center" vertical="center" wrapText="1"/>
    </xf>
    <xf numFmtId="0" fontId="54" fillId="0" borderId="38" xfId="0" applyFont="1" applyBorder="1" applyAlignment="1">
      <alignment horizontal="center" vertical="center" wrapText="1"/>
    </xf>
    <xf numFmtId="0" fontId="15" fillId="0" borderId="44" xfId="0" applyFont="1" applyBorder="1" applyAlignment="1">
      <alignment horizontal="left" vertical="center" wrapText="1"/>
    </xf>
    <xf numFmtId="0" fontId="21" fillId="0" borderId="43" xfId="0" applyFont="1" applyBorder="1" applyAlignment="1">
      <alignment horizontal="left" vertical="center" wrapText="1"/>
    </xf>
    <xf numFmtId="0" fontId="21" fillId="0" borderId="42" xfId="0" applyFont="1" applyBorder="1" applyAlignment="1">
      <alignment horizontal="left" vertical="center" wrapText="1"/>
    </xf>
    <xf numFmtId="0" fontId="21" fillId="0" borderId="41" xfId="0" applyFont="1" applyBorder="1" applyAlignment="1">
      <alignment horizontal="left" vertical="center" wrapText="1"/>
    </xf>
    <xf numFmtId="0" fontId="21" fillId="0" borderId="0" xfId="0" applyFont="1" applyBorder="1" applyAlignment="1">
      <alignment horizontal="left" vertical="center" wrapText="1"/>
    </xf>
    <xf numFmtId="0" fontId="21" fillId="0" borderId="40" xfId="0" applyFont="1" applyBorder="1" applyAlignment="1">
      <alignment horizontal="left" vertical="center" wrapText="1"/>
    </xf>
    <xf numFmtId="0" fontId="21" fillId="0" borderId="39" xfId="0" applyFont="1" applyBorder="1" applyAlignment="1">
      <alignment horizontal="left" vertical="center" wrapText="1"/>
    </xf>
    <xf numFmtId="0" fontId="21" fillId="0" borderId="36" xfId="0" applyFont="1" applyBorder="1" applyAlignment="1">
      <alignment horizontal="left" vertical="center" wrapText="1"/>
    </xf>
    <xf numFmtId="0" fontId="21" fillId="0" borderId="38" xfId="0" applyFont="1" applyBorder="1" applyAlignment="1">
      <alignment horizontal="left" vertical="center" wrapText="1"/>
    </xf>
    <xf numFmtId="0" fontId="53" fillId="0" borderId="6"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1"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44" fillId="0" borderId="6" xfId="0" applyFont="1" applyBorder="1" applyAlignment="1">
      <alignment horizontal="center" vertical="center" wrapText="1"/>
    </xf>
    <xf numFmtId="0" fontId="54" fillId="0" borderId="10"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11" xfId="0" applyFont="1" applyBorder="1" applyAlignment="1">
      <alignment horizontal="center" vertical="center" wrapText="1"/>
    </xf>
    <xf numFmtId="0" fontId="54" fillId="0" borderId="1" xfId="0" applyFont="1" applyBorder="1" applyAlignment="1">
      <alignment horizontal="center" vertical="center" wrapText="1"/>
    </xf>
    <xf numFmtId="0" fontId="10" fillId="0" borderId="6" xfId="0" applyFont="1" applyBorder="1" applyAlignment="1">
      <alignment horizontal="center" vertical="center"/>
    </xf>
    <xf numFmtId="0" fontId="10" fillId="0" borderId="10"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wrapText="1"/>
    </xf>
    <xf numFmtId="0" fontId="10" fillId="0" borderId="10" xfId="0" applyFont="1" applyBorder="1" applyAlignment="1">
      <alignment horizontal="center" wrapText="1"/>
    </xf>
    <xf numFmtId="0" fontId="10" fillId="0" borderId="5" xfId="0" applyFont="1" applyBorder="1" applyAlignment="1">
      <alignment horizontal="center" wrapText="1"/>
    </xf>
    <xf numFmtId="0" fontId="18" fillId="0" borderId="0" xfId="24" applyFont="1" applyBorder="1" applyAlignment="1">
      <alignment horizontal="center" vertical="center" wrapText="1"/>
    </xf>
    <xf numFmtId="0" fontId="10" fillId="0" borderId="6" xfId="0" applyFont="1" applyBorder="1" applyAlignment="1">
      <alignment horizontal="center"/>
    </xf>
    <xf numFmtId="0" fontId="10" fillId="0" borderId="10" xfId="0" applyFont="1" applyBorder="1" applyAlignment="1">
      <alignment horizontal="center"/>
    </xf>
    <xf numFmtId="0" fontId="10" fillId="0" borderId="5" xfId="0" applyFont="1" applyBorder="1" applyAlignment="1">
      <alignment horizontal="center"/>
    </xf>
    <xf numFmtId="0" fontId="10" fillId="0" borderId="0" xfId="9" applyFont="1" applyAlignment="1">
      <alignment horizontal="center"/>
    </xf>
    <xf numFmtId="0" fontId="13" fillId="0" borderId="14" xfId="8" applyFont="1" applyBorder="1" applyAlignment="1">
      <alignment horizontal="center" vertical="center" wrapText="1"/>
    </xf>
    <xf numFmtId="0" fontId="13" fillId="0" borderId="13" xfId="8" applyFont="1" applyBorder="1" applyAlignment="1">
      <alignment horizontal="center" vertical="center" wrapText="1"/>
    </xf>
    <xf numFmtId="0" fontId="13" fillId="0" borderId="12" xfId="8" applyFont="1" applyBorder="1" applyAlignment="1">
      <alignment horizontal="center" vertical="center" wrapText="1"/>
    </xf>
    <xf numFmtId="0" fontId="13" fillId="0" borderId="23" xfId="8" applyFont="1" applyFill="1" applyBorder="1" applyAlignment="1">
      <alignment horizontal="center" vertical="center" wrapText="1"/>
    </xf>
    <xf numFmtId="164" fontId="40" fillId="0" borderId="0" xfId="18" applyNumberFormat="1" applyAlignment="1">
      <alignment horizontal="center" vertical="center" wrapText="1"/>
    </xf>
    <xf numFmtId="0" fontId="10" fillId="0" borderId="31" xfId="15" applyFont="1" applyBorder="1" applyAlignment="1">
      <alignment horizontal="center" vertical="center"/>
    </xf>
    <xf numFmtId="0" fontId="10" fillId="0" borderId="30" xfId="15" applyFont="1" applyBorder="1" applyAlignment="1">
      <alignment horizontal="center" vertical="center"/>
    </xf>
    <xf numFmtId="0" fontId="44" fillId="0" borderId="6" xfId="15" applyFont="1" applyBorder="1" applyAlignment="1">
      <alignment horizontal="center" vertical="center"/>
    </xf>
    <xf numFmtId="0" fontId="44" fillId="0" borderId="10" xfId="15" applyFont="1" applyBorder="1" applyAlignment="1">
      <alignment horizontal="center" vertical="center"/>
    </xf>
    <xf numFmtId="0" fontId="44" fillId="0" borderId="5" xfId="15" applyFont="1" applyBorder="1" applyAlignment="1">
      <alignment horizontal="center" vertical="center"/>
    </xf>
    <xf numFmtId="0" fontId="15" fillId="0" borderId="31" xfId="15" applyFont="1" applyBorder="1" applyAlignment="1">
      <alignment horizontal="center" vertical="center"/>
    </xf>
    <xf numFmtId="0" fontId="15" fillId="0" borderId="30" xfId="15" applyFont="1" applyBorder="1" applyAlignment="1">
      <alignment horizontal="center" vertical="center"/>
    </xf>
    <xf numFmtId="0" fontId="13" fillId="0" borderId="0" xfId="23" applyFont="1" applyAlignment="1">
      <alignment horizontal="center"/>
    </xf>
    <xf numFmtId="0" fontId="38" fillId="2" borderId="51"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53" xfId="0" applyFont="1" applyFill="1" applyBorder="1" applyAlignment="1">
      <alignment horizontal="center" vertical="center"/>
    </xf>
    <xf numFmtId="0" fontId="6" fillId="0" borderId="0" xfId="0" applyFont="1" applyAlignment="1">
      <alignment horizontal="left" wrapText="1"/>
    </xf>
    <xf numFmtId="0" fontId="15" fillId="0" borderId="49" xfId="0" applyFont="1" applyBorder="1" applyAlignment="1">
      <alignment horizontal="center" vertical="center"/>
    </xf>
    <xf numFmtId="0" fontId="15" fillId="0" borderId="23" xfId="0" applyFont="1" applyBorder="1" applyAlignment="1">
      <alignment horizontal="center" vertical="center"/>
    </xf>
    <xf numFmtId="0" fontId="15" fillId="0" borderId="50" xfId="0" applyFont="1" applyBorder="1" applyAlignment="1">
      <alignment horizontal="center" vertical="center"/>
    </xf>
    <xf numFmtId="2" fontId="10" fillId="0" borderId="0" xfId="0" applyNumberFormat="1" applyFont="1" applyAlignment="1">
      <alignment horizontal="center"/>
    </xf>
    <xf numFmtId="0" fontId="19" fillId="0" borderId="14" xfId="8" applyFont="1" applyBorder="1" applyAlignment="1">
      <alignment horizontal="center" vertical="center" wrapText="1"/>
    </xf>
    <xf numFmtId="0" fontId="19" fillId="0" borderId="13" xfId="8" applyFont="1" applyBorder="1" applyAlignment="1">
      <alignment horizontal="center" vertical="center" wrapText="1"/>
    </xf>
    <xf numFmtId="0" fontId="1" fillId="0" borderId="0" xfId="0" applyFont="1"/>
  </cellXfs>
  <cellStyles count="35">
    <cellStyle name="Lien hypertexte 2" xfId="22"/>
    <cellStyle name="Normal" xfId="0" builtinId="0"/>
    <cellStyle name="Normal 12" xfId="34"/>
    <cellStyle name="Normal 13" xfId="31"/>
    <cellStyle name="Normal 14" xfId="32"/>
    <cellStyle name="Normal 15 12" xfId="9"/>
    <cellStyle name="Normal 2" xfId="1"/>
    <cellStyle name="Normal 2 2" xfId="8"/>
    <cellStyle name="Normal 2 2 2" xfId="25"/>
    <cellStyle name="Normal 2 3" xfId="20"/>
    <cellStyle name="Normal 2 4" xfId="18"/>
    <cellStyle name="Normal 2 5" xfId="29"/>
    <cellStyle name="Normal 2_AccumulationEquation" xfId="10"/>
    <cellStyle name="Normal 2_AccumulationEquation 2" xfId="21"/>
    <cellStyle name="Normal 3" xfId="3"/>
    <cellStyle name="Normal 3 2" xfId="12"/>
    <cellStyle name="Normal 4" xfId="7"/>
    <cellStyle name="Normal 6" xfId="23"/>
    <cellStyle name="Normal 7" xfId="24"/>
    <cellStyle name="Normal 8" xfId="15"/>
    <cellStyle name="Normal 9" xfId="19"/>
    <cellStyle name="Normal_France" xfId="11"/>
    <cellStyle name="Normal_PikettyPostelVinayRosenthal2011AppendixB" xfId="13"/>
    <cellStyle name="Normal_TabAnnexeH" xfId="6"/>
    <cellStyle name="Pourcentage" xfId="5" builtinId="5"/>
    <cellStyle name="Pourcentage 2" xfId="2"/>
    <cellStyle name="Pourcentage 2 2" xfId="14"/>
    <cellStyle name="Pourcentage 2 3" xfId="30"/>
    <cellStyle name="Pourcentage 3" xfId="4"/>
    <cellStyle name="Pourcentage 3 2" xfId="28"/>
    <cellStyle name="Pourcentage 4" xfId="27"/>
    <cellStyle name="Pourcentage 6" xfId="33"/>
    <cellStyle name="Pourcentage 6 2" xfId="17"/>
    <cellStyle name="Pourcentage 7" xfId="16"/>
    <cellStyle name="Pourcentage 7 2"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24.xml"/><Relationship Id="rId117" Type="http://schemas.openxmlformats.org/officeDocument/2006/relationships/externalLink" Target="externalLinks/externalLink31.xml"/><Relationship Id="rId21" Type="http://schemas.openxmlformats.org/officeDocument/2006/relationships/worksheet" Target="worksheets/sheet2.xml"/><Relationship Id="rId42" Type="http://schemas.openxmlformats.org/officeDocument/2006/relationships/worksheet" Target="worksheets/sheet4.xml"/><Relationship Id="rId47" Type="http://schemas.openxmlformats.org/officeDocument/2006/relationships/worksheet" Target="worksheets/sheet6.xml"/><Relationship Id="rId63" Type="http://schemas.openxmlformats.org/officeDocument/2006/relationships/worksheet" Target="worksheets/sheet22.xml"/><Relationship Id="rId68" Type="http://schemas.openxmlformats.org/officeDocument/2006/relationships/worksheet" Target="worksheets/sheet27.xml"/><Relationship Id="rId84" Type="http://schemas.openxmlformats.org/officeDocument/2006/relationships/worksheet" Target="worksheets/sheet43.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6" Type="http://schemas.openxmlformats.org/officeDocument/2006/relationships/chartsheet" Target="chartsheets/sheet15.xml"/><Relationship Id="rId107" Type="http://schemas.openxmlformats.org/officeDocument/2006/relationships/externalLink" Target="externalLinks/externalLink21.xml"/><Relationship Id="rId11" Type="http://schemas.openxmlformats.org/officeDocument/2006/relationships/chartsheet" Target="chartsheets/sheet10.xml"/><Relationship Id="rId32" Type="http://schemas.openxmlformats.org/officeDocument/2006/relationships/chartsheet" Target="chartsheets/sheet30.xml"/><Relationship Id="rId37" Type="http://schemas.openxmlformats.org/officeDocument/2006/relationships/chartsheet" Target="chartsheets/sheet34.xml"/><Relationship Id="rId53" Type="http://schemas.openxmlformats.org/officeDocument/2006/relationships/worksheet" Target="worksheets/sheet12.xml"/><Relationship Id="rId58" Type="http://schemas.openxmlformats.org/officeDocument/2006/relationships/worksheet" Target="worksheets/sheet17.xml"/><Relationship Id="rId74" Type="http://schemas.openxmlformats.org/officeDocument/2006/relationships/worksheet" Target="worksheets/sheet33.xml"/><Relationship Id="rId79" Type="http://schemas.openxmlformats.org/officeDocument/2006/relationships/worksheet" Target="worksheets/sheet38.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28" Type="http://schemas.openxmlformats.org/officeDocument/2006/relationships/externalLink" Target="externalLinks/externalLink42.xml"/><Relationship Id="rId5" Type="http://schemas.openxmlformats.org/officeDocument/2006/relationships/chartsheet" Target="chartsheets/sheet4.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4" Type="http://schemas.openxmlformats.org/officeDocument/2006/relationships/chartsheet" Target="chartsheets/sheet13.xml"/><Relationship Id="rId22" Type="http://schemas.openxmlformats.org/officeDocument/2006/relationships/chartsheet" Target="chartsheets/sheet20.xml"/><Relationship Id="rId27" Type="http://schemas.openxmlformats.org/officeDocument/2006/relationships/chartsheet" Target="chartsheets/sheet25.xml"/><Relationship Id="rId30" Type="http://schemas.openxmlformats.org/officeDocument/2006/relationships/chartsheet" Target="chartsheets/sheet28.xml"/><Relationship Id="rId35" Type="http://schemas.openxmlformats.org/officeDocument/2006/relationships/chartsheet" Target="chartsheets/sheet32.xml"/><Relationship Id="rId43" Type="http://schemas.openxmlformats.org/officeDocument/2006/relationships/chartsheet" Target="chartsheets/sheet39.xml"/><Relationship Id="rId48" Type="http://schemas.openxmlformats.org/officeDocument/2006/relationships/worksheet" Target="worksheets/sheet7.xml"/><Relationship Id="rId56" Type="http://schemas.openxmlformats.org/officeDocument/2006/relationships/worksheet" Target="worksheets/sheet15.xml"/><Relationship Id="rId64" Type="http://schemas.openxmlformats.org/officeDocument/2006/relationships/worksheet" Target="worksheets/sheet23.xml"/><Relationship Id="rId69" Type="http://schemas.openxmlformats.org/officeDocument/2006/relationships/worksheet" Target="worksheets/sheet28.xml"/><Relationship Id="rId77" Type="http://schemas.openxmlformats.org/officeDocument/2006/relationships/worksheet" Target="worksheets/sheet36.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26" Type="http://schemas.openxmlformats.org/officeDocument/2006/relationships/externalLink" Target="externalLinks/externalLink40.xml"/><Relationship Id="rId134" Type="http://schemas.openxmlformats.org/officeDocument/2006/relationships/theme" Target="theme/theme1.xml"/><Relationship Id="rId8" Type="http://schemas.openxmlformats.org/officeDocument/2006/relationships/chartsheet" Target="chartsheets/sheet7.xml"/><Relationship Id="rId51" Type="http://schemas.openxmlformats.org/officeDocument/2006/relationships/worksheet" Target="worksheets/sheet10.xml"/><Relationship Id="rId72" Type="http://schemas.openxmlformats.org/officeDocument/2006/relationships/worksheet" Target="worksheets/sheet31.xml"/><Relationship Id="rId80" Type="http://schemas.openxmlformats.org/officeDocument/2006/relationships/worksheet" Target="worksheets/sheet39.xml"/><Relationship Id="rId85" Type="http://schemas.openxmlformats.org/officeDocument/2006/relationships/worksheet" Target="worksheets/sheet44.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3" Type="http://schemas.openxmlformats.org/officeDocument/2006/relationships/chartsheet" Target="chartsheets/sheet2.xml"/><Relationship Id="rId12" Type="http://schemas.openxmlformats.org/officeDocument/2006/relationships/chartsheet" Target="chartsheets/sheet11.xml"/><Relationship Id="rId17" Type="http://schemas.openxmlformats.org/officeDocument/2006/relationships/chartsheet" Target="chartsheets/sheet16.xml"/><Relationship Id="rId25" Type="http://schemas.openxmlformats.org/officeDocument/2006/relationships/chartsheet" Target="chartsheets/sheet23.xml"/><Relationship Id="rId33" Type="http://schemas.openxmlformats.org/officeDocument/2006/relationships/worksheet" Target="worksheets/sheet3.xml"/><Relationship Id="rId38" Type="http://schemas.openxmlformats.org/officeDocument/2006/relationships/chartsheet" Target="chartsheets/sheet35.xml"/><Relationship Id="rId46" Type="http://schemas.openxmlformats.org/officeDocument/2006/relationships/worksheet" Target="worksheets/sheet5.xml"/><Relationship Id="rId59" Type="http://schemas.openxmlformats.org/officeDocument/2006/relationships/worksheet" Target="worksheets/sheet18.xml"/><Relationship Id="rId67" Type="http://schemas.openxmlformats.org/officeDocument/2006/relationships/worksheet" Target="worksheets/sheet26.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16" Type="http://schemas.openxmlformats.org/officeDocument/2006/relationships/externalLink" Target="externalLinks/externalLink30.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137" Type="http://schemas.openxmlformats.org/officeDocument/2006/relationships/calcChain" Target="calcChain.xml"/><Relationship Id="rId20" Type="http://schemas.openxmlformats.org/officeDocument/2006/relationships/chartsheet" Target="chartsheets/sheet19.xml"/><Relationship Id="rId41" Type="http://schemas.openxmlformats.org/officeDocument/2006/relationships/chartsheet" Target="chartsheets/sheet38.xml"/><Relationship Id="rId54" Type="http://schemas.openxmlformats.org/officeDocument/2006/relationships/worksheet" Target="worksheets/sheet13.xml"/><Relationship Id="rId62" Type="http://schemas.openxmlformats.org/officeDocument/2006/relationships/worksheet" Target="worksheets/sheet21.xml"/><Relationship Id="rId70" Type="http://schemas.openxmlformats.org/officeDocument/2006/relationships/worksheet" Target="worksheets/sheet29.xml"/><Relationship Id="rId75" Type="http://schemas.openxmlformats.org/officeDocument/2006/relationships/worksheet" Target="worksheets/sheet34.xml"/><Relationship Id="rId83" Type="http://schemas.openxmlformats.org/officeDocument/2006/relationships/worksheet" Target="worksheets/sheet42.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 Type="http://schemas.openxmlformats.org/officeDocument/2006/relationships/worksheet" Target="worksheets/sheet1.xml"/><Relationship Id="rId6" Type="http://schemas.openxmlformats.org/officeDocument/2006/relationships/chartsheet" Target="chartsheets/sheet5.xml"/><Relationship Id="rId15" Type="http://schemas.openxmlformats.org/officeDocument/2006/relationships/chartsheet" Target="chartsheets/sheet14.xml"/><Relationship Id="rId23" Type="http://schemas.openxmlformats.org/officeDocument/2006/relationships/chartsheet" Target="chartsheets/sheet21.xml"/><Relationship Id="rId28" Type="http://schemas.openxmlformats.org/officeDocument/2006/relationships/chartsheet" Target="chartsheets/sheet26.xml"/><Relationship Id="rId36" Type="http://schemas.openxmlformats.org/officeDocument/2006/relationships/chartsheet" Target="chartsheets/sheet33.xml"/><Relationship Id="rId49" Type="http://schemas.openxmlformats.org/officeDocument/2006/relationships/worksheet" Target="worksheets/sheet8.xml"/><Relationship Id="rId57" Type="http://schemas.openxmlformats.org/officeDocument/2006/relationships/worksheet" Target="worksheets/sheet16.xml"/><Relationship Id="rId106" Type="http://schemas.openxmlformats.org/officeDocument/2006/relationships/externalLink" Target="externalLinks/externalLink20.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127" Type="http://schemas.openxmlformats.org/officeDocument/2006/relationships/externalLink" Target="externalLinks/externalLink41.xml"/><Relationship Id="rId10" Type="http://schemas.openxmlformats.org/officeDocument/2006/relationships/chartsheet" Target="chartsheets/sheet9.xml"/><Relationship Id="rId31" Type="http://schemas.openxmlformats.org/officeDocument/2006/relationships/chartsheet" Target="chartsheets/sheet29.xml"/><Relationship Id="rId44" Type="http://schemas.openxmlformats.org/officeDocument/2006/relationships/chartsheet" Target="chartsheets/sheet40.xml"/><Relationship Id="rId52" Type="http://schemas.openxmlformats.org/officeDocument/2006/relationships/worksheet" Target="worksheets/sheet11.xml"/><Relationship Id="rId60" Type="http://schemas.openxmlformats.org/officeDocument/2006/relationships/worksheet" Target="worksheets/sheet19.xml"/><Relationship Id="rId65" Type="http://schemas.openxmlformats.org/officeDocument/2006/relationships/worksheet" Target="worksheets/sheet24.xml"/><Relationship Id="rId73" Type="http://schemas.openxmlformats.org/officeDocument/2006/relationships/worksheet" Target="worksheets/sheet32.xml"/><Relationship Id="rId78" Type="http://schemas.openxmlformats.org/officeDocument/2006/relationships/worksheet" Target="worksheets/sheet37.xml"/><Relationship Id="rId81" Type="http://schemas.openxmlformats.org/officeDocument/2006/relationships/worksheet" Target="worksheets/sheet40.xml"/><Relationship Id="rId86" Type="http://schemas.openxmlformats.org/officeDocument/2006/relationships/worksheet" Target="worksheets/sheet45.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30" Type="http://schemas.openxmlformats.org/officeDocument/2006/relationships/externalLink" Target="externalLinks/externalLink44.xml"/><Relationship Id="rId135" Type="http://schemas.openxmlformats.org/officeDocument/2006/relationships/styles" Target="styles.xml"/><Relationship Id="rId4" Type="http://schemas.openxmlformats.org/officeDocument/2006/relationships/chartsheet" Target="chartsheets/sheet3.xml"/><Relationship Id="rId9" Type="http://schemas.openxmlformats.org/officeDocument/2006/relationships/chartsheet" Target="chartsheets/sheet8.xml"/><Relationship Id="rId13" Type="http://schemas.openxmlformats.org/officeDocument/2006/relationships/chartsheet" Target="chartsheets/sheet12.xml"/><Relationship Id="rId18" Type="http://schemas.openxmlformats.org/officeDocument/2006/relationships/chartsheet" Target="chartsheets/sheet17.xml"/><Relationship Id="rId39" Type="http://schemas.openxmlformats.org/officeDocument/2006/relationships/chartsheet" Target="chartsheets/sheet36.xml"/><Relationship Id="rId109" Type="http://schemas.openxmlformats.org/officeDocument/2006/relationships/externalLink" Target="externalLinks/externalLink23.xml"/><Relationship Id="rId34" Type="http://schemas.openxmlformats.org/officeDocument/2006/relationships/chartsheet" Target="chartsheets/sheet31.xml"/><Relationship Id="rId50" Type="http://schemas.openxmlformats.org/officeDocument/2006/relationships/worksheet" Target="worksheets/sheet9.xml"/><Relationship Id="rId55" Type="http://schemas.openxmlformats.org/officeDocument/2006/relationships/worksheet" Target="worksheets/sheet14.xml"/><Relationship Id="rId76" Type="http://schemas.openxmlformats.org/officeDocument/2006/relationships/worksheet" Target="worksheets/sheet35.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7" Type="http://schemas.openxmlformats.org/officeDocument/2006/relationships/chartsheet" Target="chartsheets/sheet6.xml"/><Relationship Id="rId71" Type="http://schemas.openxmlformats.org/officeDocument/2006/relationships/worksheet" Target="worksheets/sheet30.xml"/><Relationship Id="rId92" Type="http://schemas.openxmlformats.org/officeDocument/2006/relationships/externalLink" Target="externalLinks/externalLink6.xml"/><Relationship Id="rId2" Type="http://schemas.openxmlformats.org/officeDocument/2006/relationships/chartsheet" Target="chartsheets/sheet1.xml"/><Relationship Id="rId29" Type="http://schemas.openxmlformats.org/officeDocument/2006/relationships/chartsheet" Target="chartsheets/sheet27.xml"/><Relationship Id="rId24" Type="http://schemas.openxmlformats.org/officeDocument/2006/relationships/chartsheet" Target="chartsheets/sheet22.xml"/><Relationship Id="rId40" Type="http://schemas.openxmlformats.org/officeDocument/2006/relationships/chartsheet" Target="chartsheets/sheet37.xml"/><Relationship Id="rId45" Type="http://schemas.openxmlformats.org/officeDocument/2006/relationships/chartsheet" Target="chartsheets/sheet41.xml"/><Relationship Id="rId66" Type="http://schemas.openxmlformats.org/officeDocument/2006/relationships/worksheet" Target="worksheets/sheet25.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sharedStrings" Target="sharedStrings.xml"/><Relationship Id="rId61" Type="http://schemas.openxmlformats.org/officeDocument/2006/relationships/worksheet" Target="worksheets/sheet20.xml"/><Relationship Id="rId82" Type="http://schemas.openxmlformats.org/officeDocument/2006/relationships/worksheet" Target="worksheets/sheet41.xml"/><Relationship Id="rId19" Type="http://schemas.openxmlformats.org/officeDocument/2006/relationships/chartsheet" Target="chartsheets/sheet1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 Santé et éducation dans le monde, 1820-2020</a:t>
            </a:r>
            <a:endParaRPr lang="fr-FR" sz="1600" b="0" baseline="0">
              <a:latin typeface="Arial" panose="020B0604020202020204" pitchFamily="34" charset="0"/>
              <a:cs typeface="Arial" panose="020B0604020202020204" pitchFamily="34" charset="0"/>
            </a:endParaRPr>
          </a:p>
        </c:rich>
      </c:tx>
      <c:layout>
        <c:manualLayout>
          <c:xMode val="edge"/>
          <c:yMode val="edge"/>
          <c:x val="0.19753740157480318"/>
          <c:y val="2.2032498912041096E-3"/>
        </c:manualLayout>
      </c:layout>
      <c:overlay val="0"/>
      <c:spPr>
        <a:noFill/>
        <a:ln w="25400">
          <a:noFill/>
        </a:ln>
      </c:spPr>
    </c:title>
    <c:autoTitleDeleted val="0"/>
    <c:plotArea>
      <c:layout>
        <c:manualLayout>
          <c:layoutTarget val="inner"/>
          <c:xMode val="edge"/>
          <c:yMode val="edge"/>
          <c:x val="6.3245494255557852E-2"/>
          <c:y val="5.2164523523694786E-2"/>
          <c:w val="0.878932674591418"/>
          <c:h val="0.71492157821838831"/>
        </c:manualLayout>
      </c:layout>
      <c:lineChart>
        <c:grouping val="standard"/>
        <c:varyColors val="0"/>
        <c:ser>
          <c:idx val="1"/>
          <c:order val="0"/>
          <c:tx>
            <c:v>Espérance de vie à la naissance (personnes atteignant un an)</c:v>
          </c:tx>
          <c:spPr>
            <a:ln w="44450">
              <a:solidFill>
                <a:srgbClr val="FF0000"/>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DataG1!$C$4:$C$24</c:f>
              <c:numCache>
                <c:formatCode>0.0</c:formatCode>
                <c:ptCount val="21"/>
                <c:pt idx="0">
                  <c:v>32.294544038891523</c:v>
                </c:pt>
                <c:pt idx="1">
                  <c:v>32.275478900729297</c:v>
                </c:pt>
                <c:pt idx="2">
                  <c:v>32.37830455279471</c:v>
                </c:pt>
                <c:pt idx="3">
                  <c:v>32.597085482106579</c:v>
                </c:pt>
                <c:pt idx="4">
                  <c:v>32.451549291690235</c:v>
                </c:pt>
                <c:pt idx="5">
                  <c:v>32.355808146043231</c:v>
                </c:pt>
                <c:pt idx="6">
                  <c:v>32.44828027106508</c:v>
                </c:pt>
                <c:pt idx="7">
                  <c:v>33.42</c:v>
                </c:pt>
                <c:pt idx="8">
                  <c:v>35.346534653465348</c:v>
                </c:pt>
                <c:pt idx="9">
                  <c:v>37.411764705882348</c:v>
                </c:pt>
                <c:pt idx="10">
                  <c:v>40.105374077976805</c:v>
                </c:pt>
                <c:pt idx="11">
                  <c:v>43.634475597092418</c:v>
                </c:pt>
                <c:pt idx="12">
                  <c:v>47.006141248720574</c:v>
                </c:pt>
                <c:pt idx="13">
                  <c:v>52.336024217961658</c:v>
                </c:pt>
                <c:pt idx="14">
                  <c:v>58.447761194029852</c:v>
                </c:pt>
                <c:pt idx="15">
                  <c:v>63.473994111874383</c:v>
                </c:pt>
                <c:pt idx="16">
                  <c:v>67.192642787996121</c:v>
                </c:pt>
                <c:pt idx="17">
                  <c:v>68.920725883476592</c:v>
                </c:pt>
                <c:pt idx="18">
                  <c:v>70.344015080113095</c:v>
                </c:pt>
                <c:pt idx="19">
                  <c:v>71.730232558139534</c:v>
                </c:pt>
                <c:pt idx="20">
                  <c:v>73.156174865828504</c:v>
                </c:pt>
              </c:numCache>
            </c:numRef>
          </c:val>
          <c:smooth val="1"/>
        </c:ser>
        <c:ser>
          <c:idx val="0"/>
          <c:order val="1"/>
          <c:tx>
            <c:v>Espérance de vie à la naissance (toutes naissances confondues)</c:v>
          </c:tx>
          <c:spPr>
            <a:ln w="44450"/>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DataG1!$B$4:$B$24</c:f>
              <c:numCache>
                <c:formatCode>0.0</c:formatCode>
                <c:ptCount val="21"/>
                <c:pt idx="0">
                  <c:v>25.835635231113219</c:v>
                </c:pt>
                <c:pt idx="1">
                  <c:v>25.82038312058344</c:v>
                </c:pt>
                <c:pt idx="2">
                  <c:v>25.90264364223577</c:v>
                </c:pt>
                <c:pt idx="3">
                  <c:v>26.077668385685264</c:v>
                </c:pt>
                <c:pt idx="4">
                  <c:v>26.231669010782937</c:v>
                </c:pt>
                <c:pt idx="5">
                  <c:v>26.423909985935303</c:v>
                </c:pt>
                <c:pt idx="6">
                  <c:v>26.769831223628692</c:v>
                </c:pt>
                <c:pt idx="7">
                  <c:v>27.85</c:v>
                </c:pt>
                <c:pt idx="8">
                  <c:v>29.75</c:v>
                </c:pt>
                <c:pt idx="9">
                  <c:v>31.799999999999997</c:v>
                </c:pt>
                <c:pt idx="10">
                  <c:v>34.599999999999994</c:v>
                </c:pt>
                <c:pt idx="11">
                  <c:v>38.200000000000003</c:v>
                </c:pt>
                <c:pt idx="12">
                  <c:v>41.75</c:v>
                </c:pt>
                <c:pt idx="13">
                  <c:v>47.15</c:v>
                </c:pt>
                <c:pt idx="14">
                  <c:v>53.4</c:v>
                </c:pt>
                <c:pt idx="15">
                  <c:v>58.8</c:v>
                </c:pt>
                <c:pt idx="16">
                  <c:v>63.099999999999994</c:v>
                </c:pt>
                <c:pt idx="17">
                  <c:v>65.599999999999994</c:v>
                </c:pt>
                <c:pt idx="18">
                  <c:v>67.849999999999994</c:v>
                </c:pt>
                <c:pt idx="19">
                  <c:v>70.099999999999994</c:v>
                </c:pt>
                <c:pt idx="20">
                  <c:v>72.424613117170225</c:v>
                </c:pt>
              </c:numCache>
            </c:numRef>
          </c:val>
          <c:smooth val="1"/>
        </c:ser>
        <c:dLbls>
          <c:showLegendKey val="0"/>
          <c:showVal val="0"/>
          <c:showCatName val="0"/>
          <c:showSerName val="0"/>
          <c:showPercent val="0"/>
          <c:showBubbleSize val="0"/>
        </c:dLbls>
        <c:marker val="1"/>
        <c:smooth val="0"/>
        <c:axId val="788672600"/>
        <c:axId val="788668680"/>
      </c:lineChart>
      <c:lineChart>
        <c:grouping val="standard"/>
        <c:varyColors val="0"/>
        <c:ser>
          <c:idx val="2"/>
          <c:order val="2"/>
          <c:tx>
            <c:v>Taux d'alphabétisation (%)</c:v>
          </c:tx>
          <c:spPr>
            <a:ln w="44450">
              <a:solidFill>
                <a:schemeClr val="accent6"/>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DataG1!$D$4:$D$24</c:f>
              <c:numCache>
                <c:formatCode>0%</c:formatCode>
                <c:ptCount val="21"/>
                <c:pt idx="0">
                  <c:v>0.1204668918030765</c:v>
                </c:pt>
                <c:pt idx="1">
                  <c:v>0.1271626474462616</c:v>
                </c:pt>
                <c:pt idx="2">
                  <c:v>0.13385840308944666</c:v>
                </c:pt>
                <c:pt idx="3">
                  <c:v>0.14055415873263177</c:v>
                </c:pt>
                <c:pt idx="4">
                  <c:v>0.16357046335072883</c:v>
                </c:pt>
                <c:pt idx="5">
                  <c:v>0.18740554497684236</c:v>
                </c:pt>
                <c:pt idx="6">
                  <c:v>0.19628455602087461</c:v>
                </c:pt>
                <c:pt idx="7">
                  <c:v>0.20516356706490682</c:v>
                </c:pt>
                <c:pt idx="8">
                  <c:v>0.21404257810893904</c:v>
                </c:pt>
                <c:pt idx="9">
                  <c:v>0.26445601917401573</c:v>
                </c:pt>
                <c:pt idx="10">
                  <c:v>0.31623163220068795</c:v>
                </c:pt>
                <c:pt idx="11">
                  <c:v>0.32527629458655594</c:v>
                </c:pt>
                <c:pt idx="12">
                  <c:v>0.41879224362813611</c:v>
                </c:pt>
                <c:pt idx="13">
                  <c:v>0.35959376306528712</c:v>
                </c:pt>
                <c:pt idx="14">
                  <c:v>0.41620376429533024</c:v>
                </c:pt>
                <c:pt idx="15">
                  <c:v>0.55622615122395391</c:v>
                </c:pt>
                <c:pt idx="16">
                  <c:v>0.56052562431682718</c:v>
                </c:pt>
                <c:pt idx="17">
                  <c:v>0.68250848441367717</c:v>
                </c:pt>
                <c:pt idx="18">
                  <c:v>0.80784883720930234</c:v>
                </c:pt>
                <c:pt idx="19">
                  <c:v>0.82664468412840675</c:v>
                </c:pt>
                <c:pt idx="20">
                  <c:v>0.84544053104751116</c:v>
                </c:pt>
              </c:numCache>
            </c:numRef>
          </c:val>
          <c:smooth val="1"/>
        </c:ser>
        <c:dLbls>
          <c:showLegendKey val="0"/>
          <c:showVal val="0"/>
          <c:showCatName val="0"/>
          <c:showSerName val="0"/>
          <c:showPercent val="0"/>
          <c:showBubbleSize val="0"/>
        </c:dLbls>
        <c:marker val="1"/>
        <c:smooth val="0"/>
        <c:axId val="788675736"/>
        <c:axId val="788665544"/>
      </c:lineChart>
      <c:catAx>
        <c:axId val="788672600"/>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8680"/>
        <c:crossesAt val="0"/>
        <c:auto val="0"/>
        <c:lblAlgn val="ctr"/>
        <c:lblOffset val="100"/>
        <c:tickLblSkip val="2"/>
        <c:tickMarkSkip val="1"/>
        <c:noMultiLvlLbl val="0"/>
      </c:catAx>
      <c:valAx>
        <c:axId val="788668680"/>
        <c:scaling>
          <c:orientation val="minMax"/>
          <c:max val="90"/>
          <c:min val="1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2600"/>
        <c:crossesAt val="1"/>
        <c:crossBetween val="midCat"/>
        <c:majorUnit val="5"/>
        <c:minorUnit val="5"/>
      </c:valAx>
      <c:valAx>
        <c:axId val="788665544"/>
        <c:scaling>
          <c:orientation val="minMax"/>
          <c:min val="0.1"/>
        </c:scaling>
        <c:delete val="0"/>
        <c:axPos val="r"/>
        <c:numFmt formatCode="0%" sourceLinked="0"/>
        <c:majorTickMark val="out"/>
        <c:minorTickMark val="none"/>
        <c:tickLblPos val="nextTo"/>
        <c:txPr>
          <a:bodyPr/>
          <a:lstStyle/>
          <a:p>
            <a:pPr>
              <a:defRPr sz="1400"/>
            </a:pPr>
            <a:endParaRPr lang="fr-FR"/>
          </a:p>
        </c:txPr>
        <c:crossAx val="788675736"/>
        <c:crosses val="max"/>
        <c:crossBetween val="between"/>
        <c:majorUnit val="5.000000000000001E-2"/>
        <c:minorUnit val="5.000000000000001E-2"/>
      </c:valAx>
      <c:catAx>
        <c:axId val="788675736"/>
        <c:scaling>
          <c:orientation val="minMax"/>
        </c:scaling>
        <c:delete val="1"/>
        <c:axPos val="t"/>
        <c:numFmt formatCode="General" sourceLinked="1"/>
        <c:majorTickMark val="out"/>
        <c:minorTickMark val="none"/>
        <c:tickLblPos val="nextTo"/>
        <c:crossAx val="788665544"/>
        <c:crosses val="max"/>
        <c:auto val="1"/>
        <c:lblAlgn val="ctr"/>
        <c:lblOffset val="100"/>
        <c:noMultiLvlLbl val="0"/>
      </c:catAx>
      <c:spPr>
        <a:noFill/>
        <a:ln w="25400">
          <a:solidFill>
            <a:srgbClr val="000000"/>
          </a:solidFill>
        </a:ln>
      </c:spPr>
    </c:plotArea>
    <c:legend>
      <c:legendPos val="l"/>
      <c:layout>
        <c:manualLayout>
          <c:xMode val="edge"/>
          <c:yMode val="edge"/>
          <c:x val="0.16548697719352143"/>
          <c:y val="0.12070281993348869"/>
          <c:w val="0.35076620806655656"/>
          <c:h val="0.259412024454409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10. Les sociétés esclavagistes atlantiques, 18</a:t>
            </a:r>
            <a:r>
              <a:rPr lang="fr-FR" sz="1600" baseline="30000"/>
              <a:t>e</a:t>
            </a:r>
            <a:r>
              <a:rPr lang="fr-FR" sz="1600" baseline="0"/>
              <a:t>-19</a:t>
            </a:r>
            <a:r>
              <a:rPr lang="fr-FR" sz="1600" baseline="30000"/>
              <a:t>e</a:t>
            </a:r>
            <a:r>
              <a:rPr lang="fr-FR" sz="1600" baseline="0"/>
              <a:t> siècles</a:t>
            </a:r>
            <a:endParaRPr lang="fr-FR" sz="1500" b="0">
              <a:latin typeface="Arial Narrow" panose="020B0606020202030204" pitchFamily="34" charset="0"/>
            </a:endParaRPr>
          </a:p>
        </c:rich>
      </c:tx>
      <c:layout>
        <c:manualLayout>
          <c:xMode val="edge"/>
          <c:yMode val="edge"/>
          <c:x val="0.14240545705933871"/>
          <c:y val="2.2628372807965472E-3"/>
        </c:manualLayout>
      </c:layout>
      <c:overlay val="0"/>
    </c:title>
    <c:autoTitleDeleted val="0"/>
    <c:plotArea>
      <c:layout>
        <c:manualLayout>
          <c:layoutTarget val="inner"/>
          <c:xMode val="edge"/>
          <c:yMode val="edge"/>
          <c:x val="8.9781672892185402E-2"/>
          <c:y val="5.7757216912005201E-2"/>
          <c:w val="0.90430178604816402"/>
          <c:h val="0.66351766528113698"/>
        </c:manualLayout>
      </c:layout>
      <c:barChart>
        <c:barDir val="col"/>
        <c:grouping val="clustered"/>
        <c:varyColors val="0"/>
        <c:ser>
          <c:idx val="0"/>
          <c:order val="0"/>
          <c:tx>
            <c:v>Part de la noblesse dans la population totale</c:v>
          </c:tx>
          <c:spPr>
            <a:solidFill>
              <a:schemeClr val="accent2"/>
            </a:solidFill>
            <a:ln>
              <a:solidFill>
                <a:schemeClr val="bg1"/>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chemeClr val="accent4"/>
              </a:solidFill>
              <a:ln>
                <a:solidFill>
                  <a:schemeClr val="accent4"/>
                </a:solidFill>
              </a:ln>
            </c:spPr>
          </c:dPt>
          <c:dPt>
            <c:idx val="3"/>
            <c:invertIfNegative val="0"/>
            <c:bubble3D val="0"/>
            <c:spPr>
              <a:solidFill>
                <a:schemeClr val="accent4"/>
              </a:solidFill>
              <a:ln>
                <a:solidFill>
                  <a:schemeClr val="bg1"/>
                </a:solidFill>
              </a:ln>
            </c:spPr>
          </c:dPt>
          <c:dPt>
            <c:idx val="4"/>
            <c:invertIfNegative val="0"/>
            <c:bubble3D val="0"/>
            <c:spPr>
              <a:solidFill>
                <a:srgbClr val="7030A0"/>
              </a:solidFill>
              <a:ln>
                <a:solidFill>
                  <a:srgbClr val="7030A0"/>
                </a:solidFill>
              </a:ln>
            </c:spPr>
          </c:dPt>
          <c:dPt>
            <c:idx val="5"/>
            <c:invertIfNegative val="0"/>
            <c:bubble3D val="0"/>
          </c:dPt>
          <c:dPt>
            <c:idx val="6"/>
            <c:invertIfNegative val="0"/>
            <c:bubble3D val="0"/>
            <c:spPr>
              <a:solidFill>
                <a:srgbClr val="00B0F0"/>
              </a:solidFill>
              <a:ln>
                <a:solidFill>
                  <a:schemeClr val="bg1"/>
                </a:solidFill>
              </a:ln>
            </c:spPr>
          </c:dPt>
          <c:dPt>
            <c:idx val="7"/>
            <c:invertIfNegative val="0"/>
            <c:bubble3D val="0"/>
            <c:spPr>
              <a:solidFill>
                <a:srgbClr val="002060"/>
              </a:solidFill>
              <a:ln>
                <a:solidFill>
                  <a:schemeClr val="bg1"/>
                </a:solidFill>
              </a:ln>
            </c:spPr>
          </c:dPt>
          <c:dPt>
            <c:idx val="8"/>
            <c:invertIfNegative val="0"/>
            <c:bubble3D val="0"/>
            <c:spPr>
              <a:solidFill>
                <a:schemeClr val="accent6"/>
              </a:solidFill>
              <a:ln>
                <a:solidFill>
                  <a:schemeClr val="bg1"/>
                </a:solidFill>
              </a:ln>
            </c:spPr>
          </c:dPt>
          <c:cat>
            <c:strRef>
              <c:f>DataG10!$A$4:$I$4</c:f>
              <c:strCache>
                <c:ptCount val="9"/>
                <c:pt idx="0">
                  <c:v>Sud E.U. 1800</c:v>
                </c:pt>
                <c:pt idx="1">
                  <c:v>Sud E.U. 1860</c:v>
                </c:pt>
                <c:pt idx="2">
                  <c:v>Brésil     1750</c:v>
                </c:pt>
                <c:pt idx="3">
                  <c:v>Brésil      1880</c:v>
                </c:pt>
                <c:pt idx="4">
                  <c:v>Jamaïque 1830</c:v>
                </c:pt>
                <c:pt idx="5">
                  <c:v>Barbades 1830</c:v>
                </c:pt>
                <c:pt idx="6">
                  <c:v>Martinique 1790</c:v>
                </c:pt>
                <c:pt idx="7">
                  <c:v>Guadeloupe 1790</c:v>
                </c:pt>
                <c:pt idx="8">
                  <c:v>St Domingue 1790</c:v>
                </c:pt>
              </c:strCache>
            </c:strRef>
          </c:cat>
          <c:val>
            <c:numRef>
              <c:f>DataG10!$A$5:$I$5</c:f>
              <c:numCache>
                <c:formatCode>0.0%</c:formatCode>
                <c:ptCount val="9"/>
                <c:pt idx="0">
                  <c:v>0.32558139534883723</c:v>
                </c:pt>
                <c:pt idx="1">
                  <c:v>0.32271241830065361</c:v>
                </c:pt>
                <c:pt idx="2">
                  <c:v>0.48699999999999999</c:v>
                </c:pt>
                <c:pt idx="3">
                  <c:v>0.16326530612244897</c:v>
                </c:pt>
                <c:pt idx="4">
                  <c:v>0.84399999999999997</c:v>
                </c:pt>
                <c:pt idx="5">
                  <c:v>0.80300000000000005</c:v>
                </c:pt>
                <c:pt idx="6">
                  <c:v>0.85</c:v>
                </c:pt>
                <c:pt idx="7">
                  <c:v>0.86</c:v>
                </c:pt>
                <c:pt idx="8">
                  <c:v>0.9</c:v>
                </c:pt>
              </c:numCache>
            </c:numRef>
          </c:val>
          <c:extLst/>
        </c:ser>
        <c:dLbls>
          <c:showLegendKey val="0"/>
          <c:showVal val="0"/>
          <c:showCatName val="0"/>
          <c:showSerName val="0"/>
          <c:showPercent val="0"/>
          <c:showBubbleSize val="0"/>
        </c:dLbls>
        <c:gapWidth val="50"/>
        <c:axId val="788687888"/>
        <c:axId val="788684360"/>
      </c:barChart>
      <c:catAx>
        <c:axId val="788687888"/>
        <c:scaling>
          <c:orientation val="minMax"/>
        </c:scaling>
        <c:delete val="0"/>
        <c:axPos val="b"/>
        <c:numFmt formatCode="General" sourceLinked="0"/>
        <c:majorTickMark val="out"/>
        <c:minorTickMark val="none"/>
        <c:tickLblPos val="nextTo"/>
        <c:txPr>
          <a:bodyPr/>
          <a:lstStyle/>
          <a:p>
            <a:pPr>
              <a:defRPr sz="1200" b="0" i="0" baseline="0">
                <a:latin typeface="Arial" panose="020B0604020202020204" pitchFamily="34" charset="0"/>
                <a:cs typeface="Arial" panose="020B0604020202020204" pitchFamily="34" charset="0"/>
              </a:defRPr>
            </a:pPr>
            <a:endParaRPr lang="fr-FR"/>
          </a:p>
        </c:txPr>
        <c:crossAx val="788684360"/>
        <c:crosses val="autoZero"/>
        <c:auto val="1"/>
        <c:lblAlgn val="ctr"/>
        <c:lblOffset val="100"/>
        <c:tickMarkSkip val="2"/>
        <c:noMultiLvlLbl val="0"/>
      </c:catAx>
      <c:valAx>
        <c:axId val="788684360"/>
        <c:scaling>
          <c:orientation val="minMax"/>
          <c:max val="0.91"/>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Proportion</a:t>
                </a:r>
                <a:r>
                  <a:rPr lang="fr-FR" sz="1200" b="0" baseline="0">
                    <a:latin typeface="Arial" panose="020B0604020202020204" pitchFamily="34" charset="0"/>
                    <a:cs typeface="Arial" panose="020B0604020202020204" pitchFamily="34" charset="0"/>
                  </a:rPr>
                  <a:t> d'esclaves dans la population totale</a:t>
                </a:r>
                <a:endParaRPr lang="fr-FR" sz="1200" b="0">
                  <a:latin typeface="Arial" panose="020B0604020202020204" pitchFamily="34" charset="0"/>
                  <a:cs typeface="Arial" panose="020B0604020202020204" pitchFamily="34" charset="0"/>
                </a:endParaRPr>
              </a:p>
            </c:rich>
          </c:tx>
          <c:layout>
            <c:manualLayout>
              <c:xMode val="edge"/>
              <c:yMode val="edge"/>
              <c:x val="4.6041549447325501E-3"/>
              <c:y val="0.111486785653897"/>
            </c:manualLayout>
          </c:layout>
          <c:overlay val="0"/>
        </c:title>
        <c:numFmt formatCode="0%" sourceLinked="0"/>
        <c:majorTickMark val="out"/>
        <c:minorTickMark val="none"/>
        <c:tickLblPos val="nextTo"/>
        <c:txPr>
          <a:bodyPr/>
          <a:lstStyle/>
          <a:p>
            <a:pPr>
              <a:defRPr sz="1400" b="0" i="0">
                <a:latin typeface="Arial"/>
              </a:defRPr>
            </a:pPr>
            <a:endParaRPr lang="fr-FR"/>
          </a:p>
        </c:txPr>
        <c:crossAx val="788687888"/>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600" baseline="0">
                <a:latin typeface="Arial" panose="020B0604020202020204" pitchFamily="34" charset="0"/>
                <a:cs typeface="Arial" panose="020B0604020202020204" pitchFamily="34" charset="0"/>
              </a:rPr>
              <a:t>Graphique 11. Une île esclavagiste en expansion:Saint-Domingue 1700-1790</a:t>
            </a:r>
            <a:endParaRPr lang="fr-FR" sz="1600">
              <a:latin typeface="Arial" panose="020B0604020202020204" pitchFamily="34" charset="0"/>
              <a:cs typeface="Arial" panose="020B0604020202020204" pitchFamily="34" charset="0"/>
            </a:endParaRPr>
          </a:p>
        </c:rich>
      </c:tx>
      <c:layout>
        <c:manualLayout>
          <c:xMode val="edge"/>
          <c:yMode val="edge"/>
          <c:x val="0.12671922469904501"/>
          <c:y val="6.2814070351758797E-3"/>
        </c:manualLayout>
      </c:layout>
      <c:overlay val="0"/>
    </c:title>
    <c:autoTitleDeleted val="0"/>
    <c:plotArea>
      <c:layout>
        <c:manualLayout>
          <c:layoutTarget val="inner"/>
          <c:xMode val="edge"/>
          <c:yMode val="edge"/>
          <c:x val="7.7996787522150404E-2"/>
          <c:y val="6.4747292894920802E-2"/>
          <c:w val="0.89251171843880495"/>
          <c:h val="0.75219618433374202"/>
        </c:manualLayout>
      </c:layout>
      <c:areaChart>
        <c:grouping val="stacked"/>
        <c:varyColors val="0"/>
        <c:ser>
          <c:idx val="0"/>
          <c:order val="0"/>
          <c:tx>
            <c:v>Noirs esclaves</c:v>
          </c:tx>
          <c:spPr>
            <a:solidFill>
              <a:srgbClr val="ED7D31"/>
            </a:solidFill>
            <a:ln w="25400">
              <a:solidFill>
                <a:srgbClr val="ED7D31"/>
              </a:solid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DataG11!$B$5:$B$27</c15:sqref>
                  </c15:fullRef>
                </c:ext>
              </c:extLst>
              <c:f>DataG11!$B$9:$B$27</c:f>
              <c:numCache>
                <c:formatCode>General</c:formatCode>
                <c:ptCount val="19"/>
                <c:pt idx="0">
                  <c:v>19</c:v>
                </c:pt>
                <c:pt idx="1">
                  <c:v>22</c:v>
                </c:pt>
                <c:pt idx="2">
                  <c:v>27</c:v>
                </c:pt>
                <c:pt idx="3">
                  <c:v>32</c:v>
                </c:pt>
                <c:pt idx="4">
                  <c:v>36</c:v>
                </c:pt>
                <c:pt idx="5">
                  <c:v>51</c:v>
                </c:pt>
                <c:pt idx="6">
                  <c:v>65</c:v>
                </c:pt>
                <c:pt idx="7">
                  <c:v>78</c:v>
                </c:pt>
                <c:pt idx="8">
                  <c:v>92</c:v>
                </c:pt>
                <c:pt idx="9">
                  <c:v>105</c:v>
                </c:pt>
                <c:pt idx="10">
                  <c:v>119</c:v>
                </c:pt>
                <c:pt idx="11">
                  <c:v>136</c:v>
                </c:pt>
                <c:pt idx="12">
                  <c:v>156</c:v>
                </c:pt>
                <c:pt idx="13">
                  <c:v>174</c:v>
                </c:pt>
                <c:pt idx="14">
                  <c:v>230</c:v>
                </c:pt>
                <c:pt idx="15">
                  <c:v>271</c:v>
                </c:pt>
                <c:pt idx="16">
                  <c:v>302</c:v>
                </c:pt>
                <c:pt idx="17">
                  <c:v>333</c:v>
                </c:pt>
                <c:pt idx="18">
                  <c:v>475</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Noirs libres</c:v>
          </c:tx>
          <c:spPr>
            <a:solidFill>
              <a:srgbClr val="5B9BD5"/>
            </a:solidFill>
            <a:ln w="25400">
              <a:noFill/>
            </a:ln>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DataG11!$C$5:$C$27</c15:sqref>
                  </c15:fullRef>
                </c:ext>
              </c:extLst>
              <c:f>DataG11!$C$9:$C$27</c:f>
              <c:numCache>
                <c:formatCode>0</c:formatCode>
                <c:ptCount val="19"/>
                <c:pt idx="0" formatCode="General">
                  <c:v>1</c:v>
                </c:pt>
                <c:pt idx="1" formatCode="General">
                  <c:v>1</c:v>
                </c:pt>
                <c:pt idx="2">
                  <c:v>1.5</c:v>
                </c:pt>
                <c:pt idx="3">
                  <c:v>1.5</c:v>
                </c:pt>
                <c:pt idx="4">
                  <c:v>1.5</c:v>
                </c:pt>
                <c:pt idx="5" formatCode="General">
                  <c:v>2</c:v>
                </c:pt>
                <c:pt idx="6">
                  <c:v>2.5</c:v>
                </c:pt>
                <c:pt idx="7" formatCode="General">
                  <c:v>3</c:v>
                </c:pt>
                <c:pt idx="8" formatCode="General">
                  <c:v>3</c:v>
                </c:pt>
                <c:pt idx="9" formatCode="General">
                  <c:v>4</c:v>
                </c:pt>
                <c:pt idx="10">
                  <c:v>4.5</c:v>
                </c:pt>
                <c:pt idx="11" formatCode="General">
                  <c:v>5</c:v>
                </c:pt>
                <c:pt idx="12" formatCode="General">
                  <c:v>6</c:v>
                </c:pt>
                <c:pt idx="13" formatCode="General">
                  <c:v>6</c:v>
                </c:pt>
                <c:pt idx="14" formatCode="General">
                  <c:v>9</c:v>
                </c:pt>
                <c:pt idx="15" formatCode="General">
                  <c:v>9</c:v>
                </c:pt>
                <c:pt idx="16" formatCode="General">
                  <c:v>9</c:v>
                </c:pt>
                <c:pt idx="17" formatCode="General">
                  <c:v>14</c:v>
                </c:pt>
                <c:pt idx="18" formatCode="General">
                  <c:v>25</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Blancs</c:v>
          </c:tx>
          <c:spPr>
            <a:solidFill>
              <a:srgbClr val="70AD47"/>
            </a:solidFill>
            <a:ln w="25400">
              <a:solidFill>
                <a:srgbClr val="70AD47"/>
              </a:solidFill>
            </a:ln>
            <a:effectLst>
              <a:softEdge rad="0"/>
            </a:effectLst>
          </c:spPr>
          <c:cat>
            <c:numRef>
              <c:extLst>
                <c:ext xmlns:c15="http://schemas.microsoft.com/office/drawing/2012/chart" uri="{02D57815-91ED-43cb-92C2-25804820EDAC}">
                  <c15:fullRef>
                    <c15:sqref>DataG11!$A$5:$A$27</c15:sqref>
                  </c15:fullRef>
                </c:ext>
              </c:extLst>
              <c:f>DataG11!$A$9:$A$27</c:f>
              <c:numCache>
                <c:formatCode>General</c:formatCode>
                <c:ptCount val="19"/>
                <c:pt idx="0">
                  <c:v>1700</c:v>
                </c:pt>
                <c:pt idx="1">
                  <c:v>1705</c:v>
                </c:pt>
                <c:pt idx="2">
                  <c:v>1710</c:v>
                </c:pt>
                <c:pt idx="3">
                  <c:v>1715</c:v>
                </c:pt>
                <c:pt idx="4">
                  <c:v>1720</c:v>
                </c:pt>
                <c:pt idx="5">
                  <c:v>1725</c:v>
                </c:pt>
                <c:pt idx="6">
                  <c:v>1730</c:v>
                </c:pt>
                <c:pt idx="7">
                  <c:v>1735</c:v>
                </c:pt>
                <c:pt idx="8">
                  <c:v>1740</c:v>
                </c:pt>
                <c:pt idx="9">
                  <c:v>1745</c:v>
                </c:pt>
                <c:pt idx="10">
                  <c:v>1750</c:v>
                </c:pt>
                <c:pt idx="11">
                  <c:v>1755</c:v>
                </c:pt>
                <c:pt idx="12">
                  <c:v>1760</c:v>
                </c:pt>
                <c:pt idx="13">
                  <c:v>1765</c:v>
                </c:pt>
                <c:pt idx="14">
                  <c:v>1770</c:v>
                </c:pt>
                <c:pt idx="15">
                  <c:v>1775</c:v>
                </c:pt>
                <c:pt idx="16">
                  <c:v>1780</c:v>
                </c:pt>
                <c:pt idx="17">
                  <c:v>1785</c:v>
                </c:pt>
                <c:pt idx="18">
                  <c:v>1790</c:v>
                </c:pt>
              </c:numCache>
            </c:numRef>
          </c:cat>
          <c:val>
            <c:numRef>
              <c:extLst>
                <c:ext xmlns:c15="http://schemas.microsoft.com/office/drawing/2012/chart" uri="{02D57815-91ED-43cb-92C2-25804820EDAC}">
                  <c15:fullRef>
                    <c15:sqref>DataG11!$D$5:$D$27</c15:sqref>
                  </c15:fullRef>
                </c:ext>
              </c:extLst>
              <c:f>DataG11!$D$9:$D$27</c:f>
              <c:numCache>
                <c:formatCode>General</c:formatCode>
                <c:ptCount val="19"/>
                <c:pt idx="0">
                  <c:v>13</c:v>
                </c:pt>
                <c:pt idx="1">
                  <c:v>16</c:v>
                </c:pt>
                <c:pt idx="2">
                  <c:v>20</c:v>
                </c:pt>
                <c:pt idx="3">
                  <c:v>23</c:v>
                </c:pt>
                <c:pt idx="4">
                  <c:v>26</c:v>
                </c:pt>
                <c:pt idx="5">
                  <c:v>28</c:v>
                </c:pt>
                <c:pt idx="6">
                  <c:v>28</c:v>
                </c:pt>
                <c:pt idx="7">
                  <c:v>28</c:v>
                </c:pt>
                <c:pt idx="8">
                  <c:v>28</c:v>
                </c:pt>
                <c:pt idx="9">
                  <c:v>28</c:v>
                </c:pt>
                <c:pt idx="10">
                  <c:v>28</c:v>
                </c:pt>
                <c:pt idx="11">
                  <c:v>28</c:v>
                </c:pt>
                <c:pt idx="12">
                  <c:v>28</c:v>
                </c:pt>
                <c:pt idx="13">
                  <c:v>28</c:v>
                </c:pt>
                <c:pt idx="14">
                  <c:v>28</c:v>
                </c:pt>
                <c:pt idx="15">
                  <c:v>28</c:v>
                </c:pt>
                <c:pt idx="16">
                  <c:v>28</c:v>
                </c:pt>
                <c:pt idx="17">
                  <c:v>28</c:v>
                </c:pt>
                <c:pt idx="18">
                  <c:v>28</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788680440"/>
        <c:axId val="788688672"/>
      </c:areaChart>
      <c:catAx>
        <c:axId val="788680440"/>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88688672"/>
        <c:crosses val="autoZero"/>
        <c:auto val="1"/>
        <c:lblAlgn val="ctr"/>
        <c:lblOffset val="100"/>
        <c:tickLblSkip val="2"/>
        <c:noMultiLvlLbl val="0"/>
      </c:catAx>
      <c:valAx>
        <c:axId val="788688672"/>
        <c:scaling>
          <c:orientation val="minMax"/>
          <c:max val="550"/>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Population</a:t>
                </a:r>
                <a:r>
                  <a:rPr lang="fr-FR" sz="1200" b="0" baseline="0">
                    <a:latin typeface="Arial" panose="020B0604020202020204" pitchFamily="34" charset="0"/>
                    <a:cs typeface="Arial" panose="020B0604020202020204" pitchFamily="34" charset="0"/>
                  </a:rPr>
                  <a:t> en milliers d'habitants</a:t>
                </a:r>
                <a:endParaRPr lang="fr-FR" sz="1200" b="0">
                  <a:latin typeface="Arial" panose="020B0604020202020204" pitchFamily="34" charset="0"/>
                  <a:cs typeface="Arial" panose="020B0604020202020204" pitchFamily="34" charset="0"/>
                </a:endParaRPr>
              </a:p>
            </c:rich>
          </c:tx>
          <c:layout>
            <c:manualLayout>
              <c:xMode val="edge"/>
              <c:yMode val="edge"/>
              <c:x val="1.5287260544441799E-4"/>
              <c:y val="0.25127771402946492"/>
            </c:manualLayout>
          </c:layout>
          <c:overlay val="0"/>
        </c:title>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80440"/>
        <c:crosses val="autoZero"/>
        <c:crossBetween val="midCat"/>
        <c:majorUnit val="50"/>
      </c:valAx>
      <c:spPr>
        <a:ln w="25400">
          <a:solidFill>
            <a:sysClr val="windowText" lastClr="000000"/>
          </a:solidFill>
        </a:ln>
      </c:spPr>
    </c:plotArea>
    <c:legend>
      <c:legendPos val="r"/>
      <c:layout>
        <c:manualLayout>
          <c:xMode val="edge"/>
          <c:yMode val="edge"/>
          <c:x val="0.42129504628164299"/>
          <c:y val="0.14316497184083099"/>
          <c:w val="0.21091714950725499"/>
          <c:h val="0.24340188475184299"/>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12. L'inégalité extrême des revenus en perspective historique: </a:t>
            </a:r>
          </a:p>
          <a:p>
            <a:pPr>
              <a:defRPr sz="1600">
                <a:latin typeface="Arial"/>
              </a:defRPr>
            </a:pPr>
            <a:r>
              <a:rPr lang="fr-FR" sz="1600" baseline="0"/>
              <a:t>le sommet colonial et esclavagiste</a:t>
            </a:r>
            <a:endParaRPr lang="fr-FR" sz="1500" b="0">
              <a:latin typeface="Arial Narrow" panose="020B0606020202030204" pitchFamily="34" charset="0"/>
            </a:endParaRPr>
          </a:p>
        </c:rich>
      </c:tx>
      <c:layout>
        <c:manualLayout>
          <c:xMode val="edge"/>
          <c:yMode val="edge"/>
          <c:x val="0.13970077434350556"/>
          <c:y val="2.2628879949788887E-3"/>
        </c:manualLayout>
      </c:layout>
      <c:overlay val="0"/>
    </c:title>
    <c:autoTitleDeleted val="0"/>
    <c:plotArea>
      <c:layout>
        <c:manualLayout>
          <c:layoutTarget val="inner"/>
          <c:xMode val="edge"/>
          <c:yMode val="edge"/>
          <c:x val="8.0118654322438546E-2"/>
          <c:y val="9.8518094545247056E-2"/>
          <c:w val="0.90567471043731473"/>
          <c:h val="0.63636365256146943"/>
        </c:manualLayout>
      </c:layout>
      <c:barChart>
        <c:barDir val="col"/>
        <c:grouping val="clustered"/>
        <c:varyColors val="0"/>
        <c:ser>
          <c:idx val="0"/>
          <c:order val="0"/>
          <c:spPr>
            <a:solidFill>
              <a:schemeClr val="accent2"/>
            </a:solidFill>
            <a:ln>
              <a:solidFill>
                <a:schemeClr val="bg1"/>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00B0F0"/>
              </a:solidFill>
              <a:ln>
                <a:solidFill>
                  <a:srgbClr val="00B0F0"/>
                </a:solidFill>
              </a:ln>
            </c:spPr>
          </c:dPt>
          <c:dPt>
            <c:idx val="2"/>
            <c:invertIfNegative val="0"/>
            <c:bubble3D val="0"/>
            <c:spPr>
              <a:solidFill>
                <a:srgbClr val="FFFF00"/>
              </a:solidFill>
              <a:ln>
                <a:solidFill>
                  <a:srgbClr val="FFFF00"/>
                </a:solidFill>
              </a:ln>
            </c:spPr>
          </c:dPt>
          <c:dPt>
            <c:idx val="3"/>
            <c:invertIfNegative val="0"/>
            <c:bubble3D val="0"/>
            <c:spPr>
              <a:solidFill>
                <a:schemeClr val="accent6"/>
              </a:solidFill>
              <a:ln>
                <a:solidFill>
                  <a:schemeClr val="accent6"/>
                </a:solidFill>
              </a:ln>
            </c:spPr>
          </c:dPt>
          <c:dPt>
            <c:idx val="4"/>
            <c:invertIfNegative val="0"/>
            <c:bubble3D val="0"/>
            <c:spPr>
              <a:solidFill>
                <a:schemeClr val="accent5"/>
              </a:solidFill>
              <a:ln>
                <a:solidFill>
                  <a:schemeClr val="accent5"/>
                </a:solidFill>
              </a:ln>
            </c:spPr>
          </c:dPt>
          <c:dPt>
            <c:idx val="6"/>
            <c:invertIfNegative val="0"/>
            <c:bubble3D val="0"/>
            <c:spPr>
              <a:solidFill>
                <a:srgbClr val="7030A0"/>
              </a:solidFill>
              <a:ln>
                <a:solidFill>
                  <a:schemeClr val="accent6">
                    <a:lumMod val="75000"/>
                  </a:schemeClr>
                </a:solidFill>
              </a:ln>
            </c:spPr>
          </c:dPt>
          <c:dPt>
            <c:idx val="7"/>
            <c:invertIfNegative val="0"/>
            <c:bubble3D val="0"/>
            <c:spPr>
              <a:solidFill>
                <a:srgbClr val="FF0000"/>
              </a:solidFill>
              <a:ln>
                <a:solidFill>
                  <a:srgbClr val="FF0000"/>
                </a:solidFill>
              </a:ln>
            </c:spPr>
          </c:dPt>
          <c:dPt>
            <c:idx val="8"/>
            <c:invertIfNegative val="0"/>
            <c:bubble3D val="0"/>
            <c:spPr>
              <a:solidFill>
                <a:srgbClr val="00B050"/>
              </a:solidFill>
              <a:ln>
                <a:solidFill>
                  <a:srgbClr val="00B050"/>
                </a:solidFill>
              </a:ln>
            </c:spPr>
          </c:dPt>
          <c:cat>
            <c:strRef>
              <c:extLst>
                <c:ext xmlns:c15="http://schemas.microsoft.com/office/drawing/2012/chart" uri="{02D57815-91ED-43cb-92C2-25804820EDAC}">
                  <c15:fullRef>
                    <c15:sqref>DataG12!$A$4:$T$4</c15:sqref>
                  </c15:fullRef>
                </c:ext>
              </c:extLst>
              <c:f>(DataG12!$A$4:$G$4,DataG12!$I$4,DataG12!$T$4)</c:f>
              <c:strCache>
                <c:ptCount val="9"/>
                <c:pt idx="0">
                  <c:v>Suède     1980</c:v>
                </c:pt>
                <c:pt idx="1">
                  <c:v>Europe 2020</c:v>
                </c:pt>
                <c:pt idx="2">
                  <c:v>Etats-Unis 2020</c:v>
                </c:pt>
                <c:pt idx="3">
                  <c:v>Europe 1910</c:v>
                </c:pt>
                <c:pt idx="4">
                  <c:v>Brésil     2020</c:v>
                </c:pt>
                <c:pt idx="5">
                  <c:v>Moy.Orient 2020</c:v>
                </c:pt>
                <c:pt idx="6">
                  <c:v>Algérie      1930</c:v>
                </c:pt>
                <c:pt idx="7">
                  <c:v>Afrique du sud 1950</c:v>
                </c:pt>
                <c:pt idx="8">
                  <c:v>Haïti       1780</c:v>
                </c:pt>
              </c:strCache>
            </c:strRef>
          </c:cat>
          <c:val>
            <c:numRef>
              <c:extLst>
                <c:ext xmlns:c15="http://schemas.microsoft.com/office/drawing/2012/chart" uri="{02D57815-91ED-43cb-92C2-25804820EDAC}">
                  <c15:fullRef>
                    <c15:sqref>DataG12!$A$5:$T$5</c15:sqref>
                  </c15:fullRef>
                </c:ext>
              </c:extLst>
              <c:f>(DataG12!$A$5:$G$5,DataG12!$I$5,DataG12!$T$5)</c:f>
              <c:numCache>
                <c:formatCode>0.0%</c:formatCode>
                <c:ptCount val="9"/>
                <c:pt idx="0">
                  <c:v>0.22800000000000001</c:v>
                </c:pt>
                <c:pt idx="1">
                  <c:v>0.35</c:v>
                </c:pt>
                <c:pt idx="2">
                  <c:v>0.48</c:v>
                </c:pt>
                <c:pt idx="3">
                  <c:v>0.53</c:v>
                </c:pt>
                <c:pt idx="4">
                  <c:v>0.56000000000000005</c:v>
                </c:pt>
                <c:pt idx="5">
                  <c:v>0.64</c:v>
                </c:pt>
                <c:pt idx="6">
                  <c:v>0.68618222891566272</c:v>
                </c:pt>
                <c:pt idx="7">
                  <c:v>0.72343982169390797</c:v>
                </c:pt>
                <c:pt idx="8">
                  <c:v>0.8</c:v>
                </c:pt>
              </c:numCache>
            </c:numRef>
          </c:val>
          <c:extLst>
            <c:ext xmlns:c15="http://schemas.microsoft.com/office/drawing/2012/chart" uri="{02D57815-91ED-43cb-92C2-25804820EDAC}">
              <c15:categoryFilterExceptions>
                <c15:categoryFilterException>
                  <c15:sqref>DataG12!$S$5</c15:sqref>
                  <c15:spPr xmlns:c15="http://schemas.microsoft.com/office/drawing/2012/chart">
                    <a:solidFill>
                      <a:schemeClr val="accent4"/>
                    </a:solidFill>
                    <a:ln>
                      <a:solidFill>
                        <a:schemeClr val="bg1"/>
                      </a:solidFill>
                    </a:ln>
                  </c15:spPr>
                  <c15:invertIfNegative val="0"/>
                  <c15:bubble3D val="0"/>
                </c15:categoryFilterException>
              </c15:categoryFilterExceptions>
            </c:ext>
          </c:extLst>
        </c:ser>
        <c:dLbls>
          <c:showLegendKey val="0"/>
          <c:showVal val="0"/>
          <c:showCatName val="0"/>
          <c:showSerName val="0"/>
          <c:showPercent val="0"/>
          <c:showBubbleSize val="0"/>
        </c:dLbls>
        <c:gapWidth val="50"/>
        <c:axId val="788689064"/>
        <c:axId val="788677696"/>
      </c:barChart>
      <c:catAx>
        <c:axId val="788689064"/>
        <c:scaling>
          <c:orientation val="minMax"/>
        </c:scaling>
        <c:delete val="0"/>
        <c:axPos val="b"/>
        <c:numFmt formatCode="General" sourceLinked="0"/>
        <c:majorTickMark val="out"/>
        <c:minorTickMark val="none"/>
        <c:tickLblPos val="nextTo"/>
        <c:txPr>
          <a:bodyPr/>
          <a:lstStyle/>
          <a:p>
            <a:pPr>
              <a:defRPr sz="1300" b="0" i="0" baseline="0">
                <a:latin typeface="Arial" panose="020B0604020202020204" pitchFamily="34" charset="0"/>
                <a:cs typeface="Arial" panose="020B0604020202020204" pitchFamily="34" charset="0"/>
              </a:defRPr>
            </a:pPr>
            <a:endParaRPr lang="fr-FR"/>
          </a:p>
        </c:txPr>
        <c:crossAx val="788677696"/>
        <c:crosses val="autoZero"/>
        <c:auto val="1"/>
        <c:lblAlgn val="ctr"/>
        <c:lblOffset val="100"/>
        <c:tickMarkSkip val="2"/>
        <c:noMultiLvlLbl val="0"/>
      </c:catAx>
      <c:valAx>
        <c:axId val="788677696"/>
        <c:scaling>
          <c:orientation val="minMax"/>
          <c:max val="0.9"/>
          <c:min val="0"/>
        </c:scaling>
        <c:delete val="0"/>
        <c:axPos val="l"/>
        <c:majorGridlines>
          <c:spPr>
            <a:ln w="12700">
              <a:prstDash val="sysDash"/>
            </a:ln>
          </c:spPr>
        </c:majorGridlines>
        <c:title>
          <c:tx>
            <c:rich>
              <a:bodyPr/>
              <a:lstStyle/>
              <a:p>
                <a:pPr>
                  <a:defRPr sz="1200"/>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décile supérieur dans le total des revenus</a:t>
                </a:r>
                <a:endParaRPr lang="fr-FR" sz="1200" b="0">
                  <a:latin typeface="Arial" panose="020B0604020202020204" pitchFamily="34" charset="0"/>
                  <a:cs typeface="Arial" panose="020B0604020202020204" pitchFamily="34" charset="0"/>
                </a:endParaRPr>
              </a:p>
            </c:rich>
          </c:tx>
          <c:layout>
            <c:manualLayout>
              <c:xMode val="edge"/>
              <c:yMode val="edge"/>
              <c:x val="4.6737006132939847E-4"/>
              <c:y val="8.8865114686751109E-2"/>
            </c:manualLayout>
          </c:layout>
          <c:overlay val="0"/>
        </c:title>
        <c:numFmt formatCode="0%" sourceLinked="0"/>
        <c:majorTickMark val="out"/>
        <c:minorTickMark val="none"/>
        <c:tickLblPos val="nextTo"/>
        <c:txPr>
          <a:bodyPr/>
          <a:lstStyle/>
          <a:p>
            <a:pPr>
              <a:defRPr sz="1400" b="0" i="0">
                <a:latin typeface="Arial"/>
              </a:defRPr>
            </a:pPr>
            <a:endParaRPr lang="fr-FR"/>
          </a:p>
        </c:txPr>
        <c:crossAx val="788689064"/>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a:t>
            </a:r>
            <a:r>
              <a:rPr lang="fr-FR" sz="1600" baseline="0"/>
              <a:t> 13. La répartition </a:t>
            </a:r>
            <a:r>
              <a:rPr lang="fr-FR" sz="1600"/>
              <a:t>des revenus</a:t>
            </a:r>
            <a:r>
              <a:rPr lang="fr-FR" sz="1600" baseline="0"/>
              <a:t> en métropole et dans les colonies </a:t>
            </a:r>
            <a:endParaRPr lang="fr-FR" sz="1600"/>
          </a:p>
        </c:rich>
      </c:tx>
      <c:layout>
        <c:manualLayout>
          <c:xMode val="edge"/>
          <c:yMode val="edge"/>
          <c:x val="0.14403923499192503"/>
          <c:y val="9.0513491231861889E-3"/>
        </c:manualLayout>
      </c:layout>
      <c:overlay val="0"/>
    </c:title>
    <c:autoTitleDeleted val="0"/>
    <c:plotArea>
      <c:layout>
        <c:manualLayout>
          <c:layoutTarget val="inner"/>
          <c:xMode val="edge"/>
          <c:yMode val="edge"/>
          <c:x val="0.1093377135274033"/>
          <c:y val="6.2294663107182041E-2"/>
          <c:w val="0.87810183820918741"/>
          <c:h val="0.7495481007044551"/>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DataG13!$B$4:$B$6</c:f>
              <c:numCache>
                <c:formatCode>0%</c:formatCode>
                <c:ptCount val="3"/>
                <c:pt idx="0">
                  <c:v>0.13448317803799964</c:v>
                </c:pt>
                <c:pt idx="1">
                  <c:v>0.11</c:v>
                </c:pt>
                <c:pt idx="2">
                  <c:v>0.09</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DataG13!$C$4:$C$6</c:f>
              <c:numCache>
                <c:formatCode>0%</c:formatCode>
                <c:ptCount val="3"/>
                <c:pt idx="0">
                  <c:v>0.34907427811805902</c:v>
                </c:pt>
                <c:pt idx="1">
                  <c:v>0.20399999999999996</c:v>
                </c:pt>
                <c:pt idx="2">
                  <c:v>0.1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DataG13!$A$4:$A$6</c:f>
              <c:strCache>
                <c:ptCount val="3"/>
                <c:pt idx="0">
                  <c:v>France 1910</c:v>
                </c:pt>
                <c:pt idx="1">
                  <c:v>Algérie 1930</c:v>
                </c:pt>
                <c:pt idx="2">
                  <c:v>Haïti 1780</c:v>
                </c:pt>
              </c:strCache>
            </c:strRef>
          </c:cat>
          <c:val>
            <c:numRef>
              <c:f>DataG13!$D$4:$D$6</c:f>
              <c:numCache>
                <c:formatCode>0%</c:formatCode>
                <c:ptCount val="3"/>
                <c:pt idx="0">
                  <c:v>0.51881971747257305</c:v>
                </c:pt>
                <c:pt idx="1">
                  <c:v>0.68600000000000005</c:v>
                </c:pt>
                <c:pt idx="2">
                  <c:v>0.81</c:v>
                </c:pt>
              </c:numCache>
            </c:numRef>
          </c:val>
        </c:ser>
        <c:dLbls>
          <c:showLegendKey val="0"/>
          <c:showVal val="0"/>
          <c:showCatName val="0"/>
          <c:showSerName val="0"/>
          <c:showPercent val="0"/>
          <c:showBubbleSize val="0"/>
        </c:dLbls>
        <c:gapWidth val="50"/>
        <c:axId val="788688280"/>
        <c:axId val="788678872"/>
      </c:barChart>
      <c:catAx>
        <c:axId val="788688280"/>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78872"/>
        <c:crosses val="autoZero"/>
        <c:auto val="1"/>
        <c:lblAlgn val="ctr"/>
        <c:lblOffset val="100"/>
        <c:tickLblSkip val="1"/>
        <c:noMultiLvlLbl val="0"/>
      </c:catAx>
      <c:valAx>
        <c:axId val="788678872"/>
        <c:scaling>
          <c:orientation val="minMax"/>
          <c:max val="0.85000000000000009"/>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des différentes classes dans le total des revenus </a:t>
                </a:r>
                <a:endParaRPr lang="fr-FR" sz="1200" b="0">
                  <a:latin typeface="Arial" panose="020B0604020202020204" pitchFamily="34" charset="0"/>
                  <a:cs typeface="Arial" panose="020B0604020202020204" pitchFamily="34" charset="0"/>
                </a:endParaRPr>
              </a:p>
            </c:rich>
          </c:tx>
          <c:layout>
            <c:manualLayout>
              <c:xMode val="edge"/>
              <c:yMode val="edge"/>
              <c:x val="1.2410483043924144E-2"/>
              <c:y val="0.10972323262581306"/>
            </c:manualLayout>
          </c:layout>
          <c:overlay val="0"/>
        </c:title>
        <c:numFmt formatCode="0%" sourceLinked="0"/>
        <c:majorTickMark val="out"/>
        <c:minorTickMark val="none"/>
        <c:tickLblPos val="nextTo"/>
        <c:txPr>
          <a:bodyPr/>
          <a:lstStyle/>
          <a:p>
            <a:pPr>
              <a:defRPr sz="1600" b="1" i="0">
                <a:latin typeface="Arial"/>
              </a:defRPr>
            </a:pPr>
            <a:endParaRPr lang="fr-FR"/>
          </a:p>
        </c:txPr>
        <c:crossAx val="788688280"/>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14. Des</a:t>
            </a:r>
            <a:r>
              <a:rPr lang="fr-FR" sz="1600" baseline="0"/>
              <a:t> colonies pour les colons: </a:t>
            </a:r>
          </a:p>
          <a:p>
            <a:pPr>
              <a:defRPr sz="2200">
                <a:latin typeface="Arial"/>
              </a:defRPr>
            </a:pPr>
            <a:r>
              <a:rPr lang="fr-FR" sz="1600" baseline="0"/>
              <a:t>l'inégalité de l'investissement éducatif en perspective historique</a:t>
            </a:r>
            <a:endParaRPr lang="fr-FR" sz="1600"/>
          </a:p>
        </c:rich>
      </c:tx>
      <c:layout>
        <c:manualLayout>
          <c:xMode val="edge"/>
          <c:yMode val="edge"/>
          <c:x val="0.20056084407359528"/>
          <c:y val="0"/>
        </c:manualLayout>
      </c:layout>
      <c:overlay val="0"/>
    </c:title>
    <c:autoTitleDeleted val="0"/>
    <c:plotArea>
      <c:layout>
        <c:manualLayout>
          <c:layoutTarget val="inner"/>
          <c:xMode val="edge"/>
          <c:yMode val="edge"/>
          <c:x val="0.1093377135274033"/>
          <c:y val="9.8500059599926804E-2"/>
          <c:w val="0.87810183820918741"/>
          <c:h val="0.67713730771896552"/>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DataG14!$B$4:$B$6</c:f>
              <c:numCache>
                <c:formatCode>0%</c:formatCode>
                <c:ptCount val="3"/>
                <c:pt idx="0">
                  <c:v>0.26</c:v>
                </c:pt>
                <c:pt idx="1">
                  <c:v>0.34</c:v>
                </c:pt>
                <c:pt idx="2">
                  <c:v>7.0000000000000007E-2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DataG14!$C$4:$C$6</c:f>
              <c:numCache>
                <c:formatCode>0%</c:formatCode>
                <c:ptCount val="3"/>
                <c:pt idx="0">
                  <c:v>0.35907427811805948</c:v>
                </c:pt>
                <c:pt idx="1">
                  <c:v>0.46</c:v>
                </c:pt>
                <c:pt idx="2">
                  <c:v>0.11</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DataG14!$A$4:$A$6</c:f>
              <c:strCache>
                <c:ptCount val="3"/>
                <c:pt idx="0">
                  <c:v>France 1910</c:v>
                </c:pt>
                <c:pt idx="1">
                  <c:v>France 2020</c:v>
                </c:pt>
                <c:pt idx="2">
                  <c:v>Algérie 1950</c:v>
                </c:pt>
              </c:strCache>
            </c:strRef>
          </c:cat>
          <c:val>
            <c:numRef>
              <c:f>DataG14!$D$4:$D$6</c:f>
              <c:numCache>
                <c:formatCode>0%</c:formatCode>
                <c:ptCount val="3"/>
                <c:pt idx="0">
                  <c:v>0.38</c:v>
                </c:pt>
                <c:pt idx="1">
                  <c:v>0.2</c:v>
                </c:pt>
                <c:pt idx="2">
                  <c:v>0.82</c:v>
                </c:pt>
              </c:numCache>
            </c:numRef>
          </c:val>
        </c:ser>
        <c:dLbls>
          <c:showLegendKey val="0"/>
          <c:showVal val="0"/>
          <c:showCatName val="0"/>
          <c:showSerName val="0"/>
          <c:showPercent val="0"/>
          <c:showBubbleSize val="0"/>
        </c:dLbls>
        <c:gapWidth val="50"/>
        <c:axId val="788687496"/>
        <c:axId val="788680832"/>
      </c:barChart>
      <c:catAx>
        <c:axId val="788687496"/>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80832"/>
        <c:crosses val="autoZero"/>
        <c:auto val="1"/>
        <c:lblAlgn val="ctr"/>
        <c:lblOffset val="100"/>
        <c:tickLblSkip val="1"/>
        <c:noMultiLvlLbl val="0"/>
      </c:catAx>
      <c:valAx>
        <c:axId val="788680832"/>
        <c:scaling>
          <c:orientation val="minMax"/>
          <c:max val="0.83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Narrow" panose="020B0606020202030204" pitchFamily="34" charset="0"/>
                    <a:cs typeface="Arial" panose="020B0604020202020204" pitchFamily="34" charset="0"/>
                  </a:rPr>
                  <a:t>Part</a:t>
                </a:r>
                <a:r>
                  <a:rPr lang="fr-FR" sz="1200" b="0" baseline="0">
                    <a:latin typeface="Arial Narrow" panose="020B0606020202030204" pitchFamily="34" charset="0"/>
                    <a:cs typeface="Arial" panose="020B0604020202020204" pitchFamily="34" charset="0"/>
                  </a:rPr>
                  <a:t> du total des dépenses éducatives dont ont bénéficié </a:t>
                </a:r>
              </a:p>
              <a:p>
                <a:pPr>
                  <a:defRPr sz="1200" b="0">
                    <a:latin typeface="Arial Narrow" panose="020B0606020202030204" pitchFamily="34" charset="0"/>
                    <a:cs typeface="Arial" panose="020B0604020202020204" pitchFamily="34" charset="0"/>
                  </a:defRPr>
                </a:pPr>
                <a:r>
                  <a:rPr lang="fr-FR" sz="1200" b="0" baseline="0">
                    <a:latin typeface="Arial Narrow" panose="020B0606020202030204" pitchFamily="34" charset="0"/>
                    <a:cs typeface="Arial" panose="020B0604020202020204" pitchFamily="34" charset="0"/>
                  </a:rPr>
                  <a:t>les 10% les plus favorisés, les 50% les moins favorisés et les 40% du milieu</a:t>
                </a:r>
                <a:endParaRPr lang="fr-FR" sz="1200" b="0">
                  <a:latin typeface="Arial Narrow" panose="020B0606020202030204" pitchFamily="34" charset="0"/>
                  <a:cs typeface="Arial" panose="020B0604020202020204" pitchFamily="34" charset="0"/>
                </a:endParaRPr>
              </a:p>
            </c:rich>
          </c:tx>
          <c:layout>
            <c:manualLayout>
              <c:xMode val="edge"/>
              <c:yMode val="edge"/>
              <c:x val="1.3789446231040326E-3"/>
              <c:y val="8.9448710476740606E-2"/>
            </c:manualLayout>
          </c:layout>
          <c:overlay val="0"/>
        </c:title>
        <c:numFmt formatCode="0%" sourceLinked="0"/>
        <c:majorTickMark val="out"/>
        <c:minorTickMark val="none"/>
        <c:tickLblPos val="nextTo"/>
        <c:txPr>
          <a:bodyPr/>
          <a:lstStyle/>
          <a:p>
            <a:pPr>
              <a:defRPr sz="1600" b="1" i="0">
                <a:latin typeface="Arial"/>
              </a:defRPr>
            </a:pPr>
            <a:endParaRPr lang="fr-FR"/>
          </a:p>
        </c:txPr>
        <c:crossAx val="788687496"/>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15. La noblesse dans les successions parisiennes, 1780-1910</a:t>
            </a:r>
            <a:endParaRPr lang="fr-FR" sz="1600" b="0" baseline="0">
              <a:latin typeface="Arial" panose="020B0604020202020204" pitchFamily="34" charset="0"/>
              <a:cs typeface="Arial" panose="020B0604020202020204" pitchFamily="34" charset="0"/>
            </a:endParaRPr>
          </a:p>
        </c:rich>
      </c:tx>
      <c:layout>
        <c:manualLayout>
          <c:xMode val="edge"/>
          <c:yMode val="edge"/>
          <c:x val="0.11698187361942465"/>
          <c:y val="2.2032498912041096E-3"/>
        </c:manualLayout>
      </c:layout>
      <c:overlay val="0"/>
      <c:spPr>
        <a:noFill/>
        <a:ln w="25400">
          <a:noFill/>
        </a:ln>
      </c:spPr>
    </c:title>
    <c:autoTitleDeleted val="0"/>
    <c:plotArea>
      <c:layout>
        <c:manualLayout>
          <c:layoutTarget val="inner"/>
          <c:xMode val="edge"/>
          <c:yMode val="edge"/>
          <c:x val="8.4870044360242231E-2"/>
          <c:y val="5.2164523523694786E-2"/>
          <c:w val="0.878932674591418"/>
          <c:h val="0.71492157821838831"/>
        </c:manualLayout>
      </c:layout>
      <c:lineChart>
        <c:grouping val="standard"/>
        <c:varyColors val="0"/>
        <c:ser>
          <c:idx val="0"/>
          <c:order val="0"/>
          <c:tx>
            <c:v>Part des noms nobles parmi les 0,1% des successions les plus élevées</c:v>
          </c:tx>
          <c:spPr>
            <a:ln w="41275">
              <a:solidFill>
                <a:schemeClr val="accent5"/>
              </a:solidFill>
            </a:ln>
          </c:spPr>
          <c:marker>
            <c:symbol val="circle"/>
            <c:size val="10"/>
            <c:spPr>
              <a:solidFill>
                <a:schemeClr val="accent5"/>
              </a:solidFill>
              <a:ln>
                <a:solidFill>
                  <a:schemeClr val="accent5"/>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DataG15!$B$4:$B$17</c:f>
              <c:numCache>
                <c:formatCode>0.0%</c:formatCode>
                <c:ptCount val="14"/>
                <c:pt idx="0">
                  <c:v>0.5</c:v>
                </c:pt>
                <c:pt idx="2">
                  <c:v>0.29164999999999996</c:v>
                </c:pt>
                <c:pt idx="3">
                  <c:v>0.25</c:v>
                </c:pt>
                <c:pt idx="4">
                  <c:v>0.33329999999999999</c:v>
                </c:pt>
                <c:pt idx="5">
                  <c:v>0.4</c:v>
                </c:pt>
                <c:pt idx="6">
                  <c:v>0.44</c:v>
                </c:pt>
                <c:pt idx="7">
                  <c:v>0.42109999999999997</c:v>
                </c:pt>
                <c:pt idx="8">
                  <c:v>0.28000000000000003</c:v>
                </c:pt>
                <c:pt idx="9">
                  <c:v>0.25219999999999998</c:v>
                </c:pt>
                <c:pt idx="10">
                  <c:v>0.13800000000000001</c:v>
                </c:pt>
                <c:pt idx="11">
                  <c:v>0.114</c:v>
                </c:pt>
                <c:pt idx="12">
                  <c:v>0.11</c:v>
                </c:pt>
                <c:pt idx="13">
                  <c:v>0.105</c:v>
                </c:pt>
              </c:numCache>
            </c:numRef>
          </c:val>
          <c:smooth val="0"/>
        </c:ser>
        <c:ser>
          <c:idx val="1"/>
          <c:order val="1"/>
          <c:tx>
            <c:v>Part des noms nobles parmi les 1% des successions les plus élevées</c:v>
          </c:tx>
          <c:spPr>
            <a:ln w="41275">
              <a:solidFill>
                <a:srgbClr val="C00000"/>
              </a:solidFill>
            </a:ln>
          </c:spPr>
          <c:marker>
            <c:symbol val="circle"/>
            <c:size val="10"/>
            <c:spPr>
              <a:solidFill>
                <a:srgbClr val="C00000"/>
              </a:solidFill>
              <a:ln>
                <a:solidFill>
                  <a:srgbClr val="C00000"/>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DataG15!$C$4:$C$17</c:f>
              <c:numCache>
                <c:formatCode>0.0%</c:formatCode>
                <c:ptCount val="14"/>
                <c:pt idx="0">
                  <c:v>0.35</c:v>
                </c:pt>
                <c:pt idx="2">
                  <c:v>0.187</c:v>
                </c:pt>
                <c:pt idx="3">
                  <c:v>0.17699999999999999</c:v>
                </c:pt>
                <c:pt idx="4">
                  <c:v>0.14829999999999999</c:v>
                </c:pt>
                <c:pt idx="5">
                  <c:v>0.18309999999999998</c:v>
                </c:pt>
                <c:pt idx="6">
                  <c:v>0.21179999999999999</c:v>
                </c:pt>
                <c:pt idx="7">
                  <c:v>0.2757</c:v>
                </c:pt>
                <c:pt idx="8">
                  <c:v>0.1444</c:v>
                </c:pt>
                <c:pt idx="9">
                  <c:v>0.1338</c:v>
                </c:pt>
                <c:pt idx="10">
                  <c:v>0.11800000000000001</c:v>
                </c:pt>
                <c:pt idx="11">
                  <c:v>0.105</c:v>
                </c:pt>
                <c:pt idx="12">
                  <c:v>8.7899999999999992E-2</c:v>
                </c:pt>
                <c:pt idx="13">
                  <c:v>8.7899999999999992E-2</c:v>
                </c:pt>
              </c:numCache>
            </c:numRef>
          </c:val>
          <c:smooth val="0"/>
        </c:ser>
        <c:ser>
          <c:idx val="2"/>
          <c:order val="2"/>
          <c:tx>
            <c:v>Part des noms nobles dans le montant total des successions</c:v>
          </c:tx>
          <c:spPr>
            <a:ln w="41275">
              <a:solidFill>
                <a:schemeClr val="accent6"/>
              </a:solidFill>
            </a:ln>
          </c:spPr>
          <c:marker>
            <c:symbol val="triangle"/>
            <c:size val="10"/>
            <c:spPr>
              <a:solidFill>
                <a:schemeClr val="accent6"/>
              </a:solidFill>
              <a:ln>
                <a:solidFill>
                  <a:schemeClr val="accent6"/>
                </a:solidFill>
              </a:ln>
            </c:spPr>
          </c:marker>
          <c:cat>
            <c:numRef>
              <c:f>DataG15!$A$4:$A$17</c:f>
              <c:numCache>
                <c:formatCode>General</c:formatCode>
                <c:ptCount val="14"/>
                <c:pt idx="0">
                  <c:v>1780</c:v>
                </c:pt>
                <c:pt idx="1">
                  <c:v>1790</c:v>
                </c:pt>
                <c:pt idx="2">
                  <c:v>1800</c:v>
                </c:pt>
                <c:pt idx="3">
                  <c:v>1810</c:v>
                </c:pt>
                <c:pt idx="4">
                  <c:v>1820</c:v>
                </c:pt>
                <c:pt idx="5">
                  <c:v>1830</c:v>
                </c:pt>
                <c:pt idx="6">
                  <c:v>1840</c:v>
                </c:pt>
                <c:pt idx="7">
                  <c:v>1850</c:v>
                </c:pt>
                <c:pt idx="8">
                  <c:v>1860</c:v>
                </c:pt>
                <c:pt idx="9">
                  <c:v>1870</c:v>
                </c:pt>
                <c:pt idx="10">
                  <c:v>1880</c:v>
                </c:pt>
                <c:pt idx="11">
                  <c:v>1890</c:v>
                </c:pt>
                <c:pt idx="12">
                  <c:v>1900</c:v>
                </c:pt>
                <c:pt idx="13">
                  <c:v>1910</c:v>
                </c:pt>
              </c:numCache>
            </c:numRef>
          </c:cat>
          <c:val>
            <c:numRef>
              <c:f>DataG15!$D$4:$D$17</c:f>
              <c:numCache>
                <c:formatCode>0.0%</c:formatCode>
                <c:ptCount val="14"/>
                <c:pt idx="0">
                  <c:v>0.3</c:v>
                </c:pt>
                <c:pt idx="2">
                  <c:v>0.12202418070880844</c:v>
                </c:pt>
                <c:pt idx="3">
                  <c:v>0.11807554554309217</c:v>
                </c:pt>
                <c:pt idx="4">
                  <c:v>0.12597281587452469</c:v>
                </c:pt>
                <c:pt idx="5">
                  <c:v>0.16641665952095738</c:v>
                </c:pt>
                <c:pt idx="6">
                  <c:v>0.17764540079952934</c:v>
                </c:pt>
                <c:pt idx="7">
                  <c:v>0.25823192713758403</c:v>
                </c:pt>
                <c:pt idx="8">
                  <c:v>0.149730909203314</c:v>
                </c:pt>
                <c:pt idx="9">
                  <c:v>0.14147843969101681</c:v>
                </c:pt>
                <c:pt idx="10">
                  <c:v>0.10708093348336427</c:v>
                </c:pt>
                <c:pt idx="11">
                  <c:v>0.10674325665468562</c:v>
                </c:pt>
                <c:pt idx="12">
                  <c:v>0.1</c:v>
                </c:pt>
                <c:pt idx="13">
                  <c:v>0.1</c:v>
                </c:pt>
              </c:numCache>
            </c:numRef>
          </c:val>
          <c:smooth val="0"/>
        </c:ser>
        <c:ser>
          <c:idx val="3"/>
          <c:order val="3"/>
          <c:tx>
            <c:v>Part des noms nobles dans le nombre total de décès</c:v>
          </c:tx>
          <c:spPr>
            <a:ln w="41275">
              <a:solidFill>
                <a:schemeClr val="accent2"/>
              </a:solidFill>
            </a:ln>
          </c:spPr>
          <c:marker>
            <c:symbol val="circle"/>
            <c:size val="9"/>
            <c:spPr>
              <a:solidFill>
                <a:schemeClr val="accent2"/>
              </a:solidFill>
              <a:ln>
                <a:solidFill>
                  <a:schemeClr val="accent2"/>
                </a:solidFill>
              </a:ln>
            </c:spPr>
          </c:marker>
          <c:val>
            <c:numRef>
              <c:f>DataG15!$E$4:$E$17</c:f>
              <c:numCache>
                <c:formatCode>0.0%</c:formatCode>
                <c:ptCount val="14"/>
                <c:pt idx="0">
                  <c:v>1.4999999999999999E-2</c:v>
                </c:pt>
                <c:pt idx="2">
                  <c:v>0.01</c:v>
                </c:pt>
                <c:pt idx="3">
                  <c:v>0.01</c:v>
                </c:pt>
                <c:pt idx="4">
                  <c:v>0.01</c:v>
                </c:pt>
                <c:pt idx="5">
                  <c:v>1.4999999999999999E-2</c:v>
                </c:pt>
                <c:pt idx="6">
                  <c:v>1.4999999999999999E-2</c:v>
                </c:pt>
                <c:pt idx="7">
                  <c:v>1.4999999999999999E-2</c:v>
                </c:pt>
                <c:pt idx="8">
                  <c:v>1.2E-2</c:v>
                </c:pt>
                <c:pt idx="9">
                  <c:v>0.01</c:v>
                </c:pt>
                <c:pt idx="10">
                  <c:v>0.01</c:v>
                </c:pt>
                <c:pt idx="11">
                  <c:v>8.0000000000000002E-3</c:v>
                </c:pt>
                <c:pt idx="12">
                  <c:v>6.0000000000000001E-3</c:v>
                </c:pt>
                <c:pt idx="13">
                  <c:v>4.0000000000000001E-3</c:v>
                </c:pt>
              </c:numCache>
            </c:numRef>
          </c:val>
          <c:smooth val="0"/>
        </c:ser>
        <c:dLbls>
          <c:showLegendKey val="0"/>
          <c:showVal val="0"/>
          <c:showCatName val="0"/>
          <c:showSerName val="0"/>
          <c:showPercent val="0"/>
          <c:showBubbleSize val="0"/>
        </c:dLbls>
        <c:marker val="1"/>
        <c:smooth val="0"/>
        <c:axId val="788685928"/>
        <c:axId val="788686320"/>
      </c:lineChart>
      <c:catAx>
        <c:axId val="7886859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86320"/>
        <c:crossesAt val="0"/>
        <c:auto val="1"/>
        <c:lblAlgn val="ctr"/>
        <c:lblOffset val="100"/>
        <c:tickLblSkip val="1"/>
        <c:tickMarkSkip val="1"/>
        <c:noMultiLvlLbl val="0"/>
      </c:catAx>
      <c:valAx>
        <c:axId val="788686320"/>
        <c:scaling>
          <c:orientation val="minMax"/>
          <c:max val="0.55000000000000004"/>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85928"/>
        <c:crosses val="autoZero"/>
        <c:crossBetween val="midCat"/>
        <c:majorUnit val="5.000000000000001E-2"/>
      </c:valAx>
      <c:spPr>
        <a:noFill/>
        <a:ln w="25400">
          <a:solidFill>
            <a:srgbClr val="000000"/>
          </a:solidFill>
        </a:ln>
      </c:spPr>
    </c:plotArea>
    <c:legend>
      <c:legendPos val="l"/>
      <c:layout>
        <c:manualLayout>
          <c:xMode val="edge"/>
          <c:yMode val="edge"/>
          <c:x val="0.63089557565240706"/>
          <c:y val="6.6625680373647328E-2"/>
          <c:w val="0.32777777777777778"/>
          <c:h val="0.32537673904817621"/>
        </c:manualLayout>
      </c:layout>
      <c:overlay val="1"/>
      <c:spPr>
        <a:solidFill>
          <a:schemeClr val="bg1"/>
        </a:solidFill>
        <a:ln w="12700">
          <a:solidFill>
            <a:schemeClr val="tx1"/>
          </a:solidFill>
        </a:ln>
      </c:spPr>
      <c:txPr>
        <a:bodyPr/>
        <a:lstStyle/>
        <a:p>
          <a:pPr>
            <a:defRPr sz="12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16. L'évolution du suffrage masculin en Europe, 1820-1920 </a:t>
            </a:r>
          </a:p>
        </c:rich>
      </c:tx>
      <c:layout>
        <c:manualLayout>
          <c:xMode val="edge"/>
          <c:yMode val="edge"/>
          <c:x val="0.14516026992142328"/>
          <c:y val="6.7919140125092701E-3"/>
        </c:manualLayout>
      </c:layout>
      <c:overlay val="0"/>
    </c:title>
    <c:autoTitleDeleted val="0"/>
    <c:plotArea>
      <c:layout>
        <c:manualLayout>
          <c:layoutTarget val="inner"/>
          <c:xMode val="edge"/>
          <c:yMode val="edge"/>
          <c:x val="9.2758476677546345E-2"/>
          <c:y val="6.002340402600638E-2"/>
          <c:w val="0.90704227158718087"/>
          <c:h val="0.71556970852387614"/>
        </c:manualLayout>
      </c:layout>
      <c:barChart>
        <c:barDir val="col"/>
        <c:grouping val="clustered"/>
        <c:varyColors val="0"/>
        <c:ser>
          <c:idx val="0"/>
          <c:order val="0"/>
          <c:tx>
            <c:v>Part des électeurs dans la population adulte masculine</c:v>
          </c:tx>
          <c:spPr>
            <a:solidFill>
              <a:schemeClr val="accent2"/>
            </a:solidFill>
            <a:ln>
              <a:solidFill>
                <a:srgbClr val="0070C0"/>
              </a:solidFill>
            </a:ln>
          </c:spPr>
          <c:invertIfNegative val="0"/>
          <c:dPt>
            <c:idx val="0"/>
            <c:invertIfNegative val="0"/>
            <c:bubble3D val="0"/>
            <c:spPr>
              <a:solidFill>
                <a:srgbClr val="C00000"/>
              </a:solidFill>
              <a:ln>
                <a:solidFill>
                  <a:srgbClr val="C00000"/>
                </a:solidFill>
              </a:ln>
            </c:spPr>
          </c:dPt>
          <c:dPt>
            <c:idx val="1"/>
            <c:invertIfNegative val="0"/>
            <c:bubble3D val="0"/>
            <c:spPr>
              <a:solidFill>
                <a:srgbClr val="C00000"/>
              </a:solidFill>
              <a:ln>
                <a:solidFill>
                  <a:srgbClr val="C00000"/>
                </a:solidFill>
              </a:ln>
            </c:spPr>
          </c:dPt>
          <c:dPt>
            <c:idx val="2"/>
            <c:invertIfNegative val="0"/>
            <c:bubble3D val="0"/>
            <c:spPr>
              <a:solidFill>
                <a:srgbClr val="C00000"/>
              </a:solidFill>
              <a:ln>
                <a:solidFill>
                  <a:srgbClr val="C00000"/>
                </a:solidFill>
              </a:ln>
            </c:spPr>
          </c:dPt>
          <c:dPt>
            <c:idx val="3"/>
            <c:invertIfNegative val="0"/>
            <c:bubble3D val="0"/>
            <c:spPr>
              <a:solidFill>
                <a:srgbClr val="C00000"/>
              </a:solidFill>
              <a:ln>
                <a:solidFill>
                  <a:srgbClr val="C00000"/>
                </a:solidFill>
              </a:ln>
            </c:spPr>
          </c:dPt>
          <c:dPt>
            <c:idx val="4"/>
            <c:invertIfNegative val="0"/>
            <c:bubble3D val="0"/>
            <c:spPr>
              <a:solidFill>
                <a:srgbClr val="C00000"/>
              </a:solidFill>
              <a:ln>
                <a:solidFill>
                  <a:srgbClr val="C00000"/>
                </a:solidFill>
              </a:ln>
            </c:spPr>
          </c:dPt>
          <c:dPt>
            <c:idx val="5"/>
            <c:invertIfNegative val="0"/>
            <c:bubble3D val="0"/>
            <c:spPr>
              <a:solidFill>
                <a:srgbClr val="0070C0"/>
              </a:solidFill>
              <a:ln>
                <a:solidFill>
                  <a:srgbClr val="0070C0"/>
                </a:solidFill>
              </a:ln>
            </c:spPr>
          </c:dPt>
          <c:dPt>
            <c:idx val="6"/>
            <c:invertIfNegative val="0"/>
            <c:bubble3D val="0"/>
            <c:spPr>
              <a:solidFill>
                <a:srgbClr val="0070C0"/>
              </a:solidFill>
              <a:ln>
                <a:solidFill>
                  <a:srgbClr val="0070C0"/>
                </a:solidFill>
              </a:ln>
            </c:spPr>
          </c:dPt>
          <c:dPt>
            <c:idx val="7"/>
            <c:invertIfNegative val="0"/>
            <c:bubble3D val="0"/>
            <c:spPr>
              <a:solidFill>
                <a:srgbClr val="0070C0"/>
              </a:solidFill>
              <a:ln>
                <a:solidFill>
                  <a:srgbClr val="0070C0"/>
                </a:solidFill>
              </a:ln>
            </c:spPr>
          </c:dPt>
          <c:dPt>
            <c:idx val="8"/>
            <c:invertIfNegative val="0"/>
            <c:bubble3D val="0"/>
            <c:spPr>
              <a:solidFill>
                <a:schemeClr val="accent4"/>
              </a:solidFill>
              <a:ln>
                <a:solidFill>
                  <a:srgbClr val="FFC000"/>
                </a:solidFill>
              </a:ln>
            </c:spPr>
          </c:dPt>
          <c:dPt>
            <c:idx val="9"/>
            <c:invertIfNegative val="0"/>
            <c:bubble3D val="0"/>
            <c:spPr>
              <a:solidFill>
                <a:srgbClr val="FFC000"/>
              </a:solidFill>
              <a:ln>
                <a:solidFill>
                  <a:srgbClr val="FFC000"/>
                </a:solidFill>
              </a:ln>
            </c:spPr>
          </c:dPt>
          <c:dPt>
            <c:idx val="10"/>
            <c:invertIfNegative val="0"/>
            <c:bubble3D val="0"/>
            <c:spPr>
              <a:solidFill>
                <a:srgbClr val="FFC000"/>
              </a:solidFill>
              <a:ln>
                <a:solidFill>
                  <a:srgbClr val="FFC000"/>
                </a:solidFill>
              </a:ln>
            </c:spPr>
          </c:dPt>
          <c:cat>
            <c:numRef>
              <c:f>DataG16!$A$5:$K$5</c:f>
              <c:numCache>
                <c:formatCode>General</c:formatCode>
                <c:ptCount val="11"/>
                <c:pt idx="0">
                  <c:v>1820</c:v>
                </c:pt>
                <c:pt idx="1">
                  <c:v>1840</c:v>
                </c:pt>
                <c:pt idx="2">
                  <c:v>1870</c:v>
                </c:pt>
                <c:pt idx="3">
                  <c:v>1890</c:v>
                </c:pt>
                <c:pt idx="4">
                  <c:v>1920</c:v>
                </c:pt>
                <c:pt idx="5">
                  <c:v>1820</c:v>
                </c:pt>
                <c:pt idx="6">
                  <c:v>1840</c:v>
                </c:pt>
                <c:pt idx="7">
                  <c:v>1880</c:v>
                </c:pt>
                <c:pt idx="8">
                  <c:v>1820</c:v>
                </c:pt>
                <c:pt idx="9">
                  <c:v>1900</c:v>
                </c:pt>
                <c:pt idx="10">
                  <c:v>1920</c:v>
                </c:pt>
              </c:numCache>
            </c:numRef>
          </c:cat>
          <c:val>
            <c:numRef>
              <c:f>DataG16!$A$6:$K$6</c:f>
              <c:numCache>
                <c:formatCode>0.0%</c:formatCode>
                <c:ptCount val="11"/>
                <c:pt idx="0">
                  <c:v>5.1351487628373861E-2</c:v>
                </c:pt>
                <c:pt idx="1">
                  <c:v>0.14266258644101479</c:v>
                </c:pt>
                <c:pt idx="2">
                  <c:v>0.30584175864984958</c:v>
                </c:pt>
                <c:pt idx="3">
                  <c:v>0.61464328002352031</c:v>
                </c:pt>
                <c:pt idx="4">
                  <c:v>1</c:v>
                </c:pt>
                <c:pt idx="5">
                  <c:v>1.0752688172043012E-2</c:v>
                </c:pt>
                <c:pt idx="6">
                  <c:v>2.3809523809523808E-2</c:v>
                </c:pt>
                <c:pt idx="7">
                  <c:v>1</c:v>
                </c:pt>
                <c:pt idx="8">
                  <c:v>0.13</c:v>
                </c:pt>
                <c:pt idx="9">
                  <c:v>0.249</c:v>
                </c:pt>
                <c:pt idx="10">
                  <c:v>1</c:v>
                </c:pt>
              </c:numCache>
            </c:numRef>
          </c:val>
          <c:extLst/>
        </c:ser>
        <c:dLbls>
          <c:showLegendKey val="0"/>
          <c:showVal val="0"/>
          <c:showCatName val="0"/>
          <c:showSerName val="0"/>
          <c:showPercent val="0"/>
          <c:showBubbleSize val="0"/>
        </c:dLbls>
        <c:gapWidth val="30"/>
        <c:axId val="788679656"/>
        <c:axId val="788683576"/>
      </c:barChart>
      <c:catAx>
        <c:axId val="788679656"/>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788683576"/>
        <c:crosses val="autoZero"/>
        <c:auto val="1"/>
        <c:lblAlgn val="ctr"/>
        <c:lblOffset val="100"/>
        <c:tickMarkSkip val="2"/>
        <c:noMultiLvlLbl val="0"/>
      </c:catAx>
      <c:valAx>
        <c:axId val="788683576"/>
        <c:scaling>
          <c:orientation val="minMax"/>
          <c:max val="1"/>
          <c:min val="0"/>
        </c:scaling>
        <c:delete val="0"/>
        <c:axPos val="l"/>
        <c:majorGridlines>
          <c:spPr>
            <a:ln w="12700">
              <a:prstDash val="sysDash"/>
            </a:ln>
          </c:spPr>
        </c:majorGridlines>
        <c:title>
          <c:tx>
            <c:rich>
              <a:bodyPr/>
              <a:lstStyle/>
              <a:p>
                <a:pPr>
                  <a:defRPr/>
                </a:pPr>
                <a:r>
                  <a:rPr lang="fr-FR" sz="1200" b="0" baseline="0">
                    <a:latin typeface="Arial" panose="020B0604020202020204" pitchFamily="34" charset="0"/>
                    <a:cs typeface="Arial" panose="020B0604020202020204" pitchFamily="34" charset="0"/>
                  </a:rPr>
                  <a:t>Proportion d'hommes adultes disposant du droit de vote</a:t>
                </a:r>
                <a:endParaRPr lang="fr-FR" sz="1200" b="0">
                  <a:latin typeface="Arial" panose="020B0604020202020204" pitchFamily="34" charset="0"/>
                  <a:cs typeface="Arial" panose="020B0604020202020204" pitchFamily="34" charset="0"/>
                </a:endParaRPr>
              </a:p>
            </c:rich>
          </c:tx>
          <c:layout>
            <c:manualLayout>
              <c:xMode val="edge"/>
              <c:yMode val="edge"/>
              <c:x val="3.148771186615575E-6"/>
              <c:y val="8.9278552240271286E-2"/>
            </c:manualLayout>
          </c:layout>
          <c:overlay val="0"/>
        </c:title>
        <c:numFmt formatCode="0%" sourceLinked="0"/>
        <c:majorTickMark val="out"/>
        <c:minorTickMark val="none"/>
        <c:tickLblPos val="nextTo"/>
        <c:txPr>
          <a:bodyPr/>
          <a:lstStyle/>
          <a:p>
            <a:pPr>
              <a:defRPr sz="1600" b="0" i="0">
                <a:latin typeface="Arial"/>
              </a:defRPr>
            </a:pPr>
            <a:endParaRPr lang="fr-FR"/>
          </a:p>
        </c:txPr>
        <c:crossAx val="788679656"/>
        <c:crosses val="autoZero"/>
        <c:crossBetween val="between"/>
        <c:majorUnit val="0.1"/>
      </c:valAx>
      <c:spPr>
        <a:noFill/>
        <a:ln w="25400">
          <a:solidFill>
            <a:schemeClr val="tx1"/>
          </a:solidFill>
        </a:ln>
      </c:spPr>
    </c:plotArea>
    <c:plotVisOnly val="1"/>
    <c:dispBlanksAs val="gap"/>
    <c:showDLblsOverMax val="0"/>
  </c:chart>
  <c:spPr>
    <a:ln>
      <a:noFill/>
    </a:ln>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17. L'inégalité</a:t>
            </a:r>
            <a:r>
              <a:rPr lang="fr-FR" sz="1600" baseline="0"/>
              <a:t> patrimoniale extrême: </a:t>
            </a:r>
          </a:p>
          <a:p>
            <a:pPr>
              <a:defRPr sz="2200">
                <a:latin typeface="Arial"/>
              </a:defRPr>
            </a:pPr>
            <a:r>
              <a:rPr lang="fr-FR" sz="1600" baseline="0"/>
              <a:t>les sociétés de propriétaires européennes à la Belle Epoque (1880-1914)</a:t>
            </a:r>
            <a:endParaRPr lang="fr-FR" sz="1600"/>
          </a:p>
        </c:rich>
      </c:tx>
      <c:layout>
        <c:manualLayout>
          <c:xMode val="edge"/>
          <c:yMode val="edge"/>
          <c:x val="0.16196551509227747"/>
          <c:y val="4.5256745615930944E-3"/>
        </c:manualLayout>
      </c:layout>
      <c:overlay val="0"/>
    </c:title>
    <c:autoTitleDeleted val="0"/>
    <c:plotArea>
      <c:layout>
        <c:manualLayout>
          <c:layoutTarget val="inner"/>
          <c:xMode val="edge"/>
          <c:yMode val="edge"/>
          <c:x val="0.11347454739671542"/>
          <c:y val="0.10076289688072333"/>
          <c:w val="0.87396500433987534"/>
          <c:h val="0.71107986693091374"/>
        </c:manualLayout>
      </c:layout>
      <c:barChart>
        <c:barDir val="col"/>
        <c:grouping val="clustered"/>
        <c:varyColors val="0"/>
        <c:ser>
          <c:idx val="0"/>
          <c:order val="0"/>
          <c:spPr>
            <a:solidFill>
              <a:schemeClr val="bg1">
                <a:lumMod val="75000"/>
              </a:schemeClr>
            </a:solidFill>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DataG17!$B$4:$B$6</c:f>
              <c:numCache>
                <c:formatCode>0%</c:formatCode>
                <c:ptCount val="3"/>
                <c:pt idx="0">
                  <c:v>1.8566679209487499E-2</c:v>
                </c:pt>
                <c:pt idx="1">
                  <c:v>1.0478759217820335E-2</c:v>
                </c:pt>
                <c:pt idx="2">
                  <c:v>1.414592648563062E-2</c:v>
                </c:pt>
              </c:numCache>
            </c:numRef>
          </c:val>
          <c:extLst/>
        </c:ser>
        <c:ser>
          <c:idx val="1"/>
          <c:order val="1"/>
          <c:spPr>
            <a:solidFill>
              <a:schemeClr val="accent2"/>
            </a:solidFill>
            <a:ln>
              <a:solidFill>
                <a:sysClr val="windowText" lastClr="000000"/>
              </a:solidFill>
            </a:ln>
          </c:spPr>
          <c:invertIfNegative val="0"/>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DataG17!$C$4:$C$6</c:f>
              <c:numCache>
                <c:formatCode>0%</c:formatCode>
                <c:ptCount val="3"/>
                <c:pt idx="0">
                  <c:v>0.13996842503562501</c:v>
                </c:pt>
                <c:pt idx="1">
                  <c:v>8.1735692256738809E-2</c:v>
                </c:pt>
                <c:pt idx="2">
                  <c:v>0.10927905254133907</c:v>
                </c:pt>
              </c:numCache>
            </c:numRef>
          </c:val>
        </c:ser>
        <c:ser>
          <c:idx val="2"/>
          <c:order val="2"/>
          <c:spPr>
            <a:ln>
              <a:solidFill>
                <a:sysClr val="windowText" lastClr="000000"/>
              </a:solidFill>
            </a:ln>
          </c:spPr>
          <c:invertIfNegative val="0"/>
          <c:dPt>
            <c:idx val="0"/>
            <c:invertIfNegative val="0"/>
            <c:bubble3D val="0"/>
            <c:spPr>
              <a:solidFill>
                <a:schemeClr val="accent2"/>
              </a:solidFill>
              <a:ln>
                <a:solidFill>
                  <a:sysClr val="windowText" lastClr="000000"/>
                </a:solidFill>
              </a:ln>
            </c:spPr>
          </c:dPt>
          <c:dPt>
            <c:idx val="1"/>
            <c:invertIfNegative val="0"/>
            <c:bubble3D val="0"/>
            <c:spPr>
              <a:solidFill>
                <a:srgbClr val="FFFF00"/>
              </a:solidFill>
              <a:ln>
                <a:solidFill>
                  <a:sysClr val="windowText" lastClr="000000"/>
                </a:solidFill>
              </a:ln>
            </c:spPr>
          </c:dPt>
          <c:dPt>
            <c:idx val="2"/>
            <c:invertIfNegative val="0"/>
            <c:bubble3D val="0"/>
            <c:spPr>
              <a:solidFill>
                <a:schemeClr val="accent1"/>
              </a:solidFill>
              <a:ln>
                <a:solidFill>
                  <a:sysClr val="windowText" lastClr="000000"/>
                </a:solidFill>
              </a:ln>
            </c:spPr>
          </c:dPt>
          <c:cat>
            <c:strRef>
              <c:f>DataG17!$A$4:$A$6</c:f>
              <c:strCache>
                <c:ptCount val="3"/>
                <c:pt idx="0">
                  <c:v>France</c:v>
                </c:pt>
                <c:pt idx="1">
                  <c:v>Royaume-Uni</c:v>
                </c:pt>
                <c:pt idx="2">
                  <c:v>Suède</c:v>
                </c:pt>
              </c:strCache>
            </c:strRef>
          </c:cat>
          <c:val>
            <c:numRef>
              <c:f>DataG17!$D$4:$D$6</c:f>
              <c:numCache>
                <c:formatCode>0%</c:formatCode>
                <c:ptCount val="3"/>
                <c:pt idx="0">
                  <c:v>0.8397373929620624</c:v>
                </c:pt>
                <c:pt idx="1">
                  <c:v>0.90666095535847224</c:v>
                </c:pt>
                <c:pt idx="2">
                  <c:v>0.87657499999999999</c:v>
                </c:pt>
              </c:numCache>
            </c:numRef>
          </c:val>
        </c:ser>
        <c:dLbls>
          <c:showLegendKey val="0"/>
          <c:showVal val="0"/>
          <c:showCatName val="0"/>
          <c:showSerName val="0"/>
          <c:showPercent val="0"/>
          <c:showBubbleSize val="0"/>
        </c:dLbls>
        <c:gapWidth val="50"/>
        <c:axId val="788682008"/>
        <c:axId val="788683184"/>
      </c:barChart>
      <c:catAx>
        <c:axId val="788682008"/>
        <c:scaling>
          <c:orientation val="minMax"/>
        </c:scaling>
        <c:delete val="0"/>
        <c:axPos val="b"/>
        <c:numFmt formatCode="General" sourceLinked="0"/>
        <c:majorTickMark val="out"/>
        <c:minorTickMark val="none"/>
        <c:tickLblPos val="nextTo"/>
        <c:txPr>
          <a:bodyPr/>
          <a:lstStyle/>
          <a:p>
            <a:pPr>
              <a:defRPr sz="1600" b="1" i="0">
                <a:latin typeface="Arial"/>
              </a:defRPr>
            </a:pPr>
            <a:endParaRPr lang="fr-FR"/>
          </a:p>
        </c:txPr>
        <c:crossAx val="788683184"/>
        <c:crosses val="autoZero"/>
        <c:auto val="1"/>
        <c:lblAlgn val="ctr"/>
        <c:lblOffset val="100"/>
        <c:tickLblSkip val="1"/>
        <c:noMultiLvlLbl val="0"/>
      </c:catAx>
      <c:valAx>
        <c:axId val="788683184"/>
        <c:scaling>
          <c:orientation val="minMax"/>
          <c:max val="0.95000000000000007"/>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du total des propriétés privées </a:t>
                </a:r>
                <a:endParaRPr lang="fr-FR" sz="1200" b="0">
                  <a:latin typeface="Arial" panose="020B0604020202020204" pitchFamily="34" charset="0"/>
                  <a:cs typeface="Arial" panose="020B0604020202020204" pitchFamily="34" charset="0"/>
                </a:endParaRPr>
              </a:p>
            </c:rich>
          </c:tx>
          <c:layout>
            <c:manualLayout>
              <c:xMode val="edge"/>
              <c:yMode val="edge"/>
              <c:x val="1.3789446231040326E-2"/>
              <c:y val="0.1890135508317887"/>
            </c:manualLayout>
          </c:layout>
          <c:overlay val="0"/>
        </c:title>
        <c:numFmt formatCode="0%" sourceLinked="0"/>
        <c:majorTickMark val="out"/>
        <c:minorTickMark val="none"/>
        <c:tickLblPos val="nextTo"/>
        <c:txPr>
          <a:bodyPr/>
          <a:lstStyle/>
          <a:p>
            <a:pPr>
              <a:defRPr sz="1600" b="0" i="0">
                <a:latin typeface="Arial"/>
              </a:defRPr>
            </a:pPr>
            <a:endParaRPr lang="fr-FR"/>
          </a:p>
        </c:txPr>
        <c:crossAx val="788682008"/>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18. Socialisme participatif et partage du pouvoir</a:t>
            </a:r>
            <a:endParaRPr lang="fr-FR" sz="1600" b="0" baseline="0">
              <a:latin typeface="Arial" panose="020B0604020202020204" pitchFamily="34" charset="0"/>
              <a:cs typeface="Arial" panose="020B0604020202020204" pitchFamily="34" charset="0"/>
            </a:endParaRPr>
          </a:p>
        </c:rich>
      </c:tx>
      <c:layout>
        <c:manualLayout>
          <c:xMode val="edge"/>
          <c:yMode val="edge"/>
          <c:x val="0.20047485290275507"/>
          <c:y val="2.2031667109486041E-3"/>
        </c:manualLayout>
      </c:layout>
      <c:overlay val="0"/>
      <c:spPr>
        <a:noFill/>
        <a:ln w="25400">
          <a:noFill/>
        </a:ln>
      </c:spPr>
    </c:title>
    <c:autoTitleDeleted val="0"/>
    <c:plotArea>
      <c:layout>
        <c:manualLayout>
          <c:layoutTarget val="inner"/>
          <c:xMode val="edge"/>
          <c:yMode val="edge"/>
          <c:x val="0.10513856080489939"/>
          <c:y val="5.6650232331198182E-2"/>
          <c:w val="0.8559412729658793"/>
          <c:h val="0.62261154484170977"/>
        </c:manualLayout>
      </c:layout>
      <c:lineChart>
        <c:grouping val="standard"/>
        <c:varyColors val="0"/>
        <c:ser>
          <c:idx val="1"/>
          <c:order val="0"/>
          <c:tx>
            <c:strRef>
              <c:f>DataG18!$B$5</c:f>
              <c:strCache>
                <c:ptCount val="1"/>
                <c:pt idx="0">
                  <c:v>Droits de vote détenus par un actionnaire unique salarié</c:v>
                </c:pt>
              </c:strCache>
            </c:strRef>
          </c:tx>
          <c:spPr>
            <a:ln w="41275">
              <a:solidFill>
                <a:srgbClr val="FF0000"/>
              </a:solidFill>
            </a:ln>
          </c:spPr>
          <c:marker>
            <c:symbol val="circle"/>
            <c:size val="10"/>
            <c:spPr>
              <a:solidFill>
                <a:srgbClr val="FF0000"/>
              </a:solidFill>
              <a:ln>
                <a:solidFill>
                  <a:srgbClr val="FF0000"/>
                </a:solidFill>
              </a:ln>
            </c:spPr>
          </c:marker>
          <c:trendline>
            <c:spPr>
              <a:ln w="31750">
                <a:noFill/>
              </a:ln>
            </c:spPr>
            <c:trendlineType val="linear"/>
            <c:dispRSqr val="0"/>
            <c:dispEq val="0"/>
          </c:trendline>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DataG18!$B$6:$B$19</c:f>
              <c:numCache>
                <c:formatCode>0%</c:formatCode>
                <c:ptCount val="14"/>
                <c:pt idx="0">
                  <c:v>1</c:v>
                </c:pt>
                <c:pt idx="1">
                  <c:v>0.72500000000000009</c:v>
                </c:pt>
                <c:pt idx="2">
                  <c:v>0.6333333333333333</c:v>
                </c:pt>
                <c:pt idx="3">
                  <c:v>0.58750000000000002</c:v>
                </c:pt>
                <c:pt idx="4">
                  <c:v>0.56000000000000005</c:v>
                </c:pt>
                <c:pt idx="5">
                  <c:v>0.52857142857142858</c:v>
                </c:pt>
                <c:pt idx="6">
                  <c:v>0.505</c:v>
                </c:pt>
                <c:pt idx="7">
                  <c:v>0.48666666666666669</c:v>
                </c:pt>
                <c:pt idx="8">
                  <c:v>0.46333333333333332</c:v>
                </c:pt>
                <c:pt idx="9">
                  <c:v>0.43000000000000005</c:v>
                </c:pt>
                <c:pt idx="10">
                  <c:v>0.37166666666666665</c:v>
                </c:pt>
                <c:pt idx="11">
                  <c:v>0.26500000000000001</c:v>
                </c:pt>
                <c:pt idx="12">
                  <c:v>0.16214285714285717</c:v>
                </c:pt>
                <c:pt idx="13">
                  <c:v>5.949999999999999E-2</c:v>
                </c:pt>
              </c:numCache>
            </c:numRef>
          </c:val>
          <c:smooth val="1"/>
        </c:ser>
        <c:ser>
          <c:idx val="0"/>
          <c:order val="1"/>
          <c:tx>
            <c:strRef>
              <c:f>DataG18!$C$5</c:f>
              <c:strCache>
                <c:ptCount val="1"/>
                <c:pt idx="0">
                  <c:v>Droits de vote détenus par un actionnaire unique non salarié</c:v>
                </c:pt>
              </c:strCache>
            </c:strRef>
          </c:tx>
          <c:spPr>
            <a:ln w="41275">
              <a:solidFill>
                <a:srgbClr val="00B050"/>
              </a:solidFill>
            </a:ln>
          </c:spPr>
          <c:marker>
            <c:symbol val="triangle"/>
            <c:size val="10"/>
            <c:spPr>
              <a:solidFill>
                <a:srgbClr val="00B050"/>
              </a:solidFill>
              <a:ln>
                <a:solidFill>
                  <a:srgbClr val="00B050"/>
                </a:solidFill>
              </a:ln>
            </c:spPr>
          </c:marker>
          <c:cat>
            <c:numRef>
              <c:f>DataG18!$A$6:$A$19</c:f>
              <c:numCache>
                <c:formatCode>General</c:formatCode>
                <c:ptCount val="14"/>
                <c:pt idx="0">
                  <c:v>1</c:v>
                </c:pt>
                <c:pt idx="1">
                  <c:v>2</c:v>
                </c:pt>
                <c:pt idx="2">
                  <c:v>3</c:v>
                </c:pt>
                <c:pt idx="3">
                  <c:v>4</c:v>
                </c:pt>
                <c:pt idx="4">
                  <c:v>5</c:v>
                </c:pt>
                <c:pt idx="5">
                  <c:v>7</c:v>
                </c:pt>
                <c:pt idx="6">
                  <c:v>10</c:v>
                </c:pt>
                <c:pt idx="7">
                  <c:v>12</c:v>
                </c:pt>
                <c:pt idx="8">
                  <c:v>15</c:v>
                </c:pt>
                <c:pt idx="9">
                  <c:v>20</c:v>
                </c:pt>
                <c:pt idx="10">
                  <c:v>30</c:v>
                </c:pt>
                <c:pt idx="11">
                  <c:v>50</c:v>
                </c:pt>
                <c:pt idx="12">
                  <c:v>70</c:v>
                </c:pt>
                <c:pt idx="13">
                  <c:v>100</c:v>
                </c:pt>
              </c:numCache>
            </c:numRef>
          </c:cat>
          <c:val>
            <c:numRef>
              <c:f>DataG18!$C$6:$C$19</c:f>
              <c:numCache>
                <c:formatCode>0%</c:formatCode>
                <c:ptCount val="14"/>
                <c:pt idx="0">
                  <c:v>0.45</c:v>
                </c:pt>
                <c:pt idx="1">
                  <c:v>0.45</c:v>
                </c:pt>
                <c:pt idx="2">
                  <c:v>0.45</c:v>
                </c:pt>
                <c:pt idx="3">
                  <c:v>0.45</c:v>
                </c:pt>
                <c:pt idx="4">
                  <c:v>0.45</c:v>
                </c:pt>
                <c:pt idx="5">
                  <c:v>0.45</c:v>
                </c:pt>
                <c:pt idx="6">
                  <c:v>0.45</c:v>
                </c:pt>
                <c:pt idx="7">
                  <c:v>0.44</c:v>
                </c:pt>
                <c:pt idx="8">
                  <c:v>0.42499999999999999</c:v>
                </c:pt>
                <c:pt idx="9">
                  <c:v>0.4</c:v>
                </c:pt>
                <c:pt idx="10">
                  <c:v>0.35</c:v>
                </c:pt>
                <c:pt idx="11">
                  <c:v>0.25</c:v>
                </c:pt>
                <c:pt idx="12">
                  <c:v>0.15000000000000002</c:v>
                </c:pt>
                <c:pt idx="13">
                  <c:v>4.9999999999999989E-2</c:v>
                </c:pt>
              </c:numCache>
            </c:numRef>
          </c:val>
          <c:smooth val="0"/>
        </c:ser>
        <c:ser>
          <c:idx val="2"/>
          <c:order val="2"/>
          <c:spPr>
            <a:ln w="41275">
              <a:solidFill>
                <a:schemeClr val="tx1"/>
              </a:solidFill>
            </a:ln>
          </c:spPr>
          <c:marker>
            <c:symbol val="none"/>
          </c:marker>
          <c:val>
            <c:numRef>
              <c:f>DataG18!$D$6:$D$19</c:f>
              <c:numCache>
                <c:formatCode>0%</c:formatCode>
                <c:ptCount val="14"/>
                <c:pt idx="0">
                  <c:v>0.5</c:v>
                </c:pt>
                <c:pt idx="1">
                  <c:v>0.5</c:v>
                </c:pt>
                <c:pt idx="2">
                  <c:v>0.5</c:v>
                </c:pt>
                <c:pt idx="3">
                  <c:v>0.5</c:v>
                </c:pt>
                <c:pt idx="4">
                  <c:v>0.5</c:v>
                </c:pt>
                <c:pt idx="5">
                  <c:v>0.5</c:v>
                </c:pt>
                <c:pt idx="6">
                  <c:v>0.5</c:v>
                </c:pt>
                <c:pt idx="7">
                  <c:v>0.5</c:v>
                </c:pt>
                <c:pt idx="8">
                  <c:v>0.5</c:v>
                </c:pt>
                <c:pt idx="9">
                  <c:v>0.5</c:v>
                </c:pt>
                <c:pt idx="10">
                  <c:v>0.5</c:v>
                </c:pt>
                <c:pt idx="11">
                  <c:v>0.5</c:v>
                </c:pt>
                <c:pt idx="12">
                  <c:v>0.5</c:v>
                </c:pt>
                <c:pt idx="13">
                  <c:v>0.5</c:v>
                </c:pt>
              </c:numCache>
            </c:numRef>
          </c:val>
          <c:smooth val="0"/>
        </c:ser>
        <c:dLbls>
          <c:showLegendKey val="0"/>
          <c:showVal val="0"/>
          <c:showCatName val="0"/>
          <c:showSerName val="0"/>
          <c:showPercent val="0"/>
          <c:showBubbleSize val="0"/>
        </c:dLbls>
        <c:marker val="1"/>
        <c:smooth val="0"/>
        <c:axId val="788685536"/>
        <c:axId val="788698080"/>
      </c:lineChart>
      <c:catAx>
        <c:axId val="788685536"/>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Nombre</a:t>
                </a:r>
                <a:r>
                  <a:rPr lang="fr-FR" sz="1200" baseline="0"/>
                  <a:t> de salariés de l'entreprise (y compris éventuellement l'actionnaire)</a:t>
                </a:r>
                <a:endParaRPr lang="fr-FR" sz="1200"/>
              </a:p>
            </c:rich>
          </c:tx>
          <c:layout>
            <c:manualLayout>
              <c:xMode val="edge"/>
              <c:yMode val="edge"/>
              <c:x val="0.23740262848962188"/>
              <c:y val="0.73336055706788661"/>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8080"/>
        <c:crossesAt val="0"/>
        <c:auto val="1"/>
        <c:lblAlgn val="ctr"/>
        <c:lblOffset val="100"/>
        <c:tickLblSkip val="1"/>
        <c:tickMarkSkip val="1"/>
        <c:noMultiLvlLbl val="0"/>
      </c:catAx>
      <c:valAx>
        <c:axId val="788698080"/>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200" baseline="0"/>
                  <a:t>Part des droits de vote détenus par un actionnaire unique </a:t>
                </a:r>
                <a:endParaRPr lang="fr-FR" sz="1200"/>
              </a:p>
            </c:rich>
          </c:tx>
          <c:layout>
            <c:manualLayout>
              <c:xMode val="edge"/>
              <c:yMode val="edge"/>
              <c:x val="6.9494192563447164E-3"/>
              <c:y val="4.8936178886502174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85536"/>
        <c:crossesAt val="1"/>
        <c:crossBetween val="midCat"/>
        <c:majorUnit val="0.1"/>
        <c:minorUnit val="5.000000000000001E-2"/>
      </c:valAx>
      <c:spPr>
        <a:solidFill>
          <a:schemeClr val="lt1"/>
        </a:solidFill>
        <a:ln w="25400" cap="flat" cmpd="sng" algn="ctr">
          <a:solidFill>
            <a:schemeClr val="dk1"/>
          </a:solidFill>
          <a:prstDash val="solid"/>
          <a:miter lim="800000"/>
        </a:ln>
        <a:effectLst/>
      </c:spPr>
    </c:plotArea>
    <c:legend>
      <c:legendPos val="r"/>
      <c:legendEntry>
        <c:idx val="0"/>
        <c:txPr>
          <a:bodyPr/>
          <a:lstStyle/>
          <a:p>
            <a:pPr>
              <a:defRPr sz="1400"/>
            </a:pPr>
            <a:endParaRPr lang="fr-FR"/>
          </a:p>
        </c:txPr>
      </c:legendEntry>
      <c:legendEntry>
        <c:idx val="1"/>
        <c:txPr>
          <a:bodyPr/>
          <a:lstStyle/>
          <a:p>
            <a:pPr>
              <a:defRPr sz="1400"/>
            </a:pPr>
            <a:endParaRPr lang="fr-FR"/>
          </a:p>
        </c:txPr>
      </c:legendEntry>
      <c:layout>
        <c:manualLayout>
          <c:xMode val="edge"/>
          <c:yMode val="edge"/>
          <c:x val="0.54221544181977255"/>
          <c:y val="0.10707322971569923"/>
          <c:w val="0.32295240208211135"/>
          <c:h val="0.17896945326193631"/>
        </c:manualLayout>
      </c:layout>
      <c:overlay val="0"/>
      <c:spPr>
        <a:solidFill>
          <a:schemeClr val="bg1"/>
        </a:solidFill>
        <a:ln w="28575">
          <a:solidFill>
            <a:schemeClr val="tx1"/>
          </a:solidFill>
        </a:ln>
      </c:spPr>
    </c:legend>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pPr>
            <a:r>
              <a:rPr lang="fr-FR" sz="1700" baseline="0">
                <a:latin typeface="Arial" panose="020B0604020202020204" pitchFamily="34" charset="0"/>
                <a:cs typeface="Arial" panose="020B0604020202020204" pitchFamily="34" charset="0"/>
              </a:rPr>
              <a:t>Graphique 19. La montée de l'Etat social en Europe, 1870-2020 </a:t>
            </a:r>
            <a:endParaRPr lang="fr-FR" sz="1700">
              <a:latin typeface="Arial" panose="020B0604020202020204" pitchFamily="34" charset="0"/>
              <a:cs typeface="Arial" panose="020B0604020202020204" pitchFamily="34" charset="0"/>
            </a:endParaRPr>
          </a:p>
        </c:rich>
      </c:tx>
      <c:layout>
        <c:manualLayout>
          <c:xMode val="edge"/>
          <c:yMode val="edge"/>
          <c:x val="0.17320541556587626"/>
          <c:y val="0"/>
        </c:manualLayout>
      </c:layout>
      <c:overlay val="0"/>
    </c:title>
    <c:autoTitleDeleted val="0"/>
    <c:plotArea>
      <c:layout>
        <c:manualLayout>
          <c:layoutTarget val="inner"/>
          <c:xMode val="edge"/>
          <c:yMode val="edge"/>
          <c:x val="8.5872418121647837E-2"/>
          <c:y val="5.2184478824569037E-2"/>
          <c:w val="0.88158724827157053"/>
          <c:h val="0.72288295150292148"/>
        </c:manualLayout>
      </c:layout>
      <c:areaChart>
        <c:grouping val="stacked"/>
        <c:varyColors val="0"/>
        <c:ser>
          <c:idx val="0"/>
          <c:order val="0"/>
          <c:tx>
            <c:v>Armée, police, justice, administration, etc.</c:v>
          </c:tx>
          <c:spPr>
            <a:solidFill>
              <a:srgbClr val="A5A5A5"/>
            </a:solidFill>
            <a:ln w="25400">
              <a:solidFill>
                <a:srgbClr val="A5A5A5"/>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DataG19!$B$5:$B$35</c:f>
              <c:numCache>
                <c:formatCode>0.0%</c:formatCode>
                <c:ptCount val="31"/>
                <c:pt idx="0">
                  <c:v>6.0426439247504557E-2</c:v>
                </c:pt>
                <c:pt idx="1">
                  <c:v>6.2305547148365996E-2</c:v>
                </c:pt>
                <c:pt idx="2">
                  <c:v>6.4184655049227435E-2</c:v>
                </c:pt>
                <c:pt idx="3">
                  <c:v>6.578792052723513E-2</c:v>
                </c:pt>
                <c:pt idx="4">
                  <c:v>6.7391186005242826E-2</c:v>
                </c:pt>
                <c:pt idx="5">
                  <c:v>6.8019942093770047E-2</c:v>
                </c:pt>
                <c:pt idx="6">
                  <c:v>6.8648698182297269E-2</c:v>
                </c:pt>
                <c:pt idx="7">
                  <c:v>7.1988146305870498E-2</c:v>
                </c:pt>
                <c:pt idx="8">
                  <c:v>7.5327594429443714E-2</c:v>
                </c:pt>
                <c:pt idx="9">
                  <c:v>8.5899110005257795E-2</c:v>
                </c:pt>
                <c:pt idx="10">
                  <c:v>9.6470625581071875E-2</c:v>
                </c:pt>
                <c:pt idx="11">
                  <c:v>0.10168123347684541</c:v>
                </c:pt>
                <c:pt idx="12">
                  <c:v>0.10689184137261895</c:v>
                </c:pt>
                <c:pt idx="13">
                  <c:v>0.10847774807940769</c:v>
                </c:pt>
                <c:pt idx="14">
                  <c:v>0.11006365478619641</c:v>
                </c:pt>
                <c:pt idx="15">
                  <c:v>0.11824626030785212</c:v>
                </c:pt>
                <c:pt idx="16">
                  <c:v>0.12642886582950785</c:v>
                </c:pt>
                <c:pt idx="17">
                  <c:v>0.12447662110035429</c:v>
                </c:pt>
                <c:pt idx="18">
                  <c:v>0.12252437637120071</c:v>
                </c:pt>
                <c:pt idx="19">
                  <c:v>0.12440609471136563</c:v>
                </c:pt>
                <c:pt idx="20">
                  <c:v>0.12628781305153053</c:v>
                </c:pt>
                <c:pt idx="21">
                  <c:v>0.12807477385198768</c:v>
                </c:pt>
                <c:pt idx="22">
                  <c:v>0.12986173465244483</c:v>
                </c:pt>
                <c:pt idx="23">
                  <c:v>0.12416550138935345</c:v>
                </c:pt>
                <c:pt idx="24">
                  <c:v>0.11846926812626207</c:v>
                </c:pt>
                <c:pt idx="25">
                  <c:v>0.11721205641116848</c:v>
                </c:pt>
                <c:pt idx="26">
                  <c:v>0.11595484469607489</c:v>
                </c:pt>
                <c:pt idx="27">
                  <c:v>0.11172400983780731</c:v>
                </c:pt>
                <c:pt idx="28">
                  <c:v>0.10749317497953972</c:v>
                </c:pt>
                <c:pt idx="29">
                  <c:v>0.10294772043408515</c:v>
                </c:pt>
                <c:pt idx="30">
                  <c:v>0.10247326203208554</c:v>
                </c:pt>
              </c:numCache>
            </c:numRef>
          </c:val>
          <c:extLst xmlns:c16r2="http://schemas.microsoft.com/office/drawing/2015/06/chart">
            <c:ext xmlns:c16="http://schemas.microsoft.com/office/drawing/2014/chart" uri="{C3380CC4-5D6E-409C-BE32-E72D297353CC}">
              <c16:uniqueId val="{00000000-EC50-4E9A-B1D4-0CFB523FDF94}"/>
            </c:ext>
          </c:extLst>
        </c:ser>
        <c:ser>
          <c:idx val="1"/>
          <c:order val="1"/>
          <c:tx>
            <c:v>Education (primaire, secondaire, supérieur)</c:v>
          </c:tx>
          <c:spPr>
            <a:solidFill>
              <a:srgbClr val="7030A0"/>
            </a:solidFill>
            <a:ln w="25400">
              <a:solidFill>
                <a:srgbClr val="7030A0"/>
              </a:solidFill>
            </a:ln>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DataG19!$C$5:$C$35</c:f>
              <c:numCache>
                <c:formatCode>0.0%</c:formatCode>
                <c:ptCount val="31"/>
                <c:pt idx="0">
                  <c:v>5.0000000000000001E-3</c:v>
                </c:pt>
                <c:pt idx="1">
                  <c:v>6.7166666666666659E-3</c:v>
                </c:pt>
                <c:pt idx="2">
                  <c:v>8.4333333333333326E-3</c:v>
                </c:pt>
                <c:pt idx="3">
                  <c:v>8.8333333333333337E-3</c:v>
                </c:pt>
                <c:pt idx="4">
                  <c:v>9.2333333333333347E-3</c:v>
                </c:pt>
                <c:pt idx="5">
                  <c:v>1.0133333333333334E-2</c:v>
                </c:pt>
                <c:pt idx="6">
                  <c:v>1.1033333333333332E-2</c:v>
                </c:pt>
                <c:pt idx="7">
                  <c:v>1.14E-2</c:v>
                </c:pt>
                <c:pt idx="8">
                  <c:v>1.1766666666666667E-2</c:v>
                </c:pt>
                <c:pt idx="9">
                  <c:v>1.3383333333333334E-2</c:v>
                </c:pt>
                <c:pt idx="10">
                  <c:v>1.4999999999999999E-2</c:v>
                </c:pt>
                <c:pt idx="11">
                  <c:v>1.7500000000000002E-2</c:v>
                </c:pt>
                <c:pt idx="12">
                  <c:v>0.02</c:v>
                </c:pt>
                <c:pt idx="13">
                  <c:v>2.5000000000000001E-2</c:v>
                </c:pt>
                <c:pt idx="14">
                  <c:v>0.03</c:v>
                </c:pt>
                <c:pt idx="15">
                  <c:v>3.2500000000000001E-2</c:v>
                </c:pt>
                <c:pt idx="16">
                  <c:v>3.5000000000000003E-2</c:v>
                </c:pt>
                <c:pt idx="17">
                  <c:v>3.7500000000000006E-2</c:v>
                </c:pt>
                <c:pt idx="18">
                  <c:v>0.04</c:v>
                </c:pt>
                <c:pt idx="19">
                  <c:v>4.4999999999999998E-2</c:v>
                </c:pt>
                <c:pt idx="20">
                  <c:v>0.05</c:v>
                </c:pt>
                <c:pt idx="21">
                  <c:v>5.5E-2</c:v>
                </c:pt>
                <c:pt idx="22">
                  <c:v>0.06</c:v>
                </c:pt>
                <c:pt idx="23">
                  <c:v>6.1818181818181821E-2</c:v>
                </c:pt>
                <c:pt idx="24">
                  <c:v>6.3636363636363644E-2</c:v>
                </c:pt>
                <c:pt idx="25">
                  <c:v>6.3068181818181829E-2</c:v>
                </c:pt>
                <c:pt idx="26">
                  <c:v>6.25E-2</c:v>
                </c:pt>
                <c:pt idx="27">
                  <c:v>6.1931818181818185E-2</c:v>
                </c:pt>
                <c:pt idx="28">
                  <c:v>6.1363636363636363E-2</c:v>
                </c:pt>
                <c:pt idx="29">
                  <c:v>6.0227272727272727E-2</c:v>
                </c:pt>
                <c:pt idx="30">
                  <c:v>6.0227272727272727E-2</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2"/>
          <c:tx>
            <c:v>Pensions de retraite et d'invalidité</c:v>
          </c:tx>
          <c:spPr>
            <a:solidFill>
              <a:srgbClr val="70AD47"/>
            </a:solidFill>
            <a:ln w="25400">
              <a:solidFill>
                <a:srgbClr val="70AD47"/>
              </a:solidFill>
            </a:ln>
            <a:effectLst>
              <a:softEdge rad="0"/>
            </a:effectLst>
          </c:spPr>
          <c:cat>
            <c:numRef>
              <c:f>DataG19!$A$5:$A$35</c:f>
              <c:numCache>
                <c:formatCode>General</c:formatCode>
                <c:ptCount val="31"/>
                <c:pt idx="0">
                  <c:v>1870</c:v>
                </c:pt>
                <c:pt idx="1">
                  <c:v>1875</c:v>
                </c:pt>
                <c:pt idx="2">
                  <c:v>1880</c:v>
                </c:pt>
                <c:pt idx="3">
                  <c:v>1885</c:v>
                </c:pt>
                <c:pt idx="4">
                  <c:v>1890</c:v>
                </c:pt>
                <c:pt idx="5">
                  <c:v>1895</c:v>
                </c:pt>
                <c:pt idx="6">
                  <c:v>1900</c:v>
                </c:pt>
                <c:pt idx="7">
                  <c:v>1905</c:v>
                </c:pt>
                <c:pt idx="8">
                  <c:v>1910</c:v>
                </c:pt>
                <c:pt idx="9">
                  <c:v>1915</c:v>
                </c:pt>
                <c:pt idx="10">
                  <c:v>1920</c:v>
                </c:pt>
                <c:pt idx="11">
                  <c:v>1925</c:v>
                </c:pt>
                <c:pt idx="12">
                  <c:v>1930</c:v>
                </c:pt>
                <c:pt idx="13">
                  <c:v>1935</c:v>
                </c:pt>
                <c:pt idx="14">
                  <c:v>1940</c:v>
                </c:pt>
                <c:pt idx="15">
                  <c:v>1945</c:v>
                </c:pt>
                <c:pt idx="16">
                  <c:v>1950</c:v>
                </c:pt>
                <c:pt idx="17">
                  <c:v>1955</c:v>
                </c:pt>
                <c:pt idx="18">
                  <c:v>1960</c:v>
                </c:pt>
                <c:pt idx="19">
                  <c:v>1965</c:v>
                </c:pt>
                <c:pt idx="20">
                  <c:v>1970</c:v>
                </c:pt>
                <c:pt idx="21">
                  <c:v>1975</c:v>
                </c:pt>
                <c:pt idx="22">
                  <c:v>1980</c:v>
                </c:pt>
                <c:pt idx="23">
                  <c:v>1985</c:v>
                </c:pt>
                <c:pt idx="24">
                  <c:v>1990</c:v>
                </c:pt>
                <c:pt idx="25">
                  <c:v>1995</c:v>
                </c:pt>
                <c:pt idx="26">
                  <c:v>2000</c:v>
                </c:pt>
                <c:pt idx="27">
                  <c:v>2005</c:v>
                </c:pt>
                <c:pt idx="28">
                  <c:v>2010</c:v>
                </c:pt>
                <c:pt idx="29">
                  <c:v>2015</c:v>
                </c:pt>
                <c:pt idx="30">
                  <c:v>2020</c:v>
                </c:pt>
              </c:numCache>
            </c:numRef>
          </c:cat>
          <c:val>
            <c:numRef>
              <c:f>DataG19!$D$5:$D$35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3.2500000000000001E-2</c:v>
                </c:pt>
                <c:pt idx="16">
                  <c:v>3.5000000000000003E-2</c:v>
                </c:pt>
                <c:pt idx="17">
                  <c:v>0.04</c:v>
                </c:pt>
                <c:pt idx="18">
                  <c:v>4.4999999999999998E-2</c:v>
                </c:pt>
                <c:pt idx="19">
                  <c:v>5.7500000000000002E-2</c:v>
                </c:pt>
                <c:pt idx="20">
                  <c:v>7.0000000000000007E-2</c:v>
                </c:pt>
                <c:pt idx="21">
                  <c:v>0.08</c:v>
                </c:pt>
                <c:pt idx="22">
                  <c:v>0.09</c:v>
                </c:pt>
                <c:pt idx="23">
                  <c:v>9.5000000000000001E-2</c:v>
                </c:pt>
                <c:pt idx="24">
                  <c:v>9.9999999999999992E-2</c:v>
                </c:pt>
                <c:pt idx="25">
                  <c:v>0.10113636363636364</c:v>
                </c:pt>
                <c:pt idx="26">
                  <c:v>0.10227272727272727</c:v>
                </c:pt>
                <c:pt idx="27">
                  <c:v>0.10227272727272727</c:v>
                </c:pt>
                <c:pt idx="28">
                  <c:v>0.10227272727272727</c:v>
                </c:pt>
                <c:pt idx="29">
                  <c:v>0.10454545454545454</c:v>
                </c:pt>
                <c:pt idx="30">
                  <c:v>0.10454545454545454</c:v>
                </c:pt>
              </c:numCache>
            </c:numRef>
          </c:val>
          <c:extLst xmlns:c16r2="http://schemas.microsoft.com/office/drawing/2015/06/chart">
            <c:ext xmlns:c16="http://schemas.microsoft.com/office/drawing/2014/chart" uri="{C3380CC4-5D6E-409C-BE32-E72D297353CC}">
              <c16:uniqueId val="{00000003-EC50-4E9A-B1D4-0CFB523FDF94}"/>
            </c:ext>
          </c:extLst>
        </c:ser>
        <c:ser>
          <c:idx val="2"/>
          <c:order val="3"/>
          <c:tx>
            <c:v>Santé (assurance-maladie, hôpitaux, etc.)</c:v>
          </c:tx>
          <c:spPr>
            <a:solidFill>
              <a:srgbClr val="C00000"/>
            </a:solidFill>
            <a:ln>
              <a:solidFill>
                <a:srgbClr val="C00000"/>
              </a:solidFill>
            </a:ln>
          </c:spPr>
          <c:val>
            <c:numRef>
              <c:f>DataG19!$E$5:$E$35</c:f>
              <c:numCache>
                <c:formatCode>0.0%</c:formatCode>
                <c:ptCount val="31"/>
                <c:pt idx="0">
                  <c:v>1E-3</c:v>
                </c:pt>
                <c:pt idx="1">
                  <c:v>1E-3</c:v>
                </c:pt>
                <c:pt idx="2">
                  <c:v>1E-3</c:v>
                </c:pt>
                <c:pt idx="3">
                  <c:v>1.5E-3</c:v>
                </c:pt>
                <c:pt idx="4">
                  <c:v>2E-3</c:v>
                </c:pt>
                <c:pt idx="5">
                  <c:v>2E-3</c:v>
                </c:pt>
                <c:pt idx="6">
                  <c:v>2E-3</c:v>
                </c:pt>
                <c:pt idx="7">
                  <c:v>2E-3</c:v>
                </c:pt>
                <c:pt idx="8">
                  <c:v>2E-3</c:v>
                </c:pt>
                <c:pt idx="9">
                  <c:v>6.0000000000000001E-3</c:v>
                </c:pt>
                <c:pt idx="10">
                  <c:v>0.01</c:v>
                </c:pt>
                <c:pt idx="11">
                  <c:v>1.4999999999999999E-2</c:v>
                </c:pt>
                <c:pt idx="12">
                  <c:v>0.02</c:v>
                </c:pt>
                <c:pt idx="13">
                  <c:v>2.5000000000000001E-2</c:v>
                </c:pt>
                <c:pt idx="14">
                  <c:v>0.03</c:v>
                </c:pt>
                <c:pt idx="15">
                  <c:v>3.5000000000000003E-2</c:v>
                </c:pt>
                <c:pt idx="16">
                  <c:v>0.04</c:v>
                </c:pt>
                <c:pt idx="17">
                  <c:v>4.4999999999999998E-2</c:v>
                </c:pt>
                <c:pt idx="18">
                  <c:v>0.05</c:v>
                </c:pt>
                <c:pt idx="19">
                  <c:v>5.5E-2</c:v>
                </c:pt>
                <c:pt idx="20">
                  <c:v>0.06</c:v>
                </c:pt>
                <c:pt idx="21">
                  <c:v>6.5000000000000002E-2</c:v>
                </c:pt>
                <c:pt idx="22">
                  <c:v>7.0000000000000007E-2</c:v>
                </c:pt>
                <c:pt idx="23">
                  <c:v>7.3636363636363639E-2</c:v>
                </c:pt>
                <c:pt idx="24">
                  <c:v>7.7272727272727285E-2</c:v>
                </c:pt>
                <c:pt idx="25">
                  <c:v>7.9545454545454558E-2</c:v>
                </c:pt>
                <c:pt idx="26">
                  <c:v>8.1818181818181818E-2</c:v>
                </c:pt>
                <c:pt idx="27">
                  <c:v>8.5227272727272735E-2</c:v>
                </c:pt>
                <c:pt idx="28">
                  <c:v>8.8636363636363638E-2</c:v>
                </c:pt>
                <c:pt idx="29">
                  <c:v>9.0909090909090912E-2</c:v>
                </c:pt>
                <c:pt idx="30">
                  <c:v>9.0909090909090912E-2</c:v>
                </c:pt>
              </c:numCache>
            </c:numRef>
          </c:val>
        </c:ser>
        <c:ser>
          <c:idx val="4"/>
          <c:order val="4"/>
          <c:tx>
            <c:v>Transferts sociaux (famille, chômage, etc.)</c:v>
          </c:tx>
          <c:spPr>
            <a:solidFill>
              <a:srgbClr val="4472C4"/>
            </a:solidFill>
            <a:ln>
              <a:solidFill>
                <a:srgbClr val="4472C4"/>
              </a:solidFill>
            </a:ln>
          </c:spPr>
          <c:val>
            <c:numRef>
              <c:f>DataG19!$F$5:$F$35</c:f>
              <c:numCache>
                <c:formatCode>0.0%</c:formatCode>
                <c:ptCount val="31"/>
                <c:pt idx="0">
                  <c:v>2E-3</c:v>
                </c:pt>
                <c:pt idx="1">
                  <c:v>2E-3</c:v>
                </c:pt>
                <c:pt idx="2">
                  <c:v>2E-3</c:v>
                </c:pt>
                <c:pt idx="3">
                  <c:v>2.5000000000000001E-3</c:v>
                </c:pt>
                <c:pt idx="4">
                  <c:v>3.0000000000000001E-3</c:v>
                </c:pt>
                <c:pt idx="5">
                  <c:v>3.0000000000000001E-3</c:v>
                </c:pt>
                <c:pt idx="6">
                  <c:v>3.0000000000000001E-3</c:v>
                </c:pt>
                <c:pt idx="7">
                  <c:v>3.0000000000000001E-3</c:v>
                </c:pt>
                <c:pt idx="8">
                  <c:v>3.0000000000000001E-3</c:v>
                </c:pt>
                <c:pt idx="9">
                  <c:v>6.5000000000000006E-3</c:v>
                </c:pt>
                <c:pt idx="10">
                  <c:v>0.01</c:v>
                </c:pt>
                <c:pt idx="11">
                  <c:v>0.01</c:v>
                </c:pt>
                <c:pt idx="12">
                  <c:v>0.01</c:v>
                </c:pt>
                <c:pt idx="13">
                  <c:v>1.4999999999999999E-2</c:v>
                </c:pt>
                <c:pt idx="14">
                  <c:v>0.02</c:v>
                </c:pt>
                <c:pt idx="15">
                  <c:v>0.03</c:v>
                </c:pt>
                <c:pt idx="16">
                  <c:v>0.04</c:v>
                </c:pt>
                <c:pt idx="17">
                  <c:v>4.4999999999999998E-2</c:v>
                </c:pt>
                <c:pt idx="18">
                  <c:v>0.05</c:v>
                </c:pt>
                <c:pt idx="19">
                  <c:v>5.2500000000000005E-2</c:v>
                </c:pt>
                <c:pt idx="20">
                  <c:v>5.5E-2</c:v>
                </c:pt>
                <c:pt idx="21">
                  <c:v>5.7499999999999996E-2</c:v>
                </c:pt>
                <c:pt idx="22">
                  <c:v>0.06</c:v>
                </c:pt>
                <c:pt idx="23">
                  <c:v>5.5E-2</c:v>
                </c:pt>
                <c:pt idx="24">
                  <c:v>0.05</c:v>
                </c:pt>
                <c:pt idx="25">
                  <c:v>5.0568181818181818E-2</c:v>
                </c:pt>
                <c:pt idx="26">
                  <c:v>5.1136363636363633E-2</c:v>
                </c:pt>
                <c:pt idx="27">
                  <c:v>5.1136363636363633E-2</c:v>
                </c:pt>
                <c:pt idx="28">
                  <c:v>5.1136363636363633E-2</c:v>
                </c:pt>
                <c:pt idx="29">
                  <c:v>5.2272727272727269E-2</c:v>
                </c:pt>
                <c:pt idx="30">
                  <c:v>5.2272727272727269E-2</c:v>
                </c:pt>
              </c:numCache>
            </c:numRef>
          </c:val>
        </c:ser>
        <c:ser>
          <c:idx val="5"/>
          <c:order val="5"/>
          <c:tx>
            <c:v>Autres dépenses sociales</c:v>
          </c:tx>
          <c:val>
            <c:numRef>
              <c:f>DataG19!$G$5:$G$35</c:f>
              <c:numCache>
                <c:formatCode>0.0%</c:formatCode>
                <c:ptCount val="31"/>
                <c:pt idx="0">
                  <c:v>1E-3</c:v>
                </c:pt>
                <c:pt idx="1">
                  <c:v>1E-3</c:v>
                </c:pt>
                <c:pt idx="2">
                  <c:v>1E-3</c:v>
                </c:pt>
                <c:pt idx="3">
                  <c:v>1E-3</c:v>
                </c:pt>
                <c:pt idx="4">
                  <c:v>1E-3</c:v>
                </c:pt>
                <c:pt idx="5">
                  <c:v>1E-3</c:v>
                </c:pt>
                <c:pt idx="6">
                  <c:v>1E-3</c:v>
                </c:pt>
                <c:pt idx="7">
                  <c:v>1E-3</c:v>
                </c:pt>
                <c:pt idx="8">
                  <c:v>1E-3</c:v>
                </c:pt>
                <c:pt idx="9">
                  <c:v>5.4999999999999997E-3</c:v>
                </c:pt>
                <c:pt idx="10">
                  <c:v>0.01</c:v>
                </c:pt>
                <c:pt idx="11">
                  <c:v>0.01</c:v>
                </c:pt>
                <c:pt idx="12">
                  <c:v>0.01</c:v>
                </c:pt>
                <c:pt idx="13">
                  <c:v>1.4999999999999999E-2</c:v>
                </c:pt>
                <c:pt idx="14">
                  <c:v>0.02</c:v>
                </c:pt>
                <c:pt idx="15">
                  <c:v>0.03</c:v>
                </c:pt>
                <c:pt idx="16">
                  <c:v>0.04</c:v>
                </c:pt>
                <c:pt idx="17">
                  <c:v>4.4999999999999998E-2</c:v>
                </c:pt>
                <c:pt idx="18">
                  <c:v>0.05</c:v>
                </c:pt>
                <c:pt idx="19">
                  <c:v>0.05</c:v>
                </c:pt>
                <c:pt idx="20">
                  <c:v>0.05</c:v>
                </c:pt>
                <c:pt idx="21">
                  <c:v>0.05</c:v>
                </c:pt>
                <c:pt idx="22">
                  <c:v>0.05</c:v>
                </c:pt>
                <c:pt idx="23">
                  <c:v>5.2500000000000005E-2</c:v>
                </c:pt>
                <c:pt idx="24">
                  <c:v>5.5E-2</c:v>
                </c:pt>
                <c:pt idx="25">
                  <c:v>5.6477272727272723E-2</c:v>
                </c:pt>
                <c:pt idx="26">
                  <c:v>5.7954545454545453E-2</c:v>
                </c:pt>
                <c:pt idx="27">
                  <c:v>5.7954545454545453E-2</c:v>
                </c:pt>
                <c:pt idx="28">
                  <c:v>5.7954545454545453E-2</c:v>
                </c:pt>
                <c:pt idx="29">
                  <c:v>5.7954545454545453E-2</c:v>
                </c:pt>
                <c:pt idx="30">
                  <c:v>5.7954545454545453E-2</c:v>
                </c:pt>
              </c:numCache>
            </c:numRef>
          </c:val>
        </c:ser>
        <c:dLbls>
          <c:showLegendKey val="0"/>
          <c:showVal val="0"/>
          <c:showCatName val="0"/>
          <c:showSerName val="0"/>
          <c:showPercent val="0"/>
          <c:showBubbleSize val="0"/>
        </c:dLbls>
        <c:axId val="788695336"/>
        <c:axId val="788699256"/>
      </c:areaChart>
      <c:catAx>
        <c:axId val="788695336"/>
        <c:scaling>
          <c:orientation val="minMax"/>
        </c:scaling>
        <c:delete val="0"/>
        <c:axPos val="b"/>
        <c:numFmt formatCode="General" sourceLinked="0"/>
        <c:majorTickMark val="out"/>
        <c:minorTickMark val="none"/>
        <c:tickLblPos val="nextTo"/>
        <c:txPr>
          <a:bodyPr rot="0" vert="horz" anchor="ctr" anchorCtr="0"/>
          <a:lstStyle/>
          <a:p>
            <a:pPr>
              <a:defRPr sz="1600" b="0">
                <a:latin typeface="Arial" panose="020B0604020202020204" pitchFamily="34" charset="0"/>
                <a:cs typeface="Arial" panose="020B0604020202020204" pitchFamily="34" charset="0"/>
              </a:defRPr>
            </a:pPr>
            <a:endParaRPr lang="fr-FR"/>
          </a:p>
        </c:txPr>
        <c:crossAx val="788699256"/>
        <c:crosses val="autoZero"/>
        <c:auto val="1"/>
        <c:lblAlgn val="ctr"/>
        <c:lblOffset val="100"/>
        <c:tickLblSkip val="2"/>
        <c:noMultiLvlLbl val="0"/>
      </c:catAx>
      <c:valAx>
        <c:axId val="788699256"/>
        <c:scaling>
          <c:orientation val="minMax"/>
          <c:max val="0.60000000000000009"/>
          <c:min val="0"/>
        </c:scaling>
        <c:delete val="0"/>
        <c:axPos val="l"/>
        <c:majorGridlines/>
        <c:title>
          <c:tx>
            <c:rich>
              <a:bodyPr/>
              <a:lstStyle/>
              <a:p>
                <a:pPr>
                  <a:defRPr sz="1300"/>
                </a:pPr>
                <a:r>
                  <a:rPr lang="fr-FR" sz="1300" b="0" baseline="0">
                    <a:latin typeface="Arial" panose="020B0604020202020204" pitchFamily="34" charset="0"/>
                    <a:cs typeface="Arial" panose="020B0604020202020204" pitchFamily="34" charset="0"/>
                  </a:rPr>
                  <a:t> Utilisation des recettes fiscales en % du revenu national</a:t>
                </a:r>
                <a:endParaRPr lang="fr-FR" sz="1300" b="0">
                  <a:latin typeface="Arial" panose="020B0604020202020204" pitchFamily="34" charset="0"/>
                  <a:cs typeface="Arial" panose="020B0604020202020204" pitchFamily="34" charset="0"/>
                </a:endParaRPr>
              </a:p>
            </c:rich>
          </c:tx>
          <c:layout>
            <c:manualLayout>
              <c:xMode val="edge"/>
              <c:yMode val="edge"/>
              <c:x val="1.5189292888840085E-3"/>
              <c:y val="7.3353479998417279E-2"/>
            </c:manualLayout>
          </c:layout>
          <c:overlay val="0"/>
        </c:title>
        <c:numFmt formatCode="0%" sourceLinked="0"/>
        <c:majorTickMark val="out"/>
        <c:minorTickMark val="none"/>
        <c:tickLblPos val="nextTo"/>
        <c:txPr>
          <a:bodyPr/>
          <a:lstStyle/>
          <a:p>
            <a:pPr>
              <a:defRPr sz="1500">
                <a:latin typeface="Arial" panose="020B0604020202020204" pitchFamily="34" charset="0"/>
                <a:cs typeface="Arial" panose="020B0604020202020204" pitchFamily="34" charset="0"/>
              </a:defRPr>
            </a:pPr>
            <a:endParaRPr lang="fr-FR"/>
          </a:p>
        </c:txPr>
        <c:crossAx val="788695336"/>
        <c:crosses val="autoZero"/>
        <c:crossBetween val="midCat"/>
        <c:majorUnit val="0.1"/>
      </c:valAx>
      <c:spPr>
        <a:ln w="25400">
          <a:solidFill>
            <a:sysClr val="windowText" lastClr="000000"/>
          </a:solidFill>
        </a:ln>
      </c:spPr>
    </c:plotArea>
    <c:legend>
      <c:legendPos val="r"/>
      <c:layout>
        <c:manualLayout>
          <c:xMode val="edge"/>
          <c:yMode val="edge"/>
          <c:x val="0.12076645156845139"/>
          <c:y val="8.8771613975388755E-2"/>
          <c:w val="0.44594628028053868"/>
          <c:h val="0.28107666458010738"/>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2. Population et revenu moyen dans le monde, 1700-2020</a:t>
            </a:r>
            <a:endParaRPr lang="fr-FR" sz="1600" b="0" baseline="0">
              <a:latin typeface="Arial" panose="020B0604020202020204" pitchFamily="34" charset="0"/>
              <a:cs typeface="Arial" panose="020B0604020202020204" pitchFamily="34" charset="0"/>
            </a:endParaRPr>
          </a:p>
        </c:rich>
      </c:tx>
      <c:layout>
        <c:manualLayout>
          <c:xMode val="edge"/>
          <c:yMode val="edge"/>
          <c:x val="0.14057063890447355"/>
          <c:y val="2.2032498912041096E-3"/>
        </c:manualLayout>
      </c:layout>
      <c:overlay val="0"/>
      <c:spPr>
        <a:noFill/>
        <a:ln w="25400">
          <a:noFill/>
        </a:ln>
      </c:spPr>
    </c:title>
    <c:autoTitleDeleted val="0"/>
    <c:plotArea>
      <c:layout>
        <c:manualLayout>
          <c:layoutTarget val="inner"/>
          <c:xMode val="edge"/>
          <c:yMode val="edge"/>
          <c:x val="6.3245494255557852E-2"/>
          <c:y val="5.2164523523694786E-2"/>
          <c:w val="0.878932674591418"/>
          <c:h val="0.71492157821838831"/>
        </c:manualLayout>
      </c:layout>
      <c:lineChart>
        <c:grouping val="standard"/>
        <c:varyColors val="0"/>
        <c:ser>
          <c:idx val="0"/>
          <c:order val="0"/>
          <c:tx>
            <c:v>Population mondiale                             (en milliards d'habitants) (axe de gauche)</c:v>
          </c:tx>
          <c:spPr>
            <a:ln w="44450"/>
          </c:spPr>
          <c:marker>
            <c:symbol val="none"/>
          </c:marker>
          <c:cat>
            <c:numRef>
              <c:f>DataG2!$A$4:$A$36</c:f>
              <c:numCache>
                <c:formatCode>General</c:formatCode>
                <c:ptCount val="33"/>
                <c:pt idx="0">
                  <c:v>1700</c:v>
                </c:pt>
                <c:pt idx="4">
                  <c:v>1740</c:v>
                </c:pt>
                <c:pt idx="8">
                  <c:v>1780</c:v>
                </c:pt>
                <c:pt idx="12">
                  <c:v>1820</c:v>
                </c:pt>
                <c:pt idx="16">
                  <c:v>1860</c:v>
                </c:pt>
                <c:pt idx="20">
                  <c:v>1900</c:v>
                </c:pt>
                <c:pt idx="24">
                  <c:v>1940</c:v>
                </c:pt>
                <c:pt idx="28">
                  <c:v>1980</c:v>
                </c:pt>
                <c:pt idx="32">
                  <c:v>2020</c:v>
                </c:pt>
              </c:numCache>
            </c:numRef>
          </c:cat>
          <c:val>
            <c:numRef>
              <c:f>DataG2!$B$4:$B$36</c:f>
              <c:numCache>
                <c:formatCode>General</c:formatCode>
                <c:ptCount val="33"/>
                <c:pt idx="0" formatCode="0.0">
                  <c:v>0.60348999999999986</c:v>
                </c:pt>
                <c:pt idx="6" formatCode="0.0">
                  <c:v>0.79288103968779378</c:v>
                </c:pt>
                <c:pt idx="12" formatCode="0.0">
                  <c:v>1.0417079704657854</c:v>
                </c:pt>
                <c:pt idx="17" formatCode="0.0">
                  <c:v>1.2757320676894062</c:v>
                </c:pt>
                <c:pt idx="21" formatCode="0.0">
                  <c:v>1.7929247028219832</c:v>
                </c:pt>
                <c:pt idx="25" formatCode="0.0">
                  <c:v>2.5279598949347428</c:v>
                </c:pt>
                <c:pt idx="27" formatCode="0.0">
                  <c:v>3.6911574281273154</c:v>
                </c:pt>
                <c:pt idx="29" formatCode="0.0">
                  <c:v>5.3064251540000003</c:v>
                </c:pt>
                <c:pt idx="31" formatCode="0.0">
                  <c:v>6.9268902032353052</c:v>
                </c:pt>
                <c:pt idx="32" formatCode="0.0">
                  <c:v>7.5761744484624227</c:v>
                </c:pt>
              </c:numCache>
            </c:numRef>
          </c:val>
          <c:smooth val="1"/>
        </c:ser>
        <c:dLbls>
          <c:showLegendKey val="0"/>
          <c:showVal val="0"/>
          <c:showCatName val="0"/>
          <c:showSerName val="0"/>
          <c:showPercent val="0"/>
          <c:showBubbleSize val="0"/>
        </c:dLbls>
        <c:marker val="1"/>
        <c:smooth val="0"/>
        <c:axId val="788665936"/>
        <c:axId val="788676128"/>
      </c:lineChart>
      <c:lineChart>
        <c:grouping val="standard"/>
        <c:varyColors val="0"/>
        <c:ser>
          <c:idx val="2"/>
          <c:order val="1"/>
          <c:tx>
            <c:v>Revenu moyen par mois et par habitant (en euros 2020) (axe de droite)</c:v>
          </c:tx>
          <c:spPr>
            <a:ln w="44450">
              <a:solidFill>
                <a:srgbClr val="FF0000"/>
              </a:solidFill>
            </a:ln>
          </c:spPr>
          <c:marker>
            <c:symbol val="none"/>
          </c:marker>
          <c:cat>
            <c:numRef>
              <c:f>DataG1!$A$4:$A$24</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DataG2!$C$4:$C$36</c:f>
              <c:numCache>
                <c:formatCode>0.00</c:formatCode>
                <c:ptCount val="33"/>
                <c:pt idx="0" formatCode="0">
                  <c:v>69.336821353657328</c:v>
                </c:pt>
                <c:pt idx="6" formatCode="0">
                  <c:v>72.322449735621319</c:v>
                </c:pt>
                <c:pt idx="12" formatCode="0">
                  <c:v>75.436638623549712</c:v>
                </c:pt>
                <c:pt idx="17" formatCode="0">
                  <c:v>99.067698732530687</c:v>
                </c:pt>
                <c:pt idx="21" formatCode="0">
                  <c:v>173.31991314034664</c:v>
                </c:pt>
                <c:pt idx="25" formatCode="0">
                  <c:v>238.4219573751445</c:v>
                </c:pt>
                <c:pt idx="27" formatCode="0">
                  <c:v>415.30643394177861</c:v>
                </c:pt>
                <c:pt idx="29" formatCode="0">
                  <c:v>542.15678101511423</c:v>
                </c:pt>
                <c:pt idx="31" formatCode="0">
                  <c:v>819.53347984985817</c:v>
                </c:pt>
                <c:pt idx="32" formatCode="0">
                  <c:v>999.00673893586281</c:v>
                </c:pt>
              </c:numCache>
            </c:numRef>
          </c:val>
          <c:smooth val="1"/>
        </c:ser>
        <c:dLbls>
          <c:showLegendKey val="0"/>
          <c:showVal val="0"/>
          <c:showCatName val="0"/>
          <c:showSerName val="0"/>
          <c:showPercent val="0"/>
          <c:showBubbleSize val="0"/>
        </c:dLbls>
        <c:marker val="1"/>
        <c:smooth val="0"/>
        <c:axId val="788669464"/>
        <c:axId val="788666328"/>
      </c:lineChart>
      <c:catAx>
        <c:axId val="78866593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6128"/>
        <c:crossesAt val="0"/>
        <c:auto val="0"/>
        <c:lblAlgn val="ctr"/>
        <c:lblOffset val="100"/>
        <c:tickLblSkip val="1"/>
        <c:tickMarkSkip val="2"/>
        <c:noMultiLvlLbl val="0"/>
      </c:catAx>
      <c:valAx>
        <c:axId val="788676128"/>
        <c:scaling>
          <c:logBase val="2"/>
          <c:orientation val="minMax"/>
          <c:max val="10.5"/>
          <c:min val="0.5"/>
        </c:scaling>
        <c:delete val="0"/>
        <c:axPos val="l"/>
        <c:majorGridlines>
          <c:spPr>
            <a:ln w="12700">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5936"/>
        <c:crossesAt val="1"/>
        <c:crossBetween val="midCat"/>
      </c:valAx>
      <c:valAx>
        <c:axId val="788666328"/>
        <c:scaling>
          <c:logBase val="2"/>
          <c:orientation val="minMax"/>
          <c:max val="1050"/>
          <c:min val="50"/>
        </c:scaling>
        <c:delete val="0"/>
        <c:axPos val="r"/>
        <c:numFmt formatCode="#,##0\ &quot;€&quot;" sourceLinked="0"/>
        <c:majorTickMark val="out"/>
        <c:minorTickMark val="none"/>
        <c:tickLblPos val="nextTo"/>
        <c:txPr>
          <a:bodyPr/>
          <a:lstStyle/>
          <a:p>
            <a:pPr>
              <a:defRPr sz="1600"/>
            </a:pPr>
            <a:endParaRPr lang="fr-FR"/>
          </a:p>
        </c:txPr>
        <c:crossAx val="788669464"/>
        <c:crosses val="max"/>
        <c:crossBetween val="between"/>
        <c:majorUnit val="2"/>
      </c:valAx>
      <c:catAx>
        <c:axId val="788669464"/>
        <c:scaling>
          <c:orientation val="minMax"/>
        </c:scaling>
        <c:delete val="1"/>
        <c:axPos val="b"/>
        <c:numFmt formatCode="General" sourceLinked="1"/>
        <c:majorTickMark val="out"/>
        <c:minorTickMark val="none"/>
        <c:tickLblPos val="nextTo"/>
        <c:crossAx val="788666328"/>
        <c:crossesAt val="1050"/>
        <c:auto val="1"/>
        <c:lblAlgn val="ctr"/>
        <c:lblOffset val="100"/>
        <c:noMultiLvlLbl val="0"/>
      </c:catAx>
      <c:spPr>
        <a:noFill/>
        <a:ln w="25400">
          <a:solidFill>
            <a:srgbClr val="000000"/>
          </a:solidFill>
        </a:ln>
      </c:spPr>
    </c:plotArea>
    <c:legend>
      <c:legendPos val="l"/>
      <c:layout>
        <c:manualLayout>
          <c:xMode val="edge"/>
          <c:yMode val="edge"/>
          <c:x val="0.14604427724476307"/>
          <c:y val="0.17254546486628397"/>
          <c:w val="0.39387454479214612"/>
          <c:h val="0.200884640219111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20. L'invention de la progressivité fiscale:                                          le taux supérieur de l'impôt sur le revenu, 1900-2020</a:t>
            </a:r>
            <a:endParaRPr lang="fr-FR" sz="1600"/>
          </a:p>
        </c:rich>
      </c:tx>
      <c:layout>
        <c:manualLayout>
          <c:xMode val="edge"/>
          <c:yMode val="edge"/>
          <c:x val="0.21739124248334676"/>
          <c:y val="2.2247725107236091E-3"/>
        </c:manualLayout>
      </c:layout>
      <c:overlay val="0"/>
      <c:spPr>
        <a:noFill/>
        <a:ln w="25400">
          <a:noFill/>
        </a:ln>
      </c:spPr>
    </c:title>
    <c:autoTitleDeleted val="0"/>
    <c:plotArea>
      <c:layout>
        <c:manualLayout>
          <c:layoutTarget val="inner"/>
          <c:xMode val="edge"/>
          <c:yMode val="edge"/>
          <c:x val="0.10075292402461369"/>
          <c:y val="9.0440724679374473E-2"/>
          <c:w val="0.86616395114914224"/>
          <c:h val="0.71758246051449248"/>
        </c:manualLayout>
      </c:layout>
      <c:lineChart>
        <c:grouping val="standard"/>
        <c:varyColors val="0"/>
        <c:ser>
          <c:idx val="0"/>
          <c:order val="0"/>
          <c:tx>
            <c:v>Etats-Unis</c:v>
          </c:tx>
          <c:spPr>
            <a:ln w="44450">
              <a:solidFill>
                <a:schemeClr val="accent6"/>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DataG20!$B$6:$B$126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7.0000000000000007E-2</c:v>
                </c:pt>
                <c:pt idx="14">
                  <c:v>7.0000000000000007E-2</c:v>
                </c:pt>
                <c:pt idx="15">
                  <c:v>7.0000000000000007E-2</c:v>
                </c:pt>
                <c:pt idx="16">
                  <c:v>0.15</c:v>
                </c:pt>
                <c:pt idx="17">
                  <c:v>0.67</c:v>
                </c:pt>
                <c:pt idx="18">
                  <c:v>0.77</c:v>
                </c:pt>
                <c:pt idx="19">
                  <c:v>0.73</c:v>
                </c:pt>
                <c:pt idx="20">
                  <c:v>0.73</c:v>
                </c:pt>
                <c:pt idx="21">
                  <c:v>0.73</c:v>
                </c:pt>
                <c:pt idx="22">
                  <c:v>0.57999999999999996</c:v>
                </c:pt>
                <c:pt idx="23">
                  <c:v>0.435</c:v>
                </c:pt>
                <c:pt idx="24">
                  <c:v>0.46</c:v>
                </c:pt>
                <c:pt idx="25">
                  <c:v>0.25</c:v>
                </c:pt>
                <c:pt idx="26">
                  <c:v>0.25</c:v>
                </c:pt>
                <c:pt idx="27">
                  <c:v>0.25</c:v>
                </c:pt>
                <c:pt idx="28">
                  <c:v>0.25</c:v>
                </c:pt>
                <c:pt idx="29">
                  <c:v>0.24</c:v>
                </c:pt>
                <c:pt idx="30">
                  <c:v>0.25</c:v>
                </c:pt>
                <c:pt idx="31">
                  <c:v>0.25</c:v>
                </c:pt>
                <c:pt idx="32">
                  <c:v>0.63</c:v>
                </c:pt>
                <c:pt idx="33">
                  <c:v>0.63</c:v>
                </c:pt>
                <c:pt idx="34">
                  <c:v>0.63</c:v>
                </c:pt>
                <c:pt idx="35">
                  <c:v>0.63</c:v>
                </c:pt>
                <c:pt idx="36">
                  <c:v>0.79</c:v>
                </c:pt>
                <c:pt idx="37">
                  <c:v>0.79</c:v>
                </c:pt>
                <c:pt idx="38">
                  <c:v>0.79</c:v>
                </c:pt>
                <c:pt idx="39">
                  <c:v>0.79</c:v>
                </c:pt>
                <c:pt idx="40">
                  <c:v>0.81100000000000005</c:v>
                </c:pt>
                <c:pt idx="41">
                  <c:v>0.81</c:v>
                </c:pt>
                <c:pt idx="42">
                  <c:v>0.88</c:v>
                </c:pt>
                <c:pt idx="43">
                  <c:v>0.88</c:v>
                </c:pt>
                <c:pt idx="44">
                  <c:v>0.94</c:v>
                </c:pt>
                <c:pt idx="45">
                  <c:v>0.94</c:v>
                </c:pt>
                <c:pt idx="46">
                  <c:v>0.86450000000000005</c:v>
                </c:pt>
                <c:pt idx="47">
                  <c:v>0.86450000000000005</c:v>
                </c:pt>
                <c:pt idx="48">
                  <c:v>0.82130000000000003</c:v>
                </c:pt>
                <c:pt idx="49">
                  <c:v>0.82130000000000003</c:v>
                </c:pt>
                <c:pt idx="50">
                  <c:v>0.84360000000000002</c:v>
                </c:pt>
                <c:pt idx="51">
                  <c:v>0.91</c:v>
                </c:pt>
                <c:pt idx="52">
                  <c:v>0.92</c:v>
                </c:pt>
                <c:pt idx="53">
                  <c:v>0.92</c:v>
                </c:pt>
                <c:pt idx="54">
                  <c:v>0.91</c:v>
                </c:pt>
                <c:pt idx="55">
                  <c:v>0.91</c:v>
                </c:pt>
                <c:pt idx="56">
                  <c:v>0.91</c:v>
                </c:pt>
                <c:pt idx="57">
                  <c:v>0.91</c:v>
                </c:pt>
                <c:pt idx="58">
                  <c:v>0.91</c:v>
                </c:pt>
                <c:pt idx="59">
                  <c:v>0.91</c:v>
                </c:pt>
                <c:pt idx="60">
                  <c:v>0.91</c:v>
                </c:pt>
                <c:pt idx="61">
                  <c:v>0.91</c:v>
                </c:pt>
                <c:pt idx="62">
                  <c:v>0.91</c:v>
                </c:pt>
                <c:pt idx="63">
                  <c:v>0.91</c:v>
                </c:pt>
                <c:pt idx="64">
                  <c:v>0.77</c:v>
                </c:pt>
                <c:pt idx="65">
                  <c:v>0.7</c:v>
                </c:pt>
                <c:pt idx="66">
                  <c:v>0.7</c:v>
                </c:pt>
                <c:pt idx="67">
                  <c:v>0.7</c:v>
                </c:pt>
                <c:pt idx="68">
                  <c:v>0.75249999999999995</c:v>
                </c:pt>
                <c:pt idx="69">
                  <c:v>0.77</c:v>
                </c:pt>
                <c:pt idx="70">
                  <c:v>0.71750000000000003</c:v>
                </c:pt>
                <c:pt idx="71">
                  <c:v>0.7</c:v>
                </c:pt>
                <c:pt idx="72">
                  <c:v>0.7</c:v>
                </c:pt>
                <c:pt idx="73">
                  <c:v>0.7</c:v>
                </c:pt>
                <c:pt idx="74">
                  <c:v>0.7</c:v>
                </c:pt>
                <c:pt idx="75">
                  <c:v>0.7</c:v>
                </c:pt>
                <c:pt idx="76">
                  <c:v>0.7</c:v>
                </c:pt>
                <c:pt idx="77">
                  <c:v>0.7</c:v>
                </c:pt>
                <c:pt idx="78">
                  <c:v>0.7</c:v>
                </c:pt>
                <c:pt idx="79">
                  <c:v>0.7</c:v>
                </c:pt>
                <c:pt idx="80">
                  <c:v>0.7</c:v>
                </c:pt>
                <c:pt idx="81">
                  <c:v>0.69130000000000003</c:v>
                </c:pt>
                <c:pt idx="82">
                  <c:v>0.5</c:v>
                </c:pt>
                <c:pt idx="83">
                  <c:v>0.5</c:v>
                </c:pt>
                <c:pt idx="84">
                  <c:v>0.5</c:v>
                </c:pt>
                <c:pt idx="85">
                  <c:v>0.5</c:v>
                </c:pt>
                <c:pt idx="86">
                  <c:v>0.5</c:v>
                </c:pt>
                <c:pt idx="87">
                  <c:v>0.38500000000000001</c:v>
                </c:pt>
                <c:pt idx="88">
                  <c:v>0.28000000000000003</c:v>
                </c:pt>
                <c:pt idx="89">
                  <c:v>0.28000000000000003</c:v>
                </c:pt>
                <c:pt idx="90">
                  <c:v>0.28000000000000003</c:v>
                </c:pt>
                <c:pt idx="91">
                  <c:v>0.31</c:v>
                </c:pt>
                <c:pt idx="92">
                  <c:v>0.31</c:v>
                </c:pt>
                <c:pt idx="93">
                  <c:v>0.39600000000000002</c:v>
                </c:pt>
                <c:pt idx="94">
                  <c:v>0.39600000000000002</c:v>
                </c:pt>
                <c:pt idx="95">
                  <c:v>0.39600000000000002</c:v>
                </c:pt>
                <c:pt idx="96">
                  <c:v>0.39600000000000002</c:v>
                </c:pt>
                <c:pt idx="97">
                  <c:v>0.39600000000000002</c:v>
                </c:pt>
                <c:pt idx="98">
                  <c:v>0.39600000000000002</c:v>
                </c:pt>
                <c:pt idx="99">
                  <c:v>0.39600000000000002</c:v>
                </c:pt>
                <c:pt idx="100">
                  <c:v>0.39600000000000002</c:v>
                </c:pt>
                <c:pt idx="101">
                  <c:v>0.38600000000000001</c:v>
                </c:pt>
                <c:pt idx="102">
                  <c:v>0.38600000000000001</c:v>
                </c:pt>
                <c:pt idx="103">
                  <c:v>0.35</c:v>
                </c:pt>
                <c:pt idx="104">
                  <c:v>0.35</c:v>
                </c:pt>
                <c:pt idx="105">
                  <c:v>0.35</c:v>
                </c:pt>
                <c:pt idx="106">
                  <c:v>0.35</c:v>
                </c:pt>
                <c:pt idx="107">
                  <c:v>0.35</c:v>
                </c:pt>
                <c:pt idx="108">
                  <c:v>0.35</c:v>
                </c:pt>
                <c:pt idx="109">
                  <c:v>0.35</c:v>
                </c:pt>
                <c:pt idx="110">
                  <c:v>0.35</c:v>
                </c:pt>
                <c:pt idx="111">
                  <c:v>0.35</c:v>
                </c:pt>
                <c:pt idx="112">
                  <c:v>0.35</c:v>
                </c:pt>
                <c:pt idx="113">
                  <c:v>0.39600000000000002</c:v>
                </c:pt>
                <c:pt idx="114">
                  <c:v>0.39600000000000002</c:v>
                </c:pt>
                <c:pt idx="115">
                  <c:v>0.39600000000000002</c:v>
                </c:pt>
                <c:pt idx="116">
                  <c:v>0.39600000000000002</c:v>
                </c:pt>
                <c:pt idx="117">
                  <c:v>0.39600000000000002</c:v>
                </c:pt>
                <c:pt idx="118">
                  <c:v>0.37</c:v>
                </c:pt>
                <c:pt idx="119">
                  <c:v>0.37</c:v>
                </c:pt>
                <c:pt idx="120">
                  <c:v>0.37</c:v>
                </c:pt>
              </c:numCache>
            </c:numRef>
          </c:val>
          <c:smooth val="0"/>
        </c:ser>
        <c:ser>
          <c:idx val="1"/>
          <c:order val="1"/>
          <c:tx>
            <c:v>Royaume-Uni</c:v>
          </c:tx>
          <c:spPr>
            <a:ln w="44450">
              <a:solidFill>
                <a:schemeClr val="accent1"/>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DataG20!$C$6:$C$126</c:f>
              <c:numCache>
                <c:formatCode>0%</c:formatCode>
                <c:ptCount val="121"/>
                <c:pt idx="0">
                  <c:v>0</c:v>
                </c:pt>
                <c:pt idx="1">
                  <c:v>0</c:v>
                </c:pt>
                <c:pt idx="2">
                  <c:v>0</c:v>
                </c:pt>
                <c:pt idx="3">
                  <c:v>0</c:v>
                </c:pt>
                <c:pt idx="4">
                  <c:v>0</c:v>
                </c:pt>
                <c:pt idx="5">
                  <c:v>0</c:v>
                </c:pt>
                <c:pt idx="6">
                  <c:v>0</c:v>
                </c:pt>
                <c:pt idx="7">
                  <c:v>0</c:v>
                </c:pt>
                <c:pt idx="8">
                  <c:v>0</c:v>
                </c:pt>
                <c:pt idx="9">
                  <c:v>8.3333333333333343E-2</c:v>
                </c:pt>
                <c:pt idx="10">
                  <c:v>8.3333333333333343E-2</c:v>
                </c:pt>
                <c:pt idx="11">
                  <c:v>8.3333333333333343E-2</c:v>
                </c:pt>
                <c:pt idx="12">
                  <c:v>8.3333333333333343E-2</c:v>
                </c:pt>
                <c:pt idx="13">
                  <c:v>8.3333333333333343E-2</c:v>
                </c:pt>
                <c:pt idx="14">
                  <c:v>0.17222220833333335</c:v>
                </c:pt>
                <c:pt idx="15">
                  <c:v>0.32500000000000001</c:v>
                </c:pt>
                <c:pt idx="16">
                  <c:v>0.42499999999999999</c:v>
                </c:pt>
                <c:pt idx="17">
                  <c:v>0.42499999999999999</c:v>
                </c:pt>
                <c:pt idx="18">
                  <c:v>0.52500000000000002</c:v>
                </c:pt>
                <c:pt idx="19">
                  <c:v>0.52500000000000002</c:v>
                </c:pt>
                <c:pt idx="20">
                  <c:v>0.6</c:v>
                </c:pt>
                <c:pt idx="21">
                  <c:v>0.6</c:v>
                </c:pt>
                <c:pt idx="22">
                  <c:v>0.55000000000000004</c:v>
                </c:pt>
                <c:pt idx="23">
                  <c:v>0.52500000000000002</c:v>
                </c:pt>
                <c:pt idx="24">
                  <c:v>0.52500000000000002</c:v>
                </c:pt>
                <c:pt idx="25">
                  <c:v>0.5</c:v>
                </c:pt>
                <c:pt idx="26">
                  <c:v>0.5</c:v>
                </c:pt>
                <c:pt idx="27">
                  <c:v>0.5</c:v>
                </c:pt>
                <c:pt idx="28">
                  <c:v>0.5</c:v>
                </c:pt>
                <c:pt idx="29">
                  <c:v>0.57499999999999996</c:v>
                </c:pt>
                <c:pt idx="30">
                  <c:v>0.63749999999999996</c:v>
                </c:pt>
                <c:pt idx="31">
                  <c:v>0.66249999999999998</c:v>
                </c:pt>
                <c:pt idx="32">
                  <c:v>0.66249999999999998</c:v>
                </c:pt>
                <c:pt idx="33">
                  <c:v>0.66249999999999998</c:v>
                </c:pt>
                <c:pt idx="34">
                  <c:v>0.63749999999999996</c:v>
                </c:pt>
                <c:pt idx="35">
                  <c:v>0.63749999999999996</c:v>
                </c:pt>
                <c:pt idx="36">
                  <c:v>0.65</c:v>
                </c:pt>
                <c:pt idx="37">
                  <c:v>0.66249999999999998</c:v>
                </c:pt>
                <c:pt idx="38">
                  <c:v>0.75</c:v>
                </c:pt>
                <c:pt idx="39">
                  <c:v>0.82499999999999996</c:v>
                </c:pt>
                <c:pt idx="40">
                  <c:v>0.9</c:v>
                </c:pt>
                <c:pt idx="41">
                  <c:v>0.97499999999999998</c:v>
                </c:pt>
                <c:pt idx="42">
                  <c:v>0.97499999999999998</c:v>
                </c:pt>
                <c:pt idx="43">
                  <c:v>0.97499999999999998</c:v>
                </c:pt>
                <c:pt idx="44">
                  <c:v>0.97499999999999998</c:v>
                </c:pt>
                <c:pt idx="45">
                  <c:v>0.97499999999999998</c:v>
                </c:pt>
                <c:pt idx="46">
                  <c:v>0.97499999999999998</c:v>
                </c:pt>
                <c:pt idx="47">
                  <c:v>0.97499999999999998</c:v>
                </c:pt>
                <c:pt idx="48">
                  <c:v>0.97499999999999998</c:v>
                </c:pt>
                <c:pt idx="49">
                  <c:v>0.97499999999999998</c:v>
                </c:pt>
                <c:pt idx="50">
                  <c:v>0.97499999999999998</c:v>
                </c:pt>
                <c:pt idx="51">
                  <c:v>0.97499999999999998</c:v>
                </c:pt>
                <c:pt idx="52">
                  <c:v>0.97499999999999998</c:v>
                </c:pt>
                <c:pt idx="53">
                  <c:v>0.95</c:v>
                </c:pt>
                <c:pt idx="54">
                  <c:v>0.95</c:v>
                </c:pt>
                <c:pt idx="55">
                  <c:v>0.92500000000000004</c:v>
                </c:pt>
                <c:pt idx="56">
                  <c:v>0.92500000000000004</c:v>
                </c:pt>
                <c:pt idx="57">
                  <c:v>0.92500000000000004</c:v>
                </c:pt>
                <c:pt idx="58">
                  <c:v>0.92500000000000004</c:v>
                </c:pt>
                <c:pt idx="59">
                  <c:v>0.88749999999999996</c:v>
                </c:pt>
                <c:pt idx="60">
                  <c:v>0.88749999999999996</c:v>
                </c:pt>
                <c:pt idx="61">
                  <c:v>0.88749999999999996</c:v>
                </c:pt>
                <c:pt idx="62">
                  <c:v>0.88749999999999996</c:v>
                </c:pt>
                <c:pt idx="63">
                  <c:v>0.88749999999999996</c:v>
                </c:pt>
                <c:pt idx="64">
                  <c:v>0.88749999999999996</c:v>
                </c:pt>
                <c:pt idx="65">
                  <c:v>0.91249999999999998</c:v>
                </c:pt>
                <c:pt idx="66">
                  <c:v>0.91249999999999998</c:v>
                </c:pt>
                <c:pt idx="67">
                  <c:v>0.91249999999999998</c:v>
                </c:pt>
                <c:pt idx="68">
                  <c:v>0.91249999999999998</c:v>
                </c:pt>
                <c:pt idx="69">
                  <c:v>0.91249999999999998</c:v>
                </c:pt>
                <c:pt idx="70">
                  <c:v>0.91249999999999998</c:v>
                </c:pt>
                <c:pt idx="71">
                  <c:v>0.88749999999999996</c:v>
                </c:pt>
                <c:pt idx="72">
                  <c:v>0.88749999999999996</c:v>
                </c:pt>
                <c:pt idx="73">
                  <c:v>0.9</c:v>
                </c:pt>
                <c:pt idx="74">
                  <c:v>0.98</c:v>
                </c:pt>
                <c:pt idx="75">
                  <c:v>0.98</c:v>
                </c:pt>
                <c:pt idx="76">
                  <c:v>0.98</c:v>
                </c:pt>
                <c:pt idx="77">
                  <c:v>0.98</c:v>
                </c:pt>
                <c:pt idx="78">
                  <c:v>0.98</c:v>
                </c:pt>
                <c:pt idx="79">
                  <c:v>0.75</c:v>
                </c:pt>
                <c:pt idx="80">
                  <c:v>0.75</c:v>
                </c:pt>
                <c:pt idx="81">
                  <c:v>0.75</c:v>
                </c:pt>
                <c:pt idx="82">
                  <c:v>0.75</c:v>
                </c:pt>
                <c:pt idx="83">
                  <c:v>0.75</c:v>
                </c:pt>
                <c:pt idx="84">
                  <c:v>0.6</c:v>
                </c:pt>
                <c:pt idx="85">
                  <c:v>0.6</c:v>
                </c:pt>
                <c:pt idx="86">
                  <c:v>0.6</c:v>
                </c:pt>
                <c:pt idx="87">
                  <c:v>0.6</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0.5</c:v>
                </c:pt>
                <c:pt idx="111">
                  <c:v>0.5</c:v>
                </c:pt>
                <c:pt idx="112">
                  <c:v>0.5</c:v>
                </c:pt>
                <c:pt idx="113">
                  <c:v>0.45</c:v>
                </c:pt>
                <c:pt idx="114">
                  <c:v>0.45</c:v>
                </c:pt>
                <c:pt idx="115">
                  <c:v>0.45</c:v>
                </c:pt>
                <c:pt idx="116">
                  <c:v>0.45</c:v>
                </c:pt>
                <c:pt idx="117">
                  <c:v>0.45</c:v>
                </c:pt>
                <c:pt idx="118">
                  <c:v>0.45</c:v>
                </c:pt>
                <c:pt idx="119">
                  <c:v>0.45</c:v>
                </c:pt>
                <c:pt idx="120">
                  <c:v>0.45</c:v>
                </c:pt>
              </c:numCache>
            </c:numRef>
          </c:val>
          <c:smooth val="0"/>
        </c:ser>
        <c:ser>
          <c:idx val="4"/>
          <c:order val="2"/>
          <c:tx>
            <c:v>Japon</c:v>
          </c:tx>
          <c:spPr>
            <a:ln w="44450">
              <a:solidFill>
                <a:srgbClr val="FF0000"/>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DataG20!$F$6:$F$126</c:f>
              <c:numCache>
                <c:formatCode>0%</c:formatCode>
                <c:ptCount val="121"/>
                <c:pt idx="0">
                  <c:v>5.5E-2</c:v>
                </c:pt>
                <c:pt idx="1">
                  <c:v>5.5E-2</c:v>
                </c:pt>
                <c:pt idx="2">
                  <c:v>5.5E-2</c:v>
                </c:pt>
                <c:pt idx="3">
                  <c:v>9.35E-2</c:v>
                </c:pt>
                <c:pt idx="4">
                  <c:v>0.20350000000000001</c:v>
                </c:pt>
                <c:pt idx="5">
                  <c:v>0.20350000000000001</c:v>
                </c:pt>
                <c:pt idx="6">
                  <c:v>0.20350000000000001</c:v>
                </c:pt>
                <c:pt idx="7">
                  <c:v>0.20350000000000001</c:v>
                </c:pt>
                <c:pt idx="8">
                  <c:v>0.20350000000000001</c:v>
                </c:pt>
                <c:pt idx="9">
                  <c:v>0.20350000000000001</c:v>
                </c:pt>
                <c:pt idx="10">
                  <c:v>0.20350000000000001</c:v>
                </c:pt>
                <c:pt idx="11">
                  <c:v>0.20350000000000001</c:v>
                </c:pt>
                <c:pt idx="12">
                  <c:v>0.22</c:v>
                </c:pt>
                <c:pt idx="13">
                  <c:v>0.22</c:v>
                </c:pt>
                <c:pt idx="14">
                  <c:v>0.22</c:v>
                </c:pt>
                <c:pt idx="15">
                  <c:v>0.22</c:v>
                </c:pt>
                <c:pt idx="16">
                  <c:v>0.22</c:v>
                </c:pt>
                <c:pt idx="17">
                  <c:v>0.3</c:v>
                </c:pt>
                <c:pt idx="18">
                  <c:v>0.3</c:v>
                </c:pt>
                <c:pt idx="19">
                  <c:v>0.36</c:v>
                </c:pt>
                <c:pt idx="20">
                  <c:v>0.36</c:v>
                </c:pt>
                <c:pt idx="21">
                  <c:v>0.36</c:v>
                </c:pt>
                <c:pt idx="22">
                  <c:v>0.36</c:v>
                </c:pt>
                <c:pt idx="23">
                  <c:v>0.36</c:v>
                </c:pt>
                <c:pt idx="24">
                  <c:v>0.36</c:v>
                </c:pt>
                <c:pt idx="25">
                  <c:v>0.36</c:v>
                </c:pt>
                <c:pt idx="26">
                  <c:v>0.36</c:v>
                </c:pt>
                <c:pt idx="27">
                  <c:v>0.36</c:v>
                </c:pt>
                <c:pt idx="28">
                  <c:v>0.36</c:v>
                </c:pt>
                <c:pt idx="29">
                  <c:v>0.36</c:v>
                </c:pt>
                <c:pt idx="30">
                  <c:v>0.36</c:v>
                </c:pt>
                <c:pt idx="31">
                  <c:v>0.36</c:v>
                </c:pt>
                <c:pt idx="32">
                  <c:v>0.36</c:v>
                </c:pt>
                <c:pt idx="33">
                  <c:v>0.36</c:v>
                </c:pt>
                <c:pt idx="34">
                  <c:v>0.36</c:v>
                </c:pt>
                <c:pt idx="35">
                  <c:v>0.36</c:v>
                </c:pt>
                <c:pt idx="36">
                  <c:v>0.65790000000000004</c:v>
                </c:pt>
                <c:pt idx="37">
                  <c:v>0.55000000000000004</c:v>
                </c:pt>
                <c:pt idx="38">
                  <c:v>0.55000000000000004</c:v>
                </c:pt>
                <c:pt idx="39">
                  <c:v>0.65</c:v>
                </c:pt>
                <c:pt idx="40">
                  <c:v>0.65</c:v>
                </c:pt>
                <c:pt idx="41">
                  <c:v>0.72</c:v>
                </c:pt>
                <c:pt idx="42">
                  <c:v>0.72</c:v>
                </c:pt>
                <c:pt idx="43">
                  <c:v>0.74</c:v>
                </c:pt>
                <c:pt idx="44">
                  <c:v>0.74</c:v>
                </c:pt>
                <c:pt idx="45">
                  <c:v>0.67</c:v>
                </c:pt>
                <c:pt idx="46">
                  <c:v>0.67</c:v>
                </c:pt>
                <c:pt idx="47">
                  <c:v>0.75</c:v>
                </c:pt>
                <c:pt idx="48">
                  <c:v>0.85</c:v>
                </c:pt>
                <c:pt idx="49">
                  <c:v>0.85</c:v>
                </c:pt>
                <c:pt idx="50">
                  <c:v>0.55000000000000004</c:v>
                </c:pt>
                <c:pt idx="51">
                  <c:v>0.55000000000000004</c:v>
                </c:pt>
                <c:pt idx="52">
                  <c:v>0.55000000000000004</c:v>
                </c:pt>
                <c:pt idx="53">
                  <c:v>0.65</c:v>
                </c:pt>
                <c:pt idx="54">
                  <c:v>0.65</c:v>
                </c:pt>
                <c:pt idx="55">
                  <c:v>0.65</c:v>
                </c:pt>
                <c:pt idx="56">
                  <c:v>0.65</c:v>
                </c:pt>
                <c:pt idx="57">
                  <c:v>0.7</c:v>
                </c:pt>
                <c:pt idx="58">
                  <c:v>0.7</c:v>
                </c:pt>
                <c:pt idx="59">
                  <c:v>0.7</c:v>
                </c:pt>
                <c:pt idx="60">
                  <c:v>0.7</c:v>
                </c:pt>
                <c:pt idx="61">
                  <c:v>0.7</c:v>
                </c:pt>
                <c:pt idx="62">
                  <c:v>0.75</c:v>
                </c:pt>
                <c:pt idx="63">
                  <c:v>0.75</c:v>
                </c:pt>
                <c:pt idx="64">
                  <c:v>0.75</c:v>
                </c:pt>
                <c:pt idx="65">
                  <c:v>0.75</c:v>
                </c:pt>
                <c:pt idx="66">
                  <c:v>0.75</c:v>
                </c:pt>
                <c:pt idx="67">
                  <c:v>0.75</c:v>
                </c:pt>
                <c:pt idx="68">
                  <c:v>0.75</c:v>
                </c:pt>
                <c:pt idx="69">
                  <c:v>0.75</c:v>
                </c:pt>
                <c:pt idx="70">
                  <c:v>0.75</c:v>
                </c:pt>
                <c:pt idx="71">
                  <c:v>0.75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0.7</c:v>
                </c:pt>
                <c:pt idx="85">
                  <c:v>0.7</c:v>
                </c:pt>
                <c:pt idx="86">
                  <c:v>0.7</c:v>
                </c:pt>
                <c:pt idx="87">
                  <c:v>0.6</c:v>
                </c:pt>
                <c:pt idx="88">
                  <c:v>0.6</c:v>
                </c:pt>
                <c:pt idx="89">
                  <c:v>0.6</c:v>
                </c:pt>
                <c:pt idx="90">
                  <c:v>0.5</c:v>
                </c:pt>
                <c:pt idx="91">
                  <c:v>0.5</c:v>
                </c:pt>
                <c:pt idx="92">
                  <c:v>0.5</c:v>
                </c:pt>
                <c:pt idx="93">
                  <c:v>0.5</c:v>
                </c:pt>
                <c:pt idx="94">
                  <c:v>0.5</c:v>
                </c:pt>
                <c:pt idx="95">
                  <c:v>0.5</c:v>
                </c:pt>
                <c:pt idx="96">
                  <c:v>0.5</c:v>
                </c:pt>
                <c:pt idx="97">
                  <c:v>0.5</c:v>
                </c:pt>
                <c:pt idx="98">
                  <c:v>0.5</c:v>
                </c:pt>
                <c:pt idx="99">
                  <c:v>0.37</c:v>
                </c:pt>
                <c:pt idx="100">
                  <c:v>0.37</c:v>
                </c:pt>
                <c:pt idx="101">
                  <c:v>0.37</c:v>
                </c:pt>
                <c:pt idx="102">
                  <c:v>0.37</c:v>
                </c:pt>
                <c:pt idx="103">
                  <c:v>0.37</c:v>
                </c:pt>
                <c:pt idx="104">
                  <c:v>0.37</c:v>
                </c:pt>
                <c:pt idx="105">
                  <c:v>0.37</c:v>
                </c:pt>
                <c:pt idx="106">
                  <c:v>0.5</c:v>
                </c:pt>
                <c:pt idx="107">
                  <c:v>0.5</c:v>
                </c:pt>
                <c:pt idx="108">
                  <c:v>0.5</c:v>
                </c:pt>
                <c:pt idx="109">
                  <c:v>0.5</c:v>
                </c:pt>
                <c:pt idx="110">
                  <c:v>0.5</c:v>
                </c:pt>
                <c:pt idx="111">
                  <c:v>0.5</c:v>
                </c:pt>
                <c:pt idx="112">
                  <c:v>0.5</c:v>
                </c:pt>
                <c:pt idx="113">
                  <c:v>0.51</c:v>
                </c:pt>
                <c:pt idx="114">
                  <c:v>0.56000000000000005</c:v>
                </c:pt>
                <c:pt idx="115">
                  <c:v>0.56000000000000005</c:v>
                </c:pt>
                <c:pt idx="116">
                  <c:v>0.56000000000000005</c:v>
                </c:pt>
                <c:pt idx="117">
                  <c:v>0.56000000000000005</c:v>
                </c:pt>
                <c:pt idx="118">
                  <c:v>0.56000000000000005</c:v>
                </c:pt>
                <c:pt idx="119">
                  <c:v>0.56000000000000005</c:v>
                </c:pt>
                <c:pt idx="120">
                  <c:v>0.56000000000000005</c:v>
                </c:pt>
              </c:numCache>
            </c:numRef>
          </c:val>
          <c:smooth val="0"/>
        </c:ser>
        <c:ser>
          <c:idx val="2"/>
          <c:order val="3"/>
          <c:tx>
            <c:v>Allemagne</c:v>
          </c:tx>
          <c:spPr>
            <a:ln w="44450">
              <a:solidFill>
                <a:schemeClr val="accent2"/>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DataG20!$D$6:$D$126</c:f>
              <c:numCache>
                <c:formatCode>0%</c:formatCode>
                <c:ptCount val="121"/>
                <c:pt idx="0">
                  <c:v>0.03</c:v>
                </c:pt>
                <c:pt idx="1">
                  <c:v>0.03</c:v>
                </c:pt>
                <c:pt idx="2">
                  <c:v>0.03</c:v>
                </c:pt>
                <c:pt idx="3">
                  <c:v>0.03</c:v>
                </c:pt>
                <c:pt idx="4">
                  <c:v>0.03</c:v>
                </c:pt>
                <c:pt idx="5">
                  <c:v>0.03</c:v>
                </c:pt>
                <c:pt idx="6">
                  <c:v>0.03</c:v>
                </c:pt>
                <c:pt idx="7">
                  <c:v>0.03</c:v>
                </c:pt>
                <c:pt idx="8">
                  <c:v>0.03</c:v>
                </c:pt>
                <c:pt idx="9">
                  <c:v>0.03</c:v>
                </c:pt>
                <c:pt idx="10">
                  <c:v>0.03</c:v>
                </c:pt>
                <c:pt idx="11">
                  <c:v>0.03</c:v>
                </c:pt>
                <c:pt idx="12">
                  <c:v>0.03</c:v>
                </c:pt>
                <c:pt idx="13">
                  <c:v>0.03</c:v>
                </c:pt>
                <c:pt idx="14">
                  <c:v>0.04</c:v>
                </c:pt>
                <c:pt idx="15">
                  <c:v>0.04</c:v>
                </c:pt>
                <c:pt idx="16">
                  <c:v>0.04</c:v>
                </c:pt>
                <c:pt idx="17">
                  <c:v>0.04</c:v>
                </c:pt>
                <c:pt idx="18">
                  <c:v>0.2</c:v>
                </c:pt>
                <c:pt idx="19">
                  <c:v>0.3</c:v>
                </c:pt>
                <c:pt idx="20">
                  <c:v>0.4</c:v>
                </c:pt>
                <c:pt idx="21">
                  <c:v>0.4</c:v>
                </c:pt>
                <c:pt idx="22">
                  <c:v>0.4</c:v>
                </c:pt>
                <c:pt idx="23">
                  <c:v>0.4</c:v>
                </c:pt>
                <c:pt idx="24">
                  <c:v>0.4</c:v>
                </c:pt>
                <c:pt idx="25">
                  <c:v>0.4</c:v>
                </c:pt>
                <c:pt idx="26">
                  <c:v>0.4</c:v>
                </c:pt>
                <c:pt idx="27">
                  <c:v>0.4</c:v>
                </c:pt>
                <c:pt idx="28">
                  <c:v>0.4</c:v>
                </c:pt>
                <c:pt idx="29">
                  <c:v>0.4</c:v>
                </c:pt>
                <c:pt idx="30">
                  <c:v>0.4</c:v>
                </c:pt>
                <c:pt idx="31">
                  <c:v>0.4</c:v>
                </c:pt>
                <c:pt idx="32">
                  <c:v>0.4</c:v>
                </c:pt>
                <c:pt idx="33">
                  <c:v>0.4</c:v>
                </c:pt>
                <c:pt idx="34">
                  <c:v>0.5</c:v>
                </c:pt>
                <c:pt idx="35">
                  <c:v>0.5</c:v>
                </c:pt>
                <c:pt idx="36">
                  <c:v>0.5</c:v>
                </c:pt>
                <c:pt idx="37">
                  <c:v>0.5</c:v>
                </c:pt>
                <c:pt idx="38">
                  <c:v>0.5</c:v>
                </c:pt>
                <c:pt idx="39">
                  <c:v>0.6</c:v>
                </c:pt>
                <c:pt idx="40">
                  <c:v>0.6</c:v>
                </c:pt>
                <c:pt idx="41">
                  <c:v>0.6</c:v>
                </c:pt>
                <c:pt idx="42">
                  <c:v>0.6</c:v>
                </c:pt>
                <c:pt idx="43">
                  <c:v>0.6</c:v>
                </c:pt>
                <c:pt idx="44">
                  <c:v>0.6</c:v>
                </c:pt>
                <c:pt idx="45">
                  <c:v>0.6</c:v>
                </c:pt>
                <c:pt idx="46">
                  <c:v>0.9</c:v>
                </c:pt>
                <c:pt idx="47">
                  <c:v>0.9</c:v>
                </c:pt>
                <c:pt idx="48">
                  <c:v>0.9</c:v>
                </c:pt>
                <c:pt idx="49">
                  <c:v>0.75</c:v>
                </c:pt>
                <c:pt idx="50">
                  <c:v>0.75</c:v>
                </c:pt>
                <c:pt idx="51">
                  <c:v>0.75</c:v>
                </c:pt>
                <c:pt idx="52">
                  <c:v>0.75</c:v>
                </c:pt>
                <c:pt idx="53">
                  <c:v>0.66</c:v>
                </c:pt>
                <c:pt idx="54">
                  <c:v>0.6</c:v>
                </c:pt>
                <c:pt idx="55">
                  <c:v>0.53</c:v>
                </c:pt>
                <c:pt idx="56">
                  <c:v>0.53</c:v>
                </c:pt>
                <c:pt idx="57">
                  <c:v>0.53</c:v>
                </c:pt>
                <c:pt idx="58">
                  <c:v>0.53</c:v>
                </c:pt>
                <c:pt idx="59">
                  <c:v>0.53</c:v>
                </c:pt>
                <c:pt idx="60">
                  <c:v>0.53</c:v>
                </c:pt>
                <c:pt idx="61">
                  <c:v>0.53</c:v>
                </c:pt>
                <c:pt idx="62">
                  <c:v>0.53</c:v>
                </c:pt>
                <c:pt idx="63">
                  <c:v>0.53</c:v>
                </c:pt>
                <c:pt idx="64">
                  <c:v>0.53</c:v>
                </c:pt>
                <c:pt idx="65">
                  <c:v>0.53</c:v>
                </c:pt>
                <c:pt idx="66">
                  <c:v>0.53</c:v>
                </c:pt>
                <c:pt idx="67">
                  <c:v>0.53</c:v>
                </c:pt>
                <c:pt idx="68">
                  <c:v>0.53</c:v>
                </c:pt>
                <c:pt idx="69">
                  <c:v>0.53</c:v>
                </c:pt>
                <c:pt idx="70">
                  <c:v>0.53</c:v>
                </c:pt>
                <c:pt idx="71">
                  <c:v>0.53</c:v>
                </c:pt>
                <c:pt idx="72">
                  <c:v>0.53</c:v>
                </c:pt>
                <c:pt idx="73">
                  <c:v>0.53</c:v>
                </c:pt>
                <c:pt idx="74">
                  <c:v>0.53</c:v>
                </c:pt>
                <c:pt idx="75">
                  <c:v>0.56000000000000005</c:v>
                </c:pt>
                <c:pt idx="76">
                  <c:v>0.56000000000000005</c:v>
                </c:pt>
                <c:pt idx="77">
                  <c:v>0.56000000000000005</c:v>
                </c:pt>
                <c:pt idx="78">
                  <c:v>0.56000000000000005</c:v>
                </c:pt>
                <c:pt idx="79">
                  <c:v>0.56000000000000005</c:v>
                </c:pt>
                <c:pt idx="80">
                  <c:v>0.56000000000000005</c:v>
                </c:pt>
                <c:pt idx="81">
                  <c:v>0.56000000000000005</c:v>
                </c:pt>
                <c:pt idx="82">
                  <c:v>0.56000000000000005</c:v>
                </c:pt>
                <c:pt idx="83">
                  <c:v>0.56000000000000005</c:v>
                </c:pt>
                <c:pt idx="84">
                  <c:v>0.56000000000000005</c:v>
                </c:pt>
                <c:pt idx="85">
                  <c:v>0.56000000000000005</c:v>
                </c:pt>
                <c:pt idx="86">
                  <c:v>0.56000000000000005</c:v>
                </c:pt>
                <c:pt idx="87">
                  <c:v>0.56000000000000005</c:v>
                </c:pt>
                <c:pt idx="88">
                  <c:v>0.56000000000000005</c:v>
                </c:pt>
                <c:pt idx="89">
                  <c:v>0.56000000000000005</c:v>
                </c:pt>
                <c:pt idx="90">
                  <c:v>0.53</c:v>
                </c:pt>
                <c:pt idx="91">
                  <c:v>0.53</c:v>
                </c:pt>
                <c:pt idx="92">
                  <c:v>0.53</c:v>
                </c:pt>
                <c:pt idx="93">
                  <c:v>0.53</c:v>
                </c:pt>
                <c:pt idx="94">
                  <c:v>0.53</c:v>
                </c:pt>
                <c:pt idx="95">
                  <c:v>0.53</c:v>
                </c:pt>
                <c:pt idx="96">
                  <c:v>0.53</c:v>
                </c:pt>
                <c:pt idx="97">
                  <c:v>0.53</c:v>
                </c:pt>
                <c:pt idx="98">
                  <c:v>0.53</c:v>
                </c:pt>
                <c:pt idx="99">
                  <c:v>0.53</c:v>
                </c:pt>
                <c:pt idx="100">
                  <c:v>0.51</c:v>
                </c:pt>
                <c:pt idx="101">
                  <c:v>0.48499999999999999</c:v>
                </c:pt>
                <c:pt idx="102">
                  <c:v>0.48499999999999999</c:v>
                </c:pt>
                <c:pt idx="103">
                  <c:v>0.48499999999999999</c:v>
                </c:pt>
                <c:pt idx="104">
                  <c:v>0.45</c:v>
                </c:pt>
                <c:pt idx="105">
                  <c:v>0.42</c:v>
                </c:pt>
                <c:pt idx="106">
                  <c:v>0.42</c:v>
                </c:pt>
                <c:pt idx="107">
                  <c:v>0.46</c:v>
                </c:pt>
                <c:pt idx="108">
                  <c:v>0.46</c:v>
                </c:pt>
                <c:pt idx="109">
                  <c:v>0.46</c:v>
                </c:pt>
                <c:pt idx="110">
                  <c:v>0.46</c:v>
                </c:pt>
                <c:pt idx="111">
                  <c:v>0.46</c:v>
                </c:pt>
                <c:pt idx="112">
                  <c:v>0.46</c:v>
                </c:pt>
                <c:pt idx="113">
                  <c:v>0.46</c:v>
                </c:pt>
                <c:pt idx="114">
                  <c:v>0.46</c:v>
                </c:pt>
                <c:pt idx="115">
                  <c:v>0.46</c:v>
                </c:pt>
                <c:pt idx="116">
                  <c:v>0.46</c:v>
                </c:pt>
                <c:pt idx="117">
                  <c:v>0.46</c:v>
                </c:pt>
                <c:pt idx="118">
                  <c:v>0.46</c:v>
                </c:pt>
                <c:pt idx="119">
                  <c:v>0.46</c:v>
                </c:pt>
                <c:pt idx="120">
                  <c:v>0.46</c:v>
                </c:pt>
              </c:numCache>
            </c:numRef>
          </c:val>
          <c:smooth val="0"/>
        </c:ser>
        <c:ser>
          <c:idx val="3"/>
          <c:order val="4"/>
          <c:tx>
            <c:v>France</c:v>
          </c:tx>
          <c:spPr>
            <a:ln w="44450">
              <a:solidFill>
                <a:srgbClr val="7030A0"/>
              </a:solidFill>
            </a:ln>
          </c:spPr>
          <c:marker>
            <c:symbol val="none"/>
          </c:marker>
          <c:cat>
            <c:numRef>
              <c:f>DataG20!$A$6:$A$126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DataG20!$E$6:$E$126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0.02</c:v>
                </c:pt>
                <c:pt idx="16">
                  <c:v>0.1</c:v>
                </c:pt>
                <c:pt idx="17">
                  <c:v>0.2</c:v>
                </c:pt>
                <c:pt idx="18">
                  <c:v>0.2</c:v>
                </c:pt>
                <c:pt idx="19">
                  <c:v>0.5</c:v>
                </c:pt>
                <c:pt idx="20">
                  <c:v>0.5</c:v>
                </c:pt>
                <c:pt idx="21">
                  <c:v>0.5</c:v>
                </c:pt>
                <c:pt idx="22">
                  <c:v>0.5</c:v>
                </c:pt>
                <c:pt idx="23">
                  <c:v>0.6</c:v>
                </c:pt>
                <c:pt idx="24">
                  <c:v>0.72</c:v>
                </c:pt>
                <c:pt idx="25">
                  <c:v>0.6</c:v>
                </c:pt>
                <c:pt idx="26">
                  <c:v>0.3</c:v>
                </c:pt>
                <c:pt idx="27">
                  <c:v>0.3</c:v>
                </c:pt>
                <c:pt idx="28">
                  <c:v>0.33329999999999999</c:v>
                </c:pt>
                <c:pt idx="29">
                  <c:v>0.33329999999999999</c:v>
                </c:pt>
                <c:pt idx="30">
                  <c:v>0.33329999999999999</c:v>
                </c:pt>
                <c:pt idx="31">
                  <c:v>0.33329999999999999</c:v>
                </c:pt>
                <c:pt idx="32">
                  <c:v>0.36670000000000003</c:v>
                </c:pt>
                <c:pt idx="33">
                  <c:v>0.36670000000000003</c:v>
                </c:pt>
                <c:pt idx="34">
                  <c:v>0.3</c:v>
                </c:pt>
                <c:pt idx="35">
                  <c:v>0.36</c:v>
                </c:pt>
                <c:pt idx="36">
                  <c:v>0.48</c:v>
                </c:pt>
                <c:pt idx="37">
                  <c:v>0.51839999999999997</c:v>
                </c:pt>
                <c:pt idx="38">
                  <c:v>0.53332000000000002</c:v>
                </c:pt>
                <c:pt idx="39">
                  <c:v>0.53332000000000002</c:v>
                </c:pt>
                <c:pt idx="40">
                  <c:v>0.53332000000000002</c:v>
                </c:pt>
                <c:pt idx="41">
                  <c:v>0.60000000000000009</c:v>
                </c:pt>
                <c:pt idx="42">
                  <c:v>0.7</c:v>
                </c:pt>
                <c:pt idx="43">
                  <c:v>0.7</c:v>
                </c:pt>
                <c:pt idx="44">
                  <c:v>0.7</c:v>
                </c:pt>
                <c:pt idx="45">
                  <c:v>0.6</c:v>
                </c:pt>
                <c:pt idx="46">
                  <c:v>0.6</c:v>
                </c:pt>
                <c:pt idx="47">
                  <c:v>0.72</c:v>
                </c:pt>
                <c:pt idx="48">
                  <c:v>0.6</c:v>
                </c:pt>
                <c:pt idx="49">
                  <c:v>0.6</c:v>
                </c:pt>
                <c:pt idx="50">
                  <c:v>0.6</c:v>
                </c:pt>
                <c:pt idx="51">
                  <c:v>0.6</c:v>
                </c:pt>
                <c:pt idx="52">
                  <c:v>0.6</c:v>
                </c:pt>
                <c:pt idx="53">
                  <c:v>0.6</c:v>
                </c:pt>
                <c:pt idx="54">
                  <c:v>0.6</c:v>
                </c:pt>
                <c:pt idx="55">
                  <c:v>0.66</c:v>
                </c:pt>
                <c:pt idx="56">
                  <c:v>0.66</c:v>
                </c:pt>
                <c:pt idx="57">
                  <c:v>0.66</c:v>
                </c:pt>
                <c:pt idx="58">
                  <c:v>0.66</c:v>
                </c:pt>
                <c:pt idx="59">
                  <c:v>0.66</c:v>
                </c:pt>
                <c:pt idx="60">
                  <c:v>0.66</c:v>
                </c:pt>
                <c:pt idx="61">
                  <c:v>0.63</c:v>
                </c:pt>
                <c:pt idx="62">
                  <c:v>0.63</c:v>
                </c:pt>
                <c:pt idx="63">
                  <c:v>0.64575000000000005</c:v>
                </c:pt>
                <c:pt idx="64">
                  <c:v>0.63</c:v>
                </c:pt>
                <c:pt idx="65">
                  <c:v>0.63</c:v>
                </c:pt>
                <c:pt idx="66">
                  <c:v>0.65</c:v>
                </c:pt>
                <c:pt idx="67">
                  <c:v>0.66</c:v>
                </c:pt>
                <c:pt idx="68">
                  <c:v>0.66</c:v>
                </c:pt>
                <c:pt idx="69">
                  <c:v>0.64499999999999991</c:v>
                </c:pt>
                <c:pt idx="70">
                  <c:v>0.61799999999999999</c:v>
                </c:pt>
                <c:pt idx="71">
                  <c:v>0.61199999999999999</c:v>
                </c:pt>
                <c:pt idx="72">
                  <c:v>0.6</c:v>
                </c:pt>
                <c:pt idx="73">
                  <c:v>0.6</c:v>
                </c:pt>
                <c:pt idx="74">
                  <c:v>0.6</c:v>
                </c:pt>
                <c:pt idx="75">
                  <c:v>0.6</c:v>
                </c:pt>
                <c:pt idx="76">
                  <c:v>0.6</c:v>
                </c:pt>
                <c:pt idx="77">
                  <c:v>0.6</c:v>
                </c:pt>
                <c:pt idx="78">
                  <c:v>0.6</c:v>
                </c:pt>
                <c:pt idx="79">
                  <c:v>0.6</c:v>
                </c:pt>
                <c:pt idx="80">
                  <c:v>0.66</c:v>
                </c:pt>
                <c:pt idx="81">
                  <c:v>0.66</c:v>
                </c:pt>
                <c:pt idx="82">
                  <c:v>0.69550000000000012</c:v>
                </c:pt>
                <c:pt idx="83">
                  <c:v>0.70200000000000007</c:v>
                </c:pt>
                <c:pt idx="84">
                  <c:v>0.6695000000000001</c:v>
                </c:pt>
                <c:pt idx="85">
                  <c:v>0.65</c:v>
                </c:pt>
                <c:pt idx="86">
                  <c:v>0.57999999999999996</c:v>
                </c:pt>
                <c:pt idx="87">
                  <c:v>0.56799999999999995</c:v>
                </c:pt>
                <c:pt idx="88">
                  <c:v>0.56799999999999995</c:v>
                </c:pt>
                <c:pt idx="89">
                  <c:v>0.56799999999999995</c:v>
                </c:pt>
                <c:pt idx="90">
                  <c:v>0.56799999999999995</c:v>
                </c:pt>
                <c:pt idx="91">
                  <c:v>0.57899999999999996</c:v>
                </c:pt>
                <c:pt idx="92">
                  <c:v>0.57899999999999996</c:v>
                </c:pt>
                <c:pt idx="93">
                  <c:v>0.59199999999999997</c:v>
                </c:pt>
                <c:pt idx="94">
                  <c:v>0.59199999999999997</c:v>
                </c:pt>
                <c:pt idx="95">
                  <c:v>0.59199999999999997</c:v>
                </c:pt>
                <c:pt idx="96">
                  <c:v>0.57900000000000007</c:v>
                </c:pt>
                <c:pt idx="97">
                  <c:v>0.57900000000000007</c:v>
                </c:pt>
                <c:pt idx="98">
                  <c:v>0.62</c:v>
                </c:pt>
                <c:pt idx="99">
                  <c:v>0.62</c:v>
                </c:pt>
                <c:pt idx="100">
                  <c:v>0.61249999999999993</c:v>
                </c:pt>
                <c:pt idx="101">
                  <c:v>0.60749999999999993</c:v>
                </c:pt>
                <c:pt idx="102">
                  <c:v>0.57579999999999998</c:v>
                </c:pt>
                <c:pt idx="103">
                  <c:v>0.56089999999999995</c:v>
                </c:pt>
                <c:pt idx="104">
                  <c:v>0.56089999999999995</c:v>
                </c:pt>
                <c:pt idx="105">
                  <c:v>0.56089999999999995</c:v>
                </c:pt>
                <c:pt idx="106">
                  <c:v>0.48000000000000004</c:v>
                </c:pt>
                <c:pt idx="107">
                  <c:v>0.48000000000000004</c:v>
                </c:pt>
                <c:pt idx="108">
                  <c:v>0.48000000000000004</c:v>
                </c:pt>
                <c:pt idx="109">
                  <c:v>0.48000000000000004</c:v>
                </c:pt>
                <c:pt idx="110">
                  <c:v>0.49</c:v>
                </c:pt>
                <c:pt idx="111">
                  <c:v>0.49</c:v>
                </c:pt>
                <c:pt idx="112">
                  <c:v>0.53</c:v>
                </c:pt>
                <c:pt idx="113">
                  <c:v>0.53</c:v>
                </c:pt>
                <c:pt idx="114">
                  <c:v>0.53</c:v>
                </c:pt>
                <c:pt idx="115">
                  <c:v>0.53</c:v>
                </c:pt>
                <c:pt idx="116">
                  <c:v>0.53</c:v>
                </c:pt>
                <c:pt idx="117">
                  <c:v>0.53</c:v>
                </c:pt>
                <c:pt idx="118">
                  <c:v>0.53</c:v>
                </c:pt>
                <c:pt idx="119">
                  <c:v>0.53</c:v>
                </c:pt>
                <c:pt idx="120">
                  <c:v>0.53</c:v>
                </c:pt>
              </c:numCache>
            </c:numRef>
          </c:val>
          <c:smooth val="0"/>
        </c:ser>
        <c:dLbls>
          <c:showLegendKey val="0"/>
          <c:showVal val="0"/>
          <c:showCatName val="0"/>
          <c:showSerName val="0"/>
          <c:showPercent val="0"/>
          <c:showBubbleSize val="0"/>
        </c:dLbls>
        <c:smooth val="0"/>
        <c:axId val="788694552"/>
        <c:axId val="788696512"/>
      </c:lineChart>
      <c:catAx>
        <c:axId val="78869455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6512"/>
        <c:crossesAt val="0"/>
        <c:auto val="1"/>
        <c:lblAlgn val="ctr"/>
        <c:lblOffset val="100"/>
        <c:tickLblSkip val="10"/>
        <c:tickMarkSkip val="10"/>
        <c:noMultiLvlLbl val="0"/>
      </c:catAx>
      <c:valAx>
        <c:axId val="788696512"/>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revenus les plus élevés</a:t>
                </a:r>
                <a:endParaRPr lang="fr-FR" sz="1300"/>
              </a:p>
            </c:rich>
          </c:tx>
          <c:layout>
            <c:manualLayout>
              <c:xMode val="edge"/>
              <c:yMode val="edge"/>
              <c:x val="6.9513308334373134E-3"/>
              <c:y val="0.142300370437457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4552"/>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44024412954223796"/>
          <c:y val="0.45735582950642678"/>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21. L'invention de la progressivité fiscale:                                 </a:t>
            </a:r>
          </a:p>
          <a:p>
            <a:pPr>
              <a:defRPr sz="1700" b="1" i="0" u="none" strike="noStrike" baseline="0">
                <a:solidFill>
                  <a:srgbClr val="000000"/>
                </a:solidFill>
                <a:latin typeface="Arial"/>
                <a:ea typeface="Arial"/>
                <a:cs typeface="Arial"/>
              </a:defRPr>
            </a:pPr>
            <a:r>
              <a:rPr lang="fr-FR" sz="1600" baseline="0"/>
              <a:t>le taux supérieur de l'impôt sur les successions, 1900-2020</a:t>
            </a:r>
            <a:endParaRPr lang="fr-FR" sz="1600"/>
          </a:p>
        </c:rich>
      </c:tx>
      <c:layout>
        <c:manualLayout>
          <c:xMode val="edge"/>
          <c:yMode val="edge"/>
          <c:x val="0.20905095544192201"/>
          <c:y val="4.474017879023579E-3"/>
        </c:manualLayout>
      </c:layout>
      <c:overlay val="0"/>
      <c:spPr>
        <a:noFill/>
        <a:ln w="25400">
          <a:noFill/>
        </a:ln>
      </c:spPr>
    </c:title>
    <c:autoTitleDeleted val="0"/>
    <c:plotArea>
      <c:layout>
        <c:manualLayout>
          <c:layoutTarget val="inner"/>
          <c:xMode val="edge"/>
          <c:yMode val="edge"/>
          <c:x val="0.10075292402461369"/>
          <c:y val="9.0440724679374473E-2"/>
          <c:w val="0.86616395114914224"/>
          <c:h val="0.71758246051449248"/>
        </c:manualLayout>
      </c:layout>
      <c:lineChart>
        <c:grouping val="standard"/>
        <c:varyColors val="0"/>
        <c:ser>
          <c:idx val="0"/>
          <c:order val="0"/>
          <c:tx>
            <c:v>Etats-Unis</c:v>
          </c:tx>
          <c:spPr>
            <a:ln w="44450">
              <a:solidFill>
                <a:schemeClr val="accent6"/>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DataG21!$B$6:$B$126</c:f>
              <c:numCache>
                <c:formatCode>0%</c:formatCode>
                <c:ptCount val="121"/>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0.1</c:v>
                </c:pt>
                <c:pt idx="17">
                  <c:v>0.16667000000000001</c:v>
                </c:pt>
                <c:pt idx="18">
                  <c:v>0.25</c:v>
                </c:pt>
                <c:pt idx="19">
                  <c:v>0.25</c:v>
                </c:pt>
                <c:pt idx="20">
                  <c:v>0.25</c:v>
                </c:pt>
                <c:pt idx="21">
                  <c:v>0.25</c:v>
                </c:pt>
                <c:pt idx="22">
                  <c:v>0.25</c:v>
                </c:pt>
                <c:pt idx="23">
                  <c:v>0.25</c:v>
                </c:pt>
                <c:pt idx="24">
                  <c:v>0.33750000000000002</c:v>
                </c:pt>
                <c:pt idx="25">
                  <c:v>0.4</c:v>
                </c:pt>
                <c:pt idx="26">
                  <c:v>0.23330000000000001</c:v>
                </c:pt>
                <c:pt idx="27">
                  <c:v>0.2</c:v>
                </c:pt>
                <c:pt idx="28">
                  <c:v>0.2</c:v>
                </c:pt>
                <c:pt idx="29">
                  <c:v>0.2</c:v>
                </c:pt>
                <c:pt idx="30">
                  <c:v>0.2</c:v>
                </c:pt>
                <c:pt idx="31">
                  <c:v>0.2</c:v>
                </c:pt>
                <c:pt idx="32">
                  <c:v>0.34583000000000003</c:v>
                </c:pt>
                <c:pt idx="33">
                  <c:v>0.45</c:v>
                </c:pt>
                <c:pt idx="34">
                  <c:v>0.54583000000000004</c:v>
                </c:pt>
                <c:pt idx="35">
                  <c:v>0.63332999999999995</c:v>
                </c:pt>
                <c:pt idx="36">
                  <c:v>0.7</c:v>
                </c:pt>
                <c:pt idx="37">
                  <c:v>0.7</c:v>
                </c:pt>
                <c:pt idx="38">
                  <c:v>0.7</c:v>
                </c:pt>
                <c:pt idx="39">
                  <c:v>0.7</c:v>
                </c:pt>
                <c:pt idx="40">
                  <c:v>0.73499999999999999</c:v>
                </c:pt>
                <c:pt idx="41">
                  <c:v>0.77</c:v>
                </c:pt>
                <c:pt idx="42">
                  <c:v>0.77</c:v>
                </c:pt>
                <c:pt idx="43">
                  <c:v>0.77</c:v>
                </c:pt>
                <c:pt idx="44">
                  <c:v>0.77</c:v>
                </c:pt>
                <c:pt idx="45">
                  <c:v>0.77</c:v>
                </c:pt>
                <c:pt idx="46">
                  <c:v>0.77</c:v>
                </c:pt>
                <c:pt idx="47">
                  <c:v>0.77</c:v>
                </c:pt>
                <c:pt idx="48">
                  <c:v>0.77</c:v>
                </c:pt>
                <c:pt idx="49">
                  <c:v>0.77</c:v>
                </c:pt>
                <c:pt idx="50">
                  <c:v>0.77</c:v>
                </c:pt>
                <c:pt idx="51">
                  <c:v>0.77</c:v>
                </c:pt>
                <c:pt idx="52">
                  <c:v>0.77</c:v>
                </c:pt>
                <c:pt idx="53">
                  <c:v>0.77</c:v>
                </c:pt>
                <c:pt idx="54">
                  <c:v>0.77</c:v>
                </c:pt>
                <c:pt idx="55">
                  <c:v>0.77</c:v>
                </c:pt>
                <c:pt idx="56">
                  <c:v>0.77</c:v>
                </c:pt>
                <c:pt idx="57">
                  <c:v>0.77</c:v>
                </c:pt>
                <c:pt idx="58">
                  <c:v>0.77</c:v>
                </c:pt>
                <c:pt idx="59">
                  <c:v>0.77</c:v>
                </c:pt>
                <c:pt idx="60">
                  <c:v>0.77</c:v>
                </c:pt>
                <c:pt idx="61">
                  <c:v>0.77</c:v>
                </c:pt>
                <c:pt idx="62">
                  <c:v>0.77</c:v>
                </c:pt>
                <c:pt idx="63">
                  <c:v>0.77</c:v>
                </c:pt>
                <c:pt idx="64">
                  <c:v>0.77</c:v>
                </c:pt>
                <c:pt idx="65">
                  <c:v>0.77</c:v>
                </c:pt>
                <c:pt idx="66">
                  <c:v>0.77</c:v>
                </c:pt>
                <c:pt idx="67">
                  <c:v>0.77</c:v>
                </c:pt>
                <c:pt idx="68">
                  <c:v>0.77</c:v>
                </c:pt>
                <c:pt idx="69">
                  <c:v>0.77</c:v>
                </c:pt>
                <c:pt idx="70">
                  <c:v>0.77</c:v>
                </c:pt>
                <c:pt idx="71">
                  <c:v>0.77</c:v>
                </c:pt>
                <c:pt idx="72">
                  <c:v>0.77</c:v>
                </c:pt>
                <c:pt idx="73">
                  <c:v>0.77</c:v>
                </c:pt>
                <c:pt idx="74">
                  <c:v>0.77</c:v>
                </c:pt>
                <c:pt idx="75">
                  <c:v>0.77</c:v>
                </c:pt>
                <c:pt idx="76">
                  <c:v>0.77</c:v>
                </c:pt>
                <c:pt idx="77">
                  <c:v>0.7</c:v>
                </c:pt>
                <c:pt idx="78">
                  <c:v>0.7</c:v>
                </c:pt>
                <c:pt idx="79">
                  <c:v>0.7</c:v>
                </c:pt>
                <c:pt idx="80">
                  <c:v>0.7</c:v>
                </c:pt>
                <c:pt idx="81">
                  <c:v>0.7</c:v>
                </c:pt>
                <c:pt idx="82">
                  <c:v>0.65</c:v>
                </c:pt>
                <c:pt idx="83">
                  <c:v>0.6</c:v>
                </c:pt>
                <c:pt idx="84">
                  <c:v>0.55000000000000004</c:v>
                </c:pt>
                <c:pt idx="85">
                  <c:v>0.55000000000000004</c:v>
                </c:pt>
                <c:pt idx="86">
                  <c:v>0.55000000000000004</c:v>
                </c:pt>
                <c:pt idx="87">
                  <c:v>0.55000000000000004</c:v>
                </c:pt>
                <c:pt idx="88">
                  <c:v>0.55000000000000004</c:v>
                </c:pt>
                <c:pt idx="89">
                  <c:v>0.55000000000000004</c:v>
                </c:pt>
                <c:pt idx="90">
                  <c:v>0.55000000000000004</c:v>
                </c:pt>
                <c:pt idx="91">
                  <c:v>0.55000000000000004</c:v>
                </c:pt>
                <c:pt idx="92">
                  <c:v>0.55000000000000004</c:v>
                </c:pt>
                <c:pt idx="93">
                  <c:v>0.55000000000000004</c:v>
                </c:pt>
                <c:pt idx="94">
                  <c:v>0.55000000000000004</c:v>
                </c:pt>
                <c:pt idx="95">
                  <c:v>0.55000000000000004</c:v>
                </c:pt>
                <c:pt idx="96">
                  <c:v>0.55000000000000004</c:v>
                </c:pt>
                <c:pt idx="97">
                  <c:v>0.55000000000000004</c:v>
                </c:pt>
                <c:pt idx="98">
                  <c:v>0.55000000000000004</c:v>
                </c:pt>
                <c:pt idx="99">
                  <c:v>0.55000000000000004</c:v>
                </c:pt>
                <c:pt idx="100">
                  <c:v>0.55000000000000004</c:v>
                </c:pt>
                <c:pt idx="101">
                  <c:v>0.55000000000000004</c:v>
                </c:pt>
                <c:pt idx="102">
                  <c:v>0.5</c:v>
                </c:pt>
                <c:pt idx="103">
                  <c:v>0.49</c:v>
                </c:pt>
                <c:pt idx="104">
                  <c:v>0.48</c:v>
                </c:pt>
                <c:pt idx="105">
                  <c:v>0.47</c:v>
                </c:pt>
                <c:pt idx="106">
                  <c:v>0.46</c:v>
                </c:pt>
                <c:pt idx="107">
                  <c:v>0.45</c:v>
                </c:pt>
                <c:pt idx="108">
                  <c:v>0.45</c:v>
                </c:pt>
                <c:pt idx="109">
                  <c:v>0.45</c:v>
                </c:pt>
                <c:pt idx="110">
                  <c:v>0.35</c:v>
                </c:pt>
                <c:pt idx="111">
                  <c:v>0.35</c:v>
                </c:pt>
                <c:pt idx="112">
                  <c:v>0.4</c:v>
                </c:pt>
                <c:pt idx="113">
                  <c:v>0.4</c:v>
                </c:pt>
                <c:pt idx="114">
                  <c:v>0.4</c:v>
                </c:pt>
                <c:pt idx="115">
                  <c:v>0.4</c:v>
                </c:pt>
                <c:pt idx="116">
                  <c:v>0.4</c:v>
                </c:pt>
                <c:pt idx="117">
                  <c:v>0.4</c:v>
                </c:pt>
                <c:pt idx="118">
                  <c:v>0.4</c:v>
                </c:pt>
                <c:pt idx="119">
                  <c:v>0.4</c:v>
                </c:pt>
                <c:pt idx="120">
                  <c:v>0.4</c:v>
                </c:pt>
              </c:numCache>
            </c:numRef>
          </c:val>
          <c:smooth val="0"/>
        </c:ser>
        <c:ser>
          <c:idx val="1"/>
          <c:order val="1"/>
          <c:tx>
            <c:v>Royaume-Uni</c:v>
          </c:tx>
          <c:spPr>
            <a:ln w="44450">
              <a:solidFill>
                <a:schemeClr val="accent1"/>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DataG21!$C$6:$C$126</c:f>
              <c:numCache>
                <c:formatCode>0%</c:formatCode>
                <c:ptCount val="121"/>
                <c:pt idx="0">
                  <c:v>0.08</c:v>
                </c:pt>
                <c:pt idx="1">
                  <c:v>0.08</c:v>
                </c:pt>
                <c:pt idx="2">
                  <c:v>0.08</c:v>
                </c:pt>
                <c:pt idx="3">
                  <c:v>0.08</c:v>
                </c:pt>
                <c:pt idx="4">
                  <c:v>0.08</c:v>
                </c:pt>
                <c:pt idx="5">
                  <c:v>0.08</c:v>
                </c:pt>
                <c:pt idx="6">
                  <c:v>0.08</c:v>
                </c:pt>
                <c:pt idx="7">
                  <c:v>0.15</c:v>
                </c:pt>
                <c:pt idx="8">
                  <c:v>0.15</c:v>
                </c:pt>
                <c:pt idx="9">
                  <c:v>0.15</c:v>
                </c:pt>
                <c:pt idx="10">
                  <c:v>0.15</c:v>
                </c:pt>
                <c:pt idx="11">
                  <c:v>0.15</c:v>
                </c:pt>
                <c:pt idx="12">
                  <c:v>0.15</c:v>
                </c:pt>
                <c:pt idx="13">
                  <c:v>0.15</c:v>
                </c:pt>
                <c:pt idx="14">
                  <c:v>0.2</c:v>
                </c:pt>
                <c:pt idx="15">
                  <c:v>0.2</c:v>
                </c:pt>
                <c:pt idx="16">
                  <c:v>0.2</c:v>
                </c:pt>
                <c:pt idx="17">
                  <c:v>0.2</c:v>
                </c:pt>
                <c:pt idx="18">
                  <c:v>0.2</c:v>
                </c:pt>
                <c:pt idx="19">
                  <c:v>0.4</c:v>
                </c:pt>
                <c:pt idx="20">
                  <c:v>0.4</c:v>
                </c:pt>
                <c:pt idx="21">
                  <c:v>0.4</c:v>
                </c:pt>
                <c:pt idx="22">
                  <c:v>0.4</c:v>
                </c:pt>
                <c:pt idx="23">
                  <c:v>0.4</c:v>
                </c:pt>
                <c:pt idx="24">
                  <c:v>0.4</c:v>
                </c:pt>
                <c:pt idx="25">
                  <c:v>0.4</c:v>
                </c:pt>
                <c:pt idx="26">
                  <c:v>0.4</c:v>
                </c:pt>
                <c:pt idx="27">
                  <c:v>0.4</c:v>
                </c:pt>
                <c:pt idx="28">
                  <c:v>0.4</c:v>
                </c:pt>
                <c:pt idx="29">
                  <c:v>0.4</c:v>
                </c:pt>
                <c:pt idx="30">
                  <c:v>0.5</c:v>
                </c:pt>
                <c:pt idx="31">
                  <c:v>0.5</c:v>
                </c:pt>
                <c:pt idx="32">
                  <c:v>0.5</c:v>
                </c:pt>
                <c:pt idx="33">
                  <c:v>0.5</c:v>
                </c:pt>
                <c:pt idx="34">
                  <c:v>0.5</c:v>
                </c:pt>
                <c:pt idx="35">
                  <c:v>0.5</c:v>
                </c:pt>
                <c:pt idx="36">
                  <c:v>0.5</c:v>
                </c:pt>
                <c:pt idx="37">
                  <c:v>0.5</c:v>
                </c:pt>
                <c:pt idx="38">
                  <c:v>0.5</c:v>
                </c:pt>
                <c:pt idx="39">
                  <c:v>0.55000000000000004</c:v>
                </c:pt>
                <c:pt idx="40">
                  <c:v>0.65</c:v>
                </c:pt>
                <c:pt idx="41">
                  <c:v>0.65</c:v>
                </c:pt>
                <c:pt idx="42">
                  <c:v>0.65</c:v>
                </c:pt>
                <c:pt idx="43">
                  <c:v>0.65</c:v>
                </c:pt>
                <c:pt idx="44">
                  <c:v>0.65</c:v>
                </c:pt>
                <c:pt idx="45">
                  <c:v>0.65</c:v>
                </c:pt>
                <c:pt idx="46">
                  <c:v>0.75</c:v>
                </c:pt>
                <c:pt idx="47">
                  <c:v>0.75</c:v>
                </c:pt>
                <c:pt idx="48">
                  <c:v>0.75</c:v>
                </c:pt>
                <c:pt idx="49">
                  <c:v>0.8</c:v>
                </c:pt>
                <c:pt idx="50">
                  <c:v>0.8</c:v>
                </c:pt>
                <c:pt idx="51">
                  <c:v>0.8</c:v>
                </c:pt>
                <c:pt idx="52">
                  <c:v>0.8</c:v>
                </c:pt>
                <c:pt idx="53">
                  <c:v>0.8</c:v>
                </c:pt>
                <c:pt idx="54">
                  <c:v>0.8</c:v>
                </c:pt>
                <c:pt idx="55">
                  <c:v>0.8</c:v>
                </c:pt>
                <c:pt idx="56">
                  <c:v>0.8</c:v>
                </c:pt>
                <c:pt idx="57">
                  <c:v>0.8</c:v>
                </c:pt>
                <c:pt idx="58">
                  <c:v>0.8</c:v>
                </c:pt>
                <c:pt idx="59">
                  <c:v>0.8</c:v>
                </c:pt>
                <c:pt idx="60">
                  <c:v>0.8</c:v>
                </c:pt>
                <c:pt idx="61">
                  <c:v>0.8</c:v>
                </c:pt>
                <c:pt idx="62">
                  <c:v>0.8</c:v>
                </c:pt>
                <c:pt idx="63">
                  <c:v>0.8</c:v>
                </c:pt>
                <c:pt idx="64">
                  <c:v>0.8</c:v>
                </c:pt>
                <c:pt idx="65">
                  <c:v>0.8</c:v>
                </c:pt>
                <c:pt idx="66">
                  <c:v>0.8</c:v>
                </c:pt>
                <c:pt idx="67">
                  <c:v>0.8</c:v>
                </c:pt>
                <c:pt idx="68">
                  <c:v>0.8</c:v>
                </c:pt>
                <c:pt idx="69">
                  <c:v>0.85</c:v>
                </c:pt>
                <c:pt idx="70">
                  <c:v>0.85</c:v>
                </c:pt>
                <c:pt idx="71">
                  <c:v>0.85</c:v>
                </c:pt>
                <c:pt idx="72">
                  <c:v>0.75</c:v>
                </c:pt>
                <c:pt idx="73">
                  <c:v>0.75</c:v>
                </c:pt>
                <c:pt idx="74">
                  <c:v>0.75</c:v>
                </c:pt>
                <c:pt idx="75">
                  <c:v>0.75</c:v>
                </c:pt>
                <c:pt idx="76">
                  <c:v>0.75</c:v>
                </c:pt>
                <c:pt idx="77">
                  <c:v>0.75</c:v>
                </c:pt>
                <c:pt idx="78">
                  <c:v>0.75</c:v>
                </c:pt>
                <c:pt idx="79">
                  <c:v>0.75</c:v>
                </c:pt>
                <c:pt idx="80">
                  <c:v>0.75</c:v>
                </c:pt>
                <c:pt idx="81">
                  <c:v>0.75</c:v>
                </c:pt>
                <c:pt idx="82">
                  <c:v>0.75</c:v>
                </c:pt>
                <c:pt idx="83">
                  <c:v>0.75</c:v>
                </c:pt>
                <c:pt idx="84">
                  <c:v>0.6</c:v>
                </c:pt>
                <c:pt idx="85">
                  <c:v>0.6</c:v>
                </c:pt>
                <c:pt idx="86">
                  <c:v>0.6</c:v>
                </c:pt>
                <c:pt idx="87">
                  <c:v>0.6</c:v>
                </c:pt>
                <c:pt idx="88">
                  <c:v>0.41</c:v>
                </c:pt>
                <c:pt idx="89">
                  <c:v>0.41</c:v>
                </c:pt>
                <c:pt idx="90">
                  <c:v>0.41</c:v>
                </c:pt>
                <c:pt idx="91">
                  <c:v>0.41</c:v>
                </c:pt>
                <c:pt idx="92">
                  <c:v>0.41</c:v>
                </c:pt>
                <c:pt idx="93">
                  <c:v>0.41</c:v>
                </c:pt>
                <c:pt idx="94">
                  <c:v>0.41</c:v>
                </c:pt>
                <c:pt idx="95">
                  <c:v>0.41</c:v>
                </c:pt>
                <c:pt idx="96">
                  <c:v>0.41</c:v>
                </c:pt>
                <c:pt idx="97">
                  <c:v>0.41</c:v>
                </c:pt>
                <c:pt idx="98">
                  <c:v>0.41</c:v>
                </c:pt>
                <c:pt idx="99">
                  <c:v>0.41</c:v>
                </c:pt>
                <c:pt idx="100">
                  <c:v>0.41</c:v>
                </c:pt>
                <c:pt idx="101">
                  <c:v>0.41</c:v>
                </c:pt>
                <c:pt idx="102">
                  <c:v>0.41</c:v>
                </c:pt>
                <c:pt idx="103">
                  <c:v>0.41</c:v>
                </c:pt>
                <c:pt idx="104">
                  <c:v>0.41</c:v>
                </c:pt>
                <c:pt idx="105">
                  <c:v>0.41</c:v>
                </c:pt>
                <c:pt idx="106">
                  <c:v>0.41</c:v>
                </c:pt>
                <c:pt idx="107">
                  <c:v>0.41</c:v>
                </c:pt>
                <c:pt idx="108">
                  <c:v>0.41</c:v>
                </c:pt>
                <c:pt idx="109">
                  <c:v>0.41</c:v>
                </c:pt>
                <c:pt idx="110">
                  <c:v>0.41</c:v>
                </c:pt>
                <c:pt idx="111">
                  <c:v>0.41</c:v>
                </c:pt>
                <c:pt idx="112">
                  <c:v>0.41</c:v>
                </c:pt>
                <c:pt idx="113">
                  <c:v>0.41</c:v>
                </c:pt>
                <c:pt idx="114">
                  <c:v>0.41</c:v>
                </c:pt>
                <c:pt idx="115">
                  <c:v>0.41</c:v>
                </c:pt>
                <c:pt idx="116">
                  <c:v>0.41</c:v>
                </c:pt>
                <c:pt idx="117">
                  <c:v>0.41</c:v>
                </c:pt>
                <c:pt idx="118">
                  <c:v>0.41</c:v>
                </c:pt>
                <c:pt idx="119">
                  <c:v>0.41</c:v>
                </c:pt>
                <c:pt idx="120">
                  <c:v>0.41</c:v>
                </c:pt>
              </c:numCache>
            </c:numRef>
          </c:val>
          <c:smooth val="0"/>
        </c:ser>
        <c:ser>
          <c:idx val="4"/>
          <c:order val="2"/>
          <c:tx>
            <c:v>Japon</c:v>
          </c:tx>
          <c:spPr>
            <a:ln w="44450">
              <a:solidFill>
                <a:srgbClr val="FF0000"/>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DataG21!$F$6:$F$126</c:f>
              <c:numCache>
                <c:formatCode>0%</c:formatCode>
                <c:ptCount val="121"/>
                <c:pt idx="0">
                  <c:v>5.0000000000000001E-3</c:v>
                </c:pt>
                <c:pt idx="1">
                  <c:v>5.0000000000000001E-3</c:v>
                </c:pt>
                <c:pt idx="2">
                  <c:v>5.0000000000000001E-3</c:v>
                </c:pt>
                <c:pt idx="3">
                  <c:v>5.0000000000000001E-3</c:v>
                </c:pt>
                <c:pt idx="4">
                  <c:v>5.0000000000000001E-3</c:v>
                </c:pt>
                <c:pt idx="5">
                  <c:v>8.5000000000000006E-2</c:v>
                </c:pt>
                <c:pt idx="6">
                  <c:v>8.5000000000000006E-2</c:v>
                </c:pt>
                <c:pt idx="7">
                  <c:v>8.5000000000000006E-2</c:v>
                </c:pt>
                <c:pt idx="8">
                  <c:v>8.5000000000000006E-2</c:v>
                </c:pt>
                <c:pt idx="9">
                  <c:v>8.5000000000000006E-2</c:v>
                </c:pt>
                <c:pt idx="10">
                  <c:v>8.5000000000000006E-2</c:v>
                </c:pt>
                <c:pt idx="11">
                  <c:v>8.5000000000000006E-2</c:v>
                </c:pt>
                <c:pt idx="12">
                  <c:v>8.5000000000000006E-2</c:v>
                </c:pt>
                <c:pt idx="13">
                  <c:v>8.5000000000000006E-2</c:v>
                </c:pt>
                <c:pt idx="14">
                  <c:v>8.5000000000000006E-2</c:v>
                </c:pt>
                <c:pt idx="15">
                  <c:v>9.5000000000000001E-2</c:v>
                </c:pt>
                <c:pt idx="16">
                  <c:v>9.5000000000000001E-2</c:v>
                </c:pt>
                <c:pt idx="17">
                  <c:v>9.5000000000000001E-2</c:v>
                </c:pt>
                <c:pt idx="18">
                  <c:v>9.5000000000000001E-2</c:v>
                </c:pt>
                <c:pt idx="19">
                  <c:v>9.5000000000000001E-2</c:v>
                </c:pt>
                <c:pt idx="20">
                  <c:v>9.5000000000000001E-2</c:v>
                </c:pt>
                <c:pt idx="21">
                  <c:v>9.5000000000000001E-2</c:v>
                </c:pt>
                <c:pt idx="22">
                  <c:v>9.5000000000000001E-2</c:v>
                </c:pt>
                <c:pt idx="23">
                  <c:v>9.5000000000000001E-2</c:v>
                </c:pt>
                <c:pt idx="24">
                  <c:v>9.5000000000000001E-2</c:v>
                </c:pt>
                <c:pt idx="25">
                  <c:v>9.5000000000000001E-2</c:v>
                </c:pt>
                <c:pt idx="26">
                  <c:v>0.18</c:v>
                </c:pt>
                <c:pt idx="27">
                  <c:v>0.18</c:v>
                </c:pt>
                <c:pt idx="28">
                  <c:v>0.18</c:v>
                </c:pt>
                <c:pt idx="29">
                  <c:v>0.18</c:v>
                </c:pt>
                <c:pt idx="30">
                  <c:v>0.18</c:v>
                </c:pt>
                <c:pt idx="31">
                  <c:v>0.18</c:v>
                </c:pt>
                <c:pt idx="32">
                  <c:v>0.18</c:v>
                </c:pt>
                <c:pt idx="33">
                  <c:v>0.18</c:v>
                </c:pt>
                <c:pt idx="34">
                  <c:v>0.18</c:v>
                </c:pt>
                <c:pt idx="35">
                  <c:v>0.18</c:v>
                </c:pt>
                <c:pt idx="36">
                  <c:v>0.18</c:v>
                </c:pt>
                <c:pt idx="37">
                  <c:v>0.76</c:v>
                </c:pt>
                <c:pt idx="38">
                  <c:v>0.38</c:v>
                </c:pt>
                <c:pt idx="39">
                  <c:v>0.38</c:v>
                </c:pt>
                <c:pt idx="40">
                  <c:v>0.49</c:v>
                </c:pt>
                <c:pt idx="41">
                  <c:v>0.49</c:v>
                </c:pt>
                <c:pt idx="42">
                  <c:v>0.59</c:v>
                </c:pt>
                <c:pt idx="43">
                  <c:v>0.59</c:v>
                </c:pt>
                <c:pt idx="44">
                  <c:v>0.6</c:v>
                </c:pt>
                <c:pt idx="45">
                  <c:v>0.6</c:v>
                </c:pt>
                <c:pt idx="46">
                  <c:v>0.7</c:v>
                </c:pt>
                <c:pt idx="47">
                  <c:v>0.8</c:v>
                </c:pt>
                <c:pt idx="48">
                  <c:v>0.8</c:v>
                </c:pt>
                <c:pt idx="49">
                  <c:v>0.8</c:v>
                </c:pt>
                <c:pt idx="50">
                  <c:v>0.9</c:v>
                </c:pt>
                <c:pt idx="51">
                  <c:v>0.9</c:v>
                </c:pt>
                <c:pt idx="52">
                  <c:v>0.7</c:v>
                </c:pt>
                <c:pt idx="53">
                  <c:v>0.7</c:v>
                </c:pt>
                <c:pt idx="54">
                  <c:v>0.7</c:v>
                </c:pt>
                <c:pt idx="55">
                  <c:v>0.7</c:v>
                </c:pt>
                <c:pt idx="56">
                  <c:v>0.7</c:v>
                </c:pt>
                <c:pt idx="57">
                  <c:v>0.7</c:v>
                </c:pt>
                <c:pt idx="58">
                  <c:v>0.7</c:v>
                </c:pt>
                <c:pt idx="59">
                  <c:v>0.7</c:v>
                </c:pt>
                <c:pt idx="60">
                  <c:v>0.7</c:v>
                </c:pt>
                <c:pt idx="61">
                  <c:v>0.7</c:v>
                </c:pt>
                <c:pt idx="62">
                  <c:v>0.7</c:v>
                </c:pt>
                <c:pt idx="63">
                  <c:v>0.7</c:v>
                </c:pt>
                <c:pt idx="64">
                  <c:v>0.7</c:v>
                </c:pt>
                <c:pt idx="65">
                  <c:v>0.7</c:v>
                </c:pt>
                <c:pt idx="66">
                  <c:v>0.7</c:v>
                </c:pt>
                <c:pt idx="67">
                  <c:v>0.7</c:v>
                </c:pt>
                <c:pt idx="68">
                  <c:v>0.7</c:v>
                </c:pt>
                <c:pt idx="69">
                  <c:v>0.7</c:v>
                </c:pt>
                <c:pt idx="70">
                  <c:v>0.7</c:v>
                </c:pt>
                <c:pt idx="71">
                  <c:v>0.7</c:v>
                </c:pt>
                <c:pt idx="72">
                  <c:v>0.7</c:v>
                </c:pt>
                <c:pt idx="73">
                  <c:v>0.7</c:v>
                </c:pt>
                <c:pt idx="74">
                  <c:v>0.7</c:v>
                </c:pt>
                <c:pt idx="75">
                  <c:v>0.75</c:v>
                </c:pt>
                <c:pt idx="76">
                  <c:v>0.75</c:v>
                </c:pt>
                <c:pt idx="77">
                  <c:v>0.75</c:v>
                </c:pt>
                <c:pt idx="78">
                  <c:v>0.75</c:v>
                </c:pt>
                <c:pt idx="79">
                  <c:v>0.75</c:v>
                </c:pt>
                <c:pt idx="80">
                  <c:v>0.75</c:v>
                </c:pt>
                <c:pt idx="81">
                  <c:v>0.75</c:v>
                </c:pt>
                <c:pt idx="82">
                  <c:v>0.75</c:v>
                </c:pt>
                <c:pt idx="83">
                  <c:v>0.75</c:v>
                </c:pt>
                <c:pt idx="84">
                  <c:v>0.75</c:v>
                </c:pt>
                <c:pt idx="85">
                  <c:v>0.75</c:v>
                </c:pt>
                <c:pt idx="86">
                  <c:v>0.75</c:v>
                </c:pt>
                <c:pt idx="87">
                  <c:v>0.75</c:v>
                </c:pt>
                <c:pt idx="88">
                  <c:v>0.7</c:v>
                </c:pt>
                <c:pt idx="89">
                  <c:v>0.7</c:v>
                </c:pt>
                <c:pt idx="90">
                  <c:v>0.7</c:v>
                </c:pt>
                <c:pt idx="91">
                  <c:v>0.7</c:v>
                </c:pt>
                <c:pt idx="92">
                  <c:v>0.7</c:v>
                </c:pt>
                <c:pt idx="93">
                  <c:v>0.7</c:v>
                </c:pt>
                <c:pt idx="94">
                  <c:v>0.7</c:v>
                </c:pt>
                <c:pt idx="95">
                  <c:v>0.7</c:v>
                </c:pt>
                <c:pt idx="96">
                  <c:v>0.7</c:v>
                </c:pt>
                <c:pt idx="97">
                  <c:v>0.7</c:v>
                </c:pt>
                <c:pt idx="98">
                  <c:v>0.7</c:v>
                </c:pt>
                <c:pt idx="99">
                  <c:v>0.7</c:v>
                </c:pt>
                <c:pt idx="100">
                  <c:v>0.7</c:v>
                </c:pt>
                <c:pt idx="101">
                  <c:v>0.7</c:v>
                </c:pt>
                <c:pt idx="102">
                  <c:v>0.7</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0.55000000000000004</c:v>
                </c:pt>
                <c:pt idx="116">
                  <c:v>0.55000000000000004</c:v>
                </c:pt>
                <c:pt idx="117">
                  <c:v>0.55000000000000004</c:v>
                </c:pt>
                <c:pt idx="118">
                  <c:v>0.55000000000000004</c:v>
                </c:pt>
                <c:pt idx="119">
                  <c:v>0.55000000000000004</c:v>
                </c:pt>
                <c:pt idx="120">
                  <c:v>0.55000000000000004</c:v>
                </c:pt>
              </c:numCache>
            </c:numRef>
          </c:val>
          <c:smooth val="0"/>
        </c:ser>
        <c:ser>
          <c:idx val="2"/>
          <c:order val="3"/>
          <c:tx>
            <c:v>Allemagne</c:v>
          </c:tx>
          <c:spPr>
            <a:ln w="44450">
              <a:solidFill>
                <a:schemeClr val="accent2"/>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DataG21!$D$6:$D$126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0.35</c:v>
                </c:pt>
                <c:pt idx="20">
                  <c:v>0.35</c:v>
                </c:pt>
                <c:pt idx="21">
                  <c:v>0.35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0.6</c:v>
                </c:pt>
                <c:pt idx="47">
                  <c:v>0.6</c:v>
                </c:pt>
                <c:pt idx="48">
                  <c:v>0.6</c:v>
                </c:pt>
                <c:pt idx="49">
                  <c:v>0.38</c:v>
                </c:pt>
                <c:pt idx="50">
                  <c:v>0.38</c:v>
                </c:pt>
                <c:pt idx="51">
                  <c:v>0.38</c:v>
                </c:pt>
                <c:pt idx="52">
                  <c:v>0.38</c:v>
                </c:pt>
                <c:pt idx="53">
                  <c:v>0.38</c:v>
                </c:pt>
                <c:pt idx="54">
                  <c:v>0.15</c:v>
                </c:pt>
                <c:pt idx="55">
                  <c:v>0.15</c:v>
                </c:pt>
                <c:pt idx="56">
                  <c:v>0.15</c:v>
                </c:pt>
                <c:pt idx="57">
                  <c:v>0.15</c:v>
                </c:pt>
                <c:pt idx="58">
                  <c:v>0.15</c:v>
                </c:pt>
                <c:pt idx="59">
                  <c:v>0.15</c:v>
                </c:pt>
                <c:pt idx="60">
                  <c:v>0.15</c:v>
                </c:pt>
                <c:pt idx="61">
                  <c:v>0.15</c:v>
                </c:pt>
                <c:pt idx="62">
                  <c:v>0.15</c:v>
                </c:pt>
                <c:pt idx="63">
                  <c:v>0.15</c:v>
                </c:pt>
                <c:pt idx="64">
                  <c:v>0.15</c:v>
                </c:pt>
                <c:pt idx="65">
                  <c:v>0.15</c:v>
                </c:pt>
                <c:pt idx="66">
                  <c:v>0.15</c:v>
                </c:pt>
                <c:pt idx="67">
                  <c:v>0.15</c:v>
                </c:pt>
                <c:pt idx="68">
                  <c:v>0.15</c:v>
                </c:pt>
                <c:pt idx="69">
                  <c:v>0.15</c:v>
                </c:pt>
                <c:pt idx="70">
                  <c:v>0.15</c:v>
                </c:pt>
                <c:pt idx="71">
                  <c:v>0.15</c:v>
                </c:pt>
                <c:pt idx="72">
                  <c:v>0.15</c:v>
                </c:pt>
                <c:pt idx="73">
                  <c:v>0.15</c:v>
                </c:pt>
                <c:pt idx="74">
                  <c:v>0.35</c:v>
                </c:pt>
                <c:pt idx="75">
                  <c:v>0.35</c:v>
                </c:pt>
                <c:pt idx="76">
                  <c:v>0.35</c:v>
                </c:pt>
                <c:pt idx="77">
                  <c:v>0.35</c:v>
                </c:pt>
                <c:pt idx="78">
                  <c:v>0.35</c:v>
                </c:pt>
                <c:pt idx="79">
                  <c:v>0.35</c:v>
                </c:pt>
                <c:pt idx="80">
                  <c:v>0.35</c:v>
                </c:pt>
                <c:pt idx="81">
                  <c:v>0.35</c:v>
                </c:pt>
                <c:pt idx="82">
                  <c:v>0.35</c:v>
                </c:pt>
                <c:pt idx="83">
                  <c:v>0.35</c:v>
                </c:pt>
                <c:pt idx="84">
                  <c:v>0.35</c:v>
                </c:pt>
                <c:pt idx="85">
                  <c:v>0.35</c:v>
                </c:pt>
                <c:pt idx="86">
                  <c:v>0.35</c:v>
                </c:pt>
                <c:pt idx="87">
                  <c:v>0.35</c:v>
                </c:pt>
                <c:pt idx="88">
                  <c:v>0.35</c:v>
                </c:pt>
                <c:pt idx="89">
                  <c:v>0.35</c:v>
                </c:pt>
                <c:pt idx="90">
                  <c:v>0.35</c:v>
                </c:pt>
                <c:pt idx="91">
                  <c:v>0.35</c:v>
                </c:pt>
                <c:pt idx="92">
                  <c:v>0.35</c:v>
                </c:pt>
                <c:pt idx="93">
                  <c:v>0.35</c:v>
                </c:pt>
                <c:pt idx="94">
                  <c:v>0.35</c:v>
                </c:pt>
                <c:pt idx="95">
                  <c:v>0.35</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numCache>
            </c:numRef>
          </c:val>
          <c:smooth val="0"/>
        </c:ser>
        <c:ser>
          <c:idx val="3"/>
          <c:order val="4"/>
          <c:tx>
            <c:v>France</c:v>
          </c:tx>
          <c:spPr>
            <a:ln w="44450">
              <a:solidFill>
                <a:srgbClr val="7030A0"/>
              </a:solidFill>
            </a:ln>
          </c:spPr>
          <c:marker>
            <c:symbol val="none"/>
          </c:marker>
          <c:cat>
            <c:numRef>
              <c:f>DataG21!$A$6:$A$126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DataG21!$E$6:$E$126</c:f>
              <c:numCache>
                <c:formatCode>0%</c:formatCode>
                <c:ptCount val="121"/>
                <c:pt idx="0">
                  <c:v>0.02</c:v>
                </c:pt>
                <c:pt idx="1">
                  <c:v>0.05</c:v>
                </c:pt>
                <c:pt idx="2">
                  <c:v>0.05</c:v>
                </c:pt>
                <c:pt idx="3">
                  <c:v>0.05</c:v>
                </c:pt>
                <c:pt idx="4">
                  <c:v>0.05</c:v>
                </c:pt>
                <c:pt idx="5">
                  <c:v>0.05</c:v>
                </c:pt>
                <c:pt idx="6">
                  <c:v>0.05</c:v>
                </c:pt>
                <c:pt idx="7">
                  <c:v>0.05</c:v>
                </c:pt>
                <c:pt idx="8">
                  <c:v>0.05</c:v>
                </c:pt>
                <c:pt idx="9">
                  <c:v>0.05</c:v>
                </c:pt>
                <c:pt idx="10">
                  <c:v>6.5000000000000002E-2</c:v>
                </c:pt>
                <c:pt idx="11">
                  <c:v>6.5000000000000002E-2</c:v>
                </c:pt>
                <c:pt idx="12">
                  <c:v>6.5000000000000002E-2</c:v>
                </c:pt>
                <c:pt idx="13">
                  <c:v>6.5000000000000002E-2</c:v>
                </c:pt>
                <c:pt idx="14">
                  <c:v>6.5000000000000002E-2</c:v>
                </c:pt>
                <c:pt idx="15">
                  <c:v>6.5000000000000002E-2</c:v>
                </c:pt>
                <c:pt idx="16">
                  <c:v>6.5000000000000002E-2</c:v>
                </c:pt>
                <c:pt idx="17">
                  <c:v>0.18</c:v>
                </c:pt>
                <c:pt idx="18">
                  <c:v>0.18</c:v>
                </c:pt>
                <c:pt idx="19">
                  <c:v>0.18</c:v>
                </c:pt>
                <c:pt idx="20">
                  <c:v>0.28999999999999998</c:v>
                </c:pt>
                <c:pt idx="21">
                  <c:v>0.28999999999999998</c:v>
                </c:pt>
                <c:pt idx="22">
                  <c:v>0.28999999999999998</c:v>
                </c:pt>
                <c:pt idx="23">
                  <c:v>0.28999999999999998</c:v>
                </c:pt>
                <c:pt idx="24">
                  <c:v>0.28999999999999998</c:v>
                </c:pt>
                <c:pt idx="25">
                  <c:v>0.28999999999999998</c:v>
                </c:pt>
                <c:pt idx="26">
                  <c:v>0.28999999999999998</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0.2</c:v>
                </c:pt>
                <c:pt idx="70">
                  <c:v>0.2</c:v>
                </c:pt>
                <c:pt idx="71">
                  <c:v>0.2</c:v>
                </c:pt>
                <c:pt idx="72">
                  <c:v>0.2</c:v>
                </c:pt>
                <c:pt idx="73">
                  <c:v>0.2</c:v>
                </c:pt>
                <c:pt idx="74">
                  <c:v>0.2</c:v>
                </c:pt>
                <c:pt idx="75">
                  <c:v>0.2</c:v>
                </c:pt>
                <c:pt idx="76">
                  <c:v>0.2</c:v>
                </c:pt>
                <c:pt idx="77">
                  <c:v>0.2</c:v>
                </c:pt>
                <c:pt idx="78">
                  <c:v>0.2</c:v>
                </c:pt>
                <c:pt idx="79">
                  <c:v>0.2</c:v>
                </c:pt>
                <c:pt idx="80">
                  <c:v>0.2</c:v>
                </c:pt>
                <c:pt idx="81">
                  <c:v>0.2</c:v>
                </c:pt>
                <c:pt idx="82">
                  <c:v>0.2</c:v>
                </c:pt>
                <c:pt idx="83">
                  <c:v>0.2</c:v>
                </c:pt>
                <c:pt idx="84">
                  <c:v>0.4</c:v>
                </c:pt>
                <c:pt idx="85">
                  <c:v>0.4</c:v>
                </c:pt>
                <c:pt idx="86">
                  <c:v>0.4</c:v>
                </c:pt>
                <c:pt idx="87">
                  <c:v>0.4</c:v>
                </c:pt>
                <c:pt idx="88">
                  <c:v>0.4</c:v>
                </c:pt>
                <c:pt idx="89">
                  <c:v>0.4</c:v>
                </c:pt>
                <c:pt idx="90">
                  <c:v>0.4</c:v>
                </c:pt>
                <c:pt idx="91">
                  <c:v>0.4</c:v>
                </c:pt>
                <c:pt idx="92">
                  <c:v>0.4</c:v>
                </c:pt>
                <c:pt idx="93">
                  <c:v>0.4</c:v>
                </c:pt>
                <c:pt idx="94">
                  <c:v>0.4</c:v>
                </c:pt>
                <c:pt idx="95">
                  <c:v>0.4</c:v>
                </c:pt>
                <c:pt idx="96">
                  <c:v>0.4</c:v>
                </c:pt>
                <c:pt idx="97">
                  <c:v>0.4</c:v>
                </c:pt>
                <c:pt idx="98">
                  <c:v>0.4</c:v>
                </c:pt>
                <c:pt idx="99">
                  <c:v>0.4</c:v>
                </c:pt>
                <c:pt idx="100">
                  <c:v>0.4</c:v>
                </c:pt>
                <c:pt idx="101">
                  <c:v>0.4</c:v>
                </c:pt>
                <c:pt idx="102">
                  <c:v>0.4</c:v>
                </c:pt>
                <c:pt idx="103">
                  <c:v>0.4</c:v>
                </c:pt>
                <c:pt idx="104">
                  <c:v>0.4</c:v>
                </c:pt>
                <c:pt idx="105">
                  <c:v>0.4</c:v>
                </c:pt>
                <c:pt idx="106">
                  <c:v>0.4</c:v>
                </c:pt>
                <c:pt idx="107">
                  <c:v>0.4</c:v>
                </c:pt>
                <c:pt idx="108">
                  <c:v>0.4</c:v>
                </c:pt>
                <c:pt idx="109">
                  <c:v>0.4</c:v>
                </c:pt>
                <c:pt idx="110">
                  <c:v>0.4</c:v>
                </c:pt>
                <c:pt idx="111">
                  <c:v>0.45</c:v>
                </c:pt>
                <c:pt idx="112">
                  <c:v>0.45</c:v>
                </c:pt>
                <c:pt idx="113">
                  <c:v>0.45</c:v>
                </c:pt>
                <c:pt idx="114">
                  <c:v>0.45</c:v>
                </c:pt>
                <c:pt idx="115">
                  <c:v>0.45</c:v>
                </c:pt>
                <c:pt idx="116">
                  <c:v>0.45</c:v>
                </c:pt>
                <c:pt idx="117">
                  <c:v>0.45</c:v>
                </c:pt>
                <c:pt idx="118">
                  <c:v>0.45</c:v>
                </c:pt>
                <c:pt idx="119">
                  <c:v>0.45</c:v>
                </c:pt>
                <c:pt idx="120">
                  <c:v>0.45</c:v>
                </c:pt>
              </c:numCache>
            </c:numRef>
          </c:val>
          <c:smooth val="0"/>
        </c:ser>
        <c:dLbls>
          <c:showLegendKey val="0"/>
          <c:showVal val="0"/>
          <c:showCatName val="0"/>
          <c:showSerName val="0"/>
          <c:showPercent val="0"/>
          <c:showBubbleSize val="0"/>
        </c:dLbls>
        <c:smooth val="0"/>
        <c:axId val="788700824"/>
        <c:axId val="788693768"/>
      </c:lineChart>
      <c:catAx>
        <c:axId val="78870082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3768"/>
        <c:crossesAt val="0"/>
        <c:auto val="1"/>
        <c:lblAlgn val="ctr"/>
        <c:lblOffset val="100"/>
        <c:tickLblSkip val="10"/>
        <c:tickMarkSkip val="10"/>
        <c:noMultiLvlLbl val="0"/>
      </c:catAx>
      <c:valAx>
        <c:axId val="788693768"/>
        <c:scaling>
          <c:orientation val="minMax"/>
          <c:max val="1"/>
          <c:min val="0"/>
        </c:scaling>
        <c:delete val="0"/>
        <c:axPos val="l"/>
        <c:majorGridlines>
          <c:spPr>
            <a:ln w="12700">
              <a:solidFill>
                <a:srgbClr val="000000"/>
              </a:solidFill>
              <a:prstDash val="sysDash"/>
            </a:ln>
          </c:spPr>
        </c:majorGridlines>
        <c:title>
          <c:tx>
            <c:rich>
              <a:bodyPr/>
              <a:lstStyle/>
              <a:p>
                <a:pPr>
                  <a:defRPr sz="1300" b="0" i="0" u="none" strike="noStrike" baseline="0">
                    <a:solidFill>
                      <a:srgbClr val="000000"/>
                    </a:solidFill>
                    <a:latin typeface="Arial"/>
                    <a:ea typeface="Arial"/>
                    <a:cs typeface="Arial"/>
                  </a:defRPr>
                </a:pPr>
                <a:r>
                  <a:rPr lang="fr-FR" sz="1300"/>
                  <a:t>Taux</a:t>
                </a:r>
                <a:r>
                  <a:rPr lang="fr-FR" sz="1300" baseline="0"/>
                  <a:t>  applicable aux successions les plus élevées</a:t>
                </a:r>
                <a:endParaRPr lang="fr-FR" sz="1300"/>
              </a:p>
            </c:rich>
          </c:tx>
          <c:layout>
            <c:manualLayout>
              <c:xMode val="edge"/>
              <c:yMode val="edge"/>
              <c:x val="2.7777047485091073E-3"/>
              <c:y val="9.2683771429789133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0824"/>
        <c:crosses val="autoZero"/>
        <c:crossBetween val="midCat"/>
        <c:majorUnit val="0.1"/>
        <c:minorUnit val="0.05"/>
      </c:valAx>
      <c:spPr>
        <a:solidFill>
          <a:srgbClr val="FFFFFF"/>
        </a:solidFill>
        <a:ln w="28575">
          <a:solidFill>
            <a:srgbClr val="000000"/>
          </a:solidFill>
          <a:prstDash val="solid"/>
        </a:ln>
      </c:spPr>
    </c:plotArea>
    <c:legend>
      <c:legendPos val="r"/>
      <c:layout>
        <c:manualLayout>
          <c:xMode val="edge"/>
          <c:yMode val="edge"/>
          <c:x val="0.10635431318163691"/>
          <c:y val="0.1100396364527506"/>
          <c:w val="0.2014818003759547"/>
          <c:h val="0.3190823237758338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22. Taux effectifs et progressivité aux Etats-Unis 1910-2020</a:t>
            </a:r>
            <a:endParaRPr lang="fr-FR" sz="1400" b="0" baseline="0">
              <a:latin typeface="Arial" panose="020B0604020202020204" pitchFamily="34" charset="0"/>
              <a:cs typeface="Arial" panose="020B0604020202020204" pitchFamily="34" charset="0"/>
            </a:endParaRPr>
          </a:p>
        </c:rich>
      </c:tx>
      <c:layout>
        <c:manualLayout>
          <c:xMode val="edge"/>
          <c:yMode val="edge"/>
          <c:x val="0.15734329301469097"/>
          <c:y val="2.2031667109486041E-3"/>
        </c:manualLayout>
      </c:layout>
      <c:overlay val="0"/>
      <c:spPr>
        <a:noFill/>
        <a:ln w="25400">
          <a:noFill/>
        </a:ln>
      </c:spPr>
    </c:title>
    <c:autoTitleDeleted val="0"/>
    <c:plotArea>
      <c:layout>
        <c:manualLayout>
          <c:layoutTarget val="inner"/>
          <c:xMode val="edge"/>
          <c:yMode val="edge"/>
          <c:x val="9.596828521434822E-2"/>
          <c:y val="5.2166632371410532E-2"/>
          <c:w val="0.87061428258967621"/>
          <c:h val="0.71492157821838831"/>
        </c:manualLayout>
      </c:layout>
      <c:lineChart>
        <c:grouping val="standard"/>
        <c:varyColors val="0"/>
        <c:ser>
          <c:idx val="0"/>
          <c:order val="0"/>
          <c:tx>
            <c:v>Les 0,01% les plus riches</c:v>
          </c:tx>
          <c:spPr>
            <a:ln w="38100">
              <a:solidFill>
                <a:schemeClr val="accent2"/>
              </a:solidFill>
            </a:ln>
          </c:spPr>
          <c:marker>
            <c:symbol val="triangle"/>
            <c:size val="8"/>
            <c:spPr>
              <a:solidFill>
                <a:schemeClr val="accent2"/>
              </a:solidFill>
              <a:ln>
                <a:solidFill>
                  <a:schemeClr val="accent2"/>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DataG22!$K$10:$K$120</c:f>
              <c:numCache>
                <c:formatCode>0.0%</c:formatCode>
                <c:ptCount val="111"/>
                <c:pt idx="0">
                  <c:v>0.11</c:v>
                </c:pt>
                <c:pt idx="3">
                  <c:v>0.19151756459481101</c:v>
                </c:pt>
                <c:pt idx="4">
                  <c:v>0.22057912938963101</c:v>
                </c:pt>
                <c:pt idx="5">
                  <c:v>0.27028375533468296</c:v>
                </c:pt>
                <c:pt idx="6">
                  <c:v>0.22411249398936609</c:v>
                </c:pt>
                <c:pt idx="7">
                  <c:v>0.30728124012496205</c:v>
                </c:pt>
                <c:pt idx="8">
                  <c:v>0.47232736729034164</c:v>
                </c:pt>
                <c:pt idx="9">
                  <c:v>0.45597739625003575</c:v>
                </c:pt>
                <c:pt idx="10">
                  <c:v>0.58704338808267353</c:v>
                </c:pt>
                <c:pt idx="11">
                  <c:v>0.60105590412238552</c:v>
                </c:pt>
                <c:pt idx="12">
                  <c:v>0.54691275439137899</c:v>
                </c:pt>
                <c:pt idx="13">
                  <c:v>0.54546309824149442</c:v>
                </c:pt>
                <c:pt idx="14">
                  <c:v>0.47684344648280264</c:v>
                </c:pt>
                <c:pt idx="15">
                  <c:v>0.43476427424928749</c:v>
                </c:pt>
                <c:pt idx="16">
                  <c:v>0.3823084290607674</c:v>
                </c:pt>
                <c:pt idx="17">
                  <c:v>0.41493420237170586</c:v>
                </c:pt>
                <c:pt idx="18">
                  <c:v>0.37183315290206953</c:v>
                </c:pt>
                <c:pt idx="19">
                  <c:v>0.40015420333767215</c:v>
                </c:pt>
                <c:pt idx="20">
                  <c:v>0.60962284091478169</c:v>
                </c:pt>
                <c:pt idx="21">
                  <c:v>0.69690887754650654</c:v>
                </c:pt>
                <c:pt idx="22">
                  <c:v>0.77188088338394401</c:v>
                </c:pt>
                <c:pt idx="23">
                  <c:v>0.6964161901602971</c:v>
                </c:pt>
                <c:pt idx="24">
                  <c:v>0.64253543151058179</c:v>
                </c:pt>
                <c:pt idx="25">
                  <c:v>0.61372371574038131</c:v>
                </c:pt>
                <c:pt idx="26">
                  <c:v>0.61541562394466531</c:v>
                </c:pt>
                <c:pt idx="27">
                  <c:v>0.68024724931761671</c:v>
                </c:pt>
                <c:pt idx="28">
                  <c:v>0.75787939152861439</c:v>
                </c:pt>
                <c:pt idx="29">
                  <c:v>0.6048928314593871</c:v>
                </c:pt>
                <c:pt idx="30">
                  <c:v>0.59034936527237825</c:v>
                </c:pt>
                <c:pt idx="31">
                  <c:v>0.67817642611271389</c:v>
                </c:pt>
                <c:pt idx="32">
                  <c:v>0.62287012073644721</c:v>
                </c:pt>
                <c:pt idx="33">
                  <c:v>0.68343224364104072</c:v>
                </c:pt>
                <c:pt idx="34">
                  <c:v>0.63680835582790341</c:v>
                </c:pt>
                <c:pt idx="35">
                  <c:v>0.70609342426452393</c:v>
                </c:pt>
                <c:pt idx="36">
                  <c:v>0.71541815076949178</c:v>
                </c:pt>
                <c:pt idx="37">
                  <c:v>0.66554514127181563</c:v>
                </c:pt>
                <c:pt idx="38">
                  <c:v>0.60691397954139203</c:v>
                </c:pt>
                <c:pt idx="39">
                  <c:v>0.55388553630267789</c:v>
                </c:pt>
                <c:pt idx="40">
                  <c:v>0.69780929538972969</c:v>
                </c:pt>
                <c:pt idx="41">
                  <c:v>0.68074255866273137</c:v>
                </c:pt>
                <c:pt idx="42">
                  <c:v>0.6407251862410922</c:v>
                </c:pt>
                <c:pt idx="43">
                  <c:v>0.64280628674890283</c:v>
                </c:pt>
                <c:pt idx="44">
                  <c:v>0.61466428236107251</c:v>
                </c:pt>
                <c:pt idx="45">
                  <c:v>0.58902337507618929</c:v>
                </c:pt>
                <c:pt idx="46">
                  <c:v>0.6061276056249203</c:v>
                </c:pt>
                <c:pt idx="47">
                  <c:v>0.59872797632973385</c:v>
                </c:pt>
                <c:pt idx="48">
                  <c:v>0.60280524245828115</c:v>
                </c:pt>
                <c:pt idx="49">
                  <c:v>0.57723117672098101</c:v>
                </c:pt>
                <c:pt idx="50">
                  <c:v>0.58232110741516996</c:v>
                </c:pt>
                <c:pt idx="51">
                  <c:v>0.5822093887695865</c:v>
                </c:pt>
                <c:pt idx="52">
                  <c:v>0.53525477647781372</c:v>
                </c:pt>
                <c:pt idx="53">
                  <c:v>0.52294018864631653</c:v>
                </c:pt>
                <c:pt idx="54">
                  <c:v>0.51062560081481934</c:v>
                </c:pt>
                <c:pt idx="55">
                  <c:v>0.51053422689437866</c:v>
                </c:pt>
                <c:pt idx="56">
                  <c:v>0.51044285297393799</c:v>
                </c:pt>
                <c:pt idx="57">
                  <c:v>0.52913832664489746</c:v>
                </c:pt>
                <c:pt idx="58">
                  <c:v>0.54706186056137085</c:v>
                </c:pt>
                <c:pt idx="59">
                  <c:v>0.5624537467956543</c:v>
                </c:pt>
                <c:pt idx="60">
                  <c:v>0.53952670097351074</c:v>
                </c:pt>
                <c:pt idx="61">
                  <c:v>0.53401190042495728</c:v>
                </c:pt>
                <c:pt idx="62">
                  <c:v>0.52578473091125488</c:v>
                </c:pt>
                <c:pt idx="63">
                  <c:v>0.50101578235626221</c:v>
                </c:pt>
                <c:pt idx="64">
                  <c:v>0.52359491586685181</c:v>
                </c:pt>
                <c:pt idx="65">
                  <c:v>0.45975050330162048</c:v>
                </c:pt>
                <c:pt idx="66">
                  <c:v>0.48362094163894653</c:v>
                </c:pt>
                <c:pt idx="67">
                  <c:v>0.48963326215744019</c:v>
                </c:pt>
                <c:pt idx="68">
                  <c:v>0.44211852550506592</c:v>
                </c:pt>
                <c:pt idx="69">
                  <c:v>0.45752266049385071</c:v>
                </c:pt>
                <c:pt idx="70">
                  <c:v>0.46084302663803101</c:v>
                </c:pt>
                <c:pt idx="71">
                  <c:v>0.40616005659103394</c:v>
                </c:pt>
                <c:pt idx="72">
                  <c:v>0.38909417390823364</c:v>
                </c:pt>
                <c:pt idx="73">
                  <c:v>0.3891226053237915</c:v>
                </c:pt>
                <c:pt idx="74">
                  <c:v>0.37210899591445923</c:v>
                </c:pt>
                <c:pt idx="75">
                  <c:v>0.37148910760879517</c:v>
                </c:pt>
                <c:pt idx="76">
                  <c:v>0.41058701276779175</c:v>
                </c:pt>
                <c:pt idx="77">
                  <c:v>0.39649549126625061</c:v>
                </c:pt>
                <c:pt idx="78">
                  <c:v>0.37481722235679626</c:v>
                </c:pt>
                <c:pt idx="79">
                  <c:v>0.40053263306617737</c:v>
                </c:pt>
                <c:pt idx="80">
                  <c:v>0.38255223631858826</c:v>
                </c:pt>
                <c:pt idx="81">
                  <c:v>0.37981897592544556</c:v>
                </c:pt>
                <c:pt idx="82">
                  <c:v>0.38034474849700928</c:v>
                </c:pt>
                <c:pt idx="83">
                  <c:v>0.40711149573326111</c:v>
                </c:pt>
                <c:pt idx="84">
                  <c:v>0.43194553256034851</c:v>
                </c:pt>
                <c:pt idx="85">
                  <c:v>0.43800333142280579</c:v>
                </c:pt>
                <c:pt idx="86">
                  <c:v>0.43771502375602722</c:v>
                </c:pt>
                <c:pt idx="87">
                  <c:v>0.39591583609580994</c:v>
                </c:pt>
                <c:pt idx="88">
                  <c:v>0.39071083068847656</c:v>
                </c:pt>
                <c:pt idx="89">
                  <c:v>0.37303367257118225</c:v>
                </c:pt>
                <c:pt idx="90">
                  <c:v>0.37259814143180847</c:v>
                </c:pt>
                <c:pt idx="91">
                  <c:v>0.38395482301712036</c:v>
                </c:pt>
                <c:pt idx="92">
                  <c:v>0.35141724348068237</c:v>
                </c:pt>
                <c:pt idx="93">
                  <c:v>0.34123283624649048</c:v>
                </c:pt>
                <c:pt idx="94">
                  <c:v>0.32484707236289978</c:v>
                </c:pt>
                <c:pt idx="95">
                  <c:v>0.32411134243011475</c:v>
                </c:pt>
                <c:pt idx="96">
                  <c:v>0.32713931798934937</c:v>
                </c:pt>
                <c:pt idx="97">
                  <c:v>0.32696792483329773</c:v>
                </c:pt>
                <c:pt idx="98">
                  <c:v>0.35231220722198486</c:v>
                </c:pt>
                <c:pt idx="99">
                  <c:v>0.30321398377418518</c:v>
                </c:pt>
                <c:pt idx="100">
                  <c:v>0.29144716262817383</c:v>
                </c:pt>
                <c:pt idx="101">
                  <c:v>0.30012321472167969</c:v>
                </c:pt>
                <c:pt idx="102">
                  <c:v>0.28428804874420166</c:v>
                </c:pt>
                <c:pt idx="103">
                  <c:v>0.37143170833587646</c:v>
                </c:pt>
                <c:pt idx="104">
                  <c:v>0.34793379902839661</c:v>
                </c:pt>
                <c:pt idx="105">
                  <c:v>0.36051586270332336</c:v>
                </c:pt>
                <c:pt idx="106">
                  <c:v>0.36643889546394348</c:v>
                </c:pt>
                <c:pt idx="107">
                  <c:v>0.32350683212280273</c:v>
                </c:pt>
                <c:pt idx="108">
                  <c:v>0.29469513893127441</c:v>
                </c:pt>
                <c:pt idx="109">
                  <c:v>0.30497103929519653</c:v>
                </c:pt>
                <c:pt idx="110">
                  <c:v>0.30507567524909973</c:v>
                </c:pt>
              </c:numCache>
            </c:numRef>
          </c:val>
          <c:smooth val="0"/>
        </c:ser>
        <c:ser>
          <c:idx val="1"/>
          <c:order val="1"/>
          <c:tx>
            <c:v>Les 0,1% les plus riches</c:v>
          </c:tx>
          <c:spPr>
            <a:ln w="38100">
              <a:solidFill>
                <a:srgbClr val="7030A0"/>
              </a:solidFill>
            </a:ln>
          </c:spPr>
          <c:marker>
            <c:symbol val="circle"/>
            <c:size val="7"/>
            <c:spPr>
              <a:solidFill>
                <a:srgbClr val="7030A0"/>
              </a:solidFill>
              <a:ln>
                <a:solidFill>
                  <a:srgbClr val="7030A0"/>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DataG22!$J$10:$J$120</c:f>
              <c:numCache>
                <c:formatCode>0.0%</c:formatCode>
                <c:ptCount val="111"/>
                <c:pt idx="0">
                  <c:v>0.1</c:v>
                </c:pt>
                <c:pt idx="3">
                  <c:v>0.18772893216099851</c:v>
                </c:pt>
                <c:pt idx="4">
                  <c:v>0.21130600322830262</c:v>
                </c:pt>
                <c:pt idx="5">
                  <c:v>0.2143979426906838</c:v>
                </c:pt>
                <c:pt idx="6">
                  <c:v>0.17734261389204625</c:v>
                </c:pt>
                <c:pt idx="7">
                  <c:v>0.22492844099599374</c:v>
                </c:pt>
                <c:pt idx="8">
                  <c:v>0.33673916901783207</c:v>
                </c:pt>
                <c:pt idx="9">
                  <c:v>0.31160812073578381</c:v>
                </c:pt>
                <c:pt idx="10">
                  <c:v>0.36666850797978173</c:v>
                </c:pt>
                <c:pt idx="11">
                  <c:v>0.37741715235698386</c:v>
                </c:pt>
                <c:pt idx="12">
                  <c:v>0.36658596705595148</c:v>
                </c:pt>
                <c:pt idx="13">
                  <c:v>0.37538600101676878</c:v>
                </c:pt>
                <c:pt idx="14">
                  <c:v>0.34068009817014505</c:v>
                </c:pt>
                <c:pt idx="15">
                  <c:v>0.33429453694244105</c:v>
                </c:pt>
                <c:pt idx="16">
                  <c:v>0.31678759007921098</c:v>
                </c:pt>
                <c:pt idx="17">
                  <c:v>0.33558843053413406</c:v>
                </c:pt>
                <c:pt idx="18">
                  <c:v>0.32376621994372606</c:v>
                </c:pt>
                <c:pt idx="19">
                  <c:v>0.3525822201216281</c:v>
                </c:pt>
                <c:pt idx="20">
                  <c:v>0.4588573483932884</c:v>
                </c:pt>
                <c:pt idx="21">
                  <c:v>0.53608375195885116</c:v>
                </c:pt>
                <c:pt idx="22">
                  <c:v>0.5937545256799569</c:v>
                </c:pt>
                <c:pt idx="23">
                  <c:v>0.53570476166176695</c:v>
                </c:pt>
                <c:pt idx="24">
                  <c:v>0.49425802423890902</c:v>
                </c:pt>
                <c:pt idx="25">
                  <c:v>0.47209516595413947</c:v>
                </c:pt>
                <c:pt idx="26">
                  <c:v>0.47339663380358871</c:v>
                </c:pt>
                <c:pt idx="27">
                  <c:v>0.52326711485970512</c:v>
                </c:pt>
                <c:pt idx="28">
                  <c:v>0.58298414732970338</c:v>
                </c:pt>
                <c:pt idx="29">
                  <c:v>0.46530217804568236</c:v>
                </c:pt>
                <c:pt idx="30">
                  <c:v>0.45411489636336783</c:v>
                </c:pt>
                <c:pt idx="31">
                  <c:v>0.53088826386307342</c:v>
                </c:pt>
                <c:pt idx="32">
                  <c:v>0.53858490300956574</c:v>
                </c:pt>
                <c:pt idx="33">
                  <c:v>0.58951049818142276</c:v>
                </c:pt>
                <c:pt idx="34">
                  <c:v>0.57003820889850343</c:v>
                </c:pt>
                <c:pt idx="35">
                  <c:v>0.59891537161274233</c:v>
                </c:pt>
                <c:pt idx="36">
                  <c:v>0.59706664676189236</c:v>
                </c:pt>
                <c:pt idx="37">
                  <c:v>0.58579959871193676</c:v>
                </c:pt>
                <c:pt idx="38">
                  <c:v>0.53249267797352484</c:v>
                </c:pt>
                <c:pt idx="39">
                  <c:v>0.48760967746859268</c:v>
                </c:pt>
                <c:pt idx="40">
                  <c:v>0.56882778607055651</c:v>
                </c:pt>
                <c:pt idx="41">
                  <c:v>0.60573046982465228</c:v>
                </c:pt>
                <c:pt idx="42">
                  <c:v>0.55819959789125639</c:v>
                </c:pt>
                <c:pt idx="43">
                  <c:v>0.57914018847891624</c:v>
                </c:pt>
                <c:pt idx="44">
                  <c:v>0.55394763911584699</c:v>
                </c:pt>
                <c:pt idx="45">
                  <c:v>0.55128882196037954</c:v>
                </c:pt>
                <c:pt idx="46">
                  <c:v>0.56277439486713698</c:v>
                </c:pt>
                <c:pt idx="47">
                  <c:v>0.54934833418230355</c:v>
                </c:pt>
                <c:pt idx="48">
                  <c:v>0.55100161067780151</c:v>
                </c:pt>
                <c:pt idx="49">
                  <c:v>0.53350443670021652</c:v>
                </c:pt>
                <c:pt idx="50">
                  <c:v>0.54546008688007719</c:v>
                </c:pt>
                <c:pt idx="51">
                  <c:v>0.54988327485891864</c:v>
                </c:pt>
                <c:pt idx="52">
                  <c:v>0.5077064037322998</c:v>
                </c:pt>
                <c:pt idx="53">
                  <c:v>0.49785363674163818</c:v>
                </c:pt>
                <c:pt idx="54">
                  <c:v>0.48800086975097656</c:v>
                </c:pt>
                <c:pt idx="55">
                  <c:v>0.48849275708198547</c:v>
                </c:pt>
                <c:pt idx="56">
                  <c:v>0.48898464441299438</c:v>
                </c:pt>
                <c:pt idx="57">
                  <c:v>0.50665634870529175</c:v>
                </c:pt>
                <c:pt idx="58">
                  <c:v>0.52684348821640015</c:v>
                </c:pt>
                <c:pt idx="59">
                  <c:v>0.54247558116912842</c:v>
                </c:pt>
                <c:pt idx="60">
                  <c:v>0.51029676198959351</c:v>
                </c:pt>
                <c:pt idx="61">
                  <c:v>0.4985053539276123</c:v>
                </c:pt>
                <c:pt idx="62">
                  <c:v>0.49472406506538391</c:v>
                </c:pt>
                <c:pt idx="63">
                  <c:v>0.46645820140838623</c:v>
                </c:pt>
                <c:pt idx="64">
                  <c:v>0.48637032508850098</c:v>
                </c:pt>
                <c:pt idx="65">
                  <c:v>0.42825537919998169</c:v>
                </c:pt>
                <c:pt idx="66">
                  <c:v>0.45750591158866882</c:v>
                </c:pt>
                <c:pt idx="67">
                  <c:v>0.45478841662406921</c:v>
                </c:pt>
                <c:pt idx="68">
                  <c:v>0.4259774386882782</c:v>
                </c:pt>
                <c:pt idx="69">
                  <c:v>0.42890802025794983</c:v>
                </c:pt>
                <c:pt idx="70">
                  <c:v>0.4350532591342926</c:v>
                </c:pt>
                <c:pt idx="71">
                  <c:v>0.39023920893669128</c:v>
                </c:pt>
                <c:pt idx="72">
                  <c:v>0.37167838215827942</c:v>
                </c:pt>
                <c:pt idx="73">
                  <c:v>0.37040683627128601</c:v>
                </c:pt>
                <c:pt idx="74">
                  <c:v>0.34267953038215637</c:v>
                </c:pt>
                <c:pt idx="75">
                  <c:v>0.35157129168510437</c:v>
                </c:pt>
                <c:pt idx="76">
                  <c:v>0.37690320611000061</c:v>
                </c:pt>
                <c:pt idx="77">
                  <c:v>0.36423653364181519</c:v>
                </c:pt>
                <c:pt idx="78">
                  <c:v>0.35206300020217896</c:v>
                </c:pt>
                <c:pt idx="79">
                  <c:v>0.35943248867988586</c:v>
                </c:pt>
                <c:pt idx="80">
                  <c:v>0.35208609700202942</c:v>
                </c:pt>
                <c:pt idx="81">
                  <c:v>0.35684037208557129</c:v>
                </c:pt>
                <c:pt idx="82">
                  <c:v>0.36250799894332886</c:v>
                </c:pt>
                <c:pt idx="83">
                  <c:v>0.39240527153015137</c:v>
                </c:pt>
                <c:pt idx="84">
                  <c:v>0.4063052237033844</c:v>
                </c:pt>
                <c:pt idx="85">
                  <c:v>0.41524526476860046</c:v>
                </c:pt>
                <c:pt idx="86">
                  <c:v>0.41677632927894592</c:v>
                </c:pt>
                <c:pt idx="87">
                  <c:v>0.38707086443901062</c:v>
                </c:pt>
                <c:pt idx="88">
                  <c:v>0.39116930961608887</c:v>
                </c:pt>
                <c:pt idx="89">
                  <c:v>0.37834480404853821</c:v>
                </c:pt>
                <c:pt idx="90">
                  <c:v>0.37466490268707275</c:v>
                </c:pt>
                <c:pt idx="91">
                  <c:v>0.37773352861404419</c:v>
                </c:pt>
                <c:pt idx="92">
                  <c:v>0.34218829870223999</c:v>
                </c:pt>
                <c:pt idx="93">
                  <c:v>0.33115383982658386</c:v>
                </c:pt>
                <c:pt idx="94">
                  <c:v>0.32262369990348816</c:v>
                </c:pt>
                <c:pt idx="95">
                  <c:v>0.32828807830810547</c:v>
                </c:pt>
                <c:pt idx="96">
                  <c:v>0.33215397596359253</c:v>
                </c:pt>
                <c:pt idx="97">
                  <c:v>0.33683159947395325</c:v>
                </c:pt>
                <c:pt idx="98">
                  <c:v>0.35820633172988892</c:v>
                </c:pt>
                <c:pt idx="99">
                  <c:v>0.30606544017791748</c:v>
                </c:pt>
                <c:pt idx="100">
                  <c:v>0.29690578579902649</c:v>
                </c:pt>
                <c:pt idx="101">
                  <c:v>0.30479133129119873</c:v>
                </c:pt>
                <c:pt idx="102">
                  <c:v>0.29524201154708862</c:v>
                </c:pt>
                <c:pt idx="103">
                  <c:v>0.35798722505569458</c:v>
                </c:pt>
                <c:pt idx="104">
                  <c:v>0.34125533699989319</c:v>
                </c:pt>
                <c:pt idx="105">
                  <c:v>0.35337170958518982</c:v>
                </c:pt>
                <c:pt idx="106">
                  <c:v>0.35623708367347717</c:v>
                </c:pt>
                <c:pt idx="107">
                  <c:v>0.33901908993721008</c:v>
                </c:pt>
                <c:pt idx="108">
                  <c:v>0.31354746222496033</c:v>
                </c:pt>
                <c:pt idx="109">
                  <c:v>0.32149496674537659</c:v>
                </c:pt>
                <c:pt idx="110">
                  <c:v>0.321571946144104</c:v>
                </c:pt>
              </c:numCache>
            </c:numRef>
          </c:val>
          <c:smooth val="0"/>
        </c:ser>
        <c:ser>
          <c:idx val="4"/>
          <c:order val="2"/>
          <c:tx>
            <c:v>Les 1% les plus riches</c:v>
          </c:tx>
          <c:spPr>
            <a:ln w="38100">
              <a:solidFill>
                <a:schemeClr val="accent6"/>
              </a:solidFill>
            </a:ln>
          </c:spPr>
          <c:marker>
            <c:symbol val="diamond"/>
            <c:size val="8"/>
            <c:spPr>
              <a:solidFill>
                <a:schemeClr val="accent6"/>
              </a:solidFill>
              <a:ln>
                <a:solidFill>
                  <a:schemeClr val="accent6"/>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DataG22!$H$10:$H$120</c:f>
              <c:numCache>
                <c:formatCode>0.0%</c:formatCode>
                <c:ptCount val="111"/>
                <c:pt idx="0">
                  <c:v>0.09</c:v>
                </c:pt>
                <c:pt idx="3">
                  <c:v>0.14263822515571881</c:v>
                </c:pt>
                <c:pt idx="4">
                  <c:v>0.15858771582824935</c:v>
                </c:pt>
                <c:pt idx="5">
                  <c:v>0.16852600665062456</c:v>
                </c:pt>
                <c:pt idx="6">
                  <c:v>0.14431260080417574</c:v>
                </c:pt>
                <c:pt idx="7">
                  <c:v>0.16928376070881315</c:v>
                </c:pt>
                <c:pt idx="8">
                  <c:v>0.2367206622225923</c:v>
                </c:pt>
                <c:pt idx="9">
                  <c:v>0.21729954011181893</c:v>
                </c:pt>
                <c:pt idx="10">
                  <c:v>0.23228670241314664</c:v>
                </c:pt>
                <c:pt idx="11">
                  <c:v>0.24454120278115515</c:v>
                </c:pt>
                <c:pt idx="12">
                  <c:v>0.23859168558704288</c:v>
                </c:pt>
                <c:pt idx="13">
                  <c:v>0.24867417606983888</c:v>
                </c:pt>
                <c:pt idx="14">
                  <c:v>0.23017285685411754</c:v>
                </c:pt>
                <c:pt idx="15">
                  <c:v>0.22518406068974611</c:v>
                </c:pt>
                <c:pt idx="16">
                  <c:v>0.22129715747077688</c:v>
                </c:pt>
                <c:pt idx="17">
                  <c:v>0.22563590388282972</c:v>
                </c:pt>
                <c:pt idx="18">
                  <c:v>0.22499312469297156</c:v>
                </c:pt>
                <c:pt idx="19">
                  <c:v>0.2423573471397617</c:v>
                </c:pt>
                <c:pt idx="20">
                  <c:v>0.28106813147066118</c:v>
                </c:pt>
                <c:pt idx="21">
                  <c:v>0.29134357341759881</c:v>
                </c:pt>
                <c:pt idx="22">
                  <c:v>0.33843277387964649</c:v>
                </c:pt>
                <c:pt idx="23">
                  <c:v>0.33285567799020527</c:v>
                </c:pt>
                <c:pt idx="24">
                  <c:v>0.29922235622354448</c:v>
                </c:pt>
                <c:pt idx="25">
                  <c:v>0.29038781901700139</c:v>
                </c:pt>
                <c:pt idx="26">
                  <c:v>0.29913840339041176</c:v>
                </c:pt>
                <c:pt idx="27">
                  <c:v>0.32265534786654843</c:v>
                </c:pt>
                <c:pt idx="28">
                  <c:v>0.34157701945683439</c:v>
                </c:pt>
                <c:pt idx="29">
                  <c:v>0.28446754077390729</c:v>
                </c:pt>
                <c:pt idx="30">
                  <c:v>0.30210603694790461</c:v>
                </c:pt>
                <c:pt idx="31">
                  <c:v>0.38011688653734776</c:v>
                </c:pt>
                <c:pt idx="32">
                  <c:v>0.42826567032324686</c:v>
                </c:pt>
                <c:pt idx="33">
                  <c:v>0.49168618271326314</c:v>
                </c:pt>
                <c:pt idx="34">
                  <c:v>0.47374030279264701</c:v>
                </c:pt>
                <c:pt idx="35">
                  <c:v>0.47882247276294965</c:v>
                </c:pt>
                <c:pt idx="36">
                  <c:v>0.4482749611980244</c:v>
                </c:pt>
                <c:pt idx="37">
                  <c:v>0.45979288254872025</c:v>
                </c:pt>
                <c:pt idx="38">
                  <c:v>0.41610825411393182</c:v>
                </c:pt>
                <c:pt idx="39">
                  <c:v>0.38537380322289189</c:v>
                </c:pt>
                <c:pt idx="40">
                  <c:v>0.45102551863814422</c:v>
                </c:pt>
                <c:pt idx="41">
                  <c:v>0.48568399069167706</c:v>
                </c:pt>
                <c:pt idx="42">
                  <c:v>0.46256043971556748</c:v>
                </c:pt>
                <c:pt idx="43">
                  <c:v>0.46585679555919879</c:v>
                </c:pt>
                <c:pt idx="44">
                  <c:v>0.43660191416499222</c:v>
                </c:pt>
                <c:pt idx="45">
                  <c:v>0.44012705318178985</c:v>
                </c:pt>
                <c:pt idx="46">
                  <c:v>0.44962526813238773</c:v>
                </c:pt>
                <c:pt idx="47">
                  <c:v>0.43767474262054146</c:v>
                </c:pt>
                <c:pt idx="48">
                  <c:v>0.42932698899421201</c:v>
                </c:pt>
                <c:pt idx="49">
                  <c:v>0.43285849213181998</c:v>
                </c:pt>
                <c:pt idx="50">
                  <c:v>0.440339797080255</c:v>
                </c:pt>
                <c:pt idx="51">
                  <c:v>0.44430661229471635</c:v>
                </c:pt>
                <c:pt idx="52">
                  <c:v>0.42331892251968384</c:v>
                </c:pt>
                <c:pt idx="53">
                  <c:v>0.41591678559780121</c:v>
                </c:pt>
                <c:pt idx="54">
                  <c:v>0.40851464867591858</c:v>
                </c:pt>
                <c:pt idx="55">
                  <c:v>0.41128331422805786</c:v>
                </c:pt>
                <c:pt idx="56">
                  <c:v>0.41405197978019714</c:v>
                </c:pt>
                <c:pt idx="57">
                  <c:v>0.42599844932556152</c:v>
                </c:pt>
                <c:pt idx="58">
                  <c:v>0.44864964485168457</c:v>
                </c:pt>
                <c:pt idx="59">
                  <c:v>0.4593738317489624</c:v>
                </c:pt>
                <c:pt idx="60">
                  <c:v>0.42582458257675171</c:v>
                </c:pt>
                <c:pt idx="61">
                  <c:v>0.41631850600242615</c:v>
                </c:pt>
                <c:pt idx="62">
                  <c:v>0.42067891359329224</c:v>
                </c:pt>
                <c:pt idx="63">
                  <c:v>0.39761832356452942</c:v>
                </c:pt>
                <c:pt idx="64">
                  <c:v>0.41139543056488037</c:v>
                </c:pt>
                <c:pt idx="65">
                  <c:v>0.37718740105628967</c:v>
                </c:pt>
                <c:pt idx="66">
                  <c:v>0.39761632680892944</c:v>
                </c:pt>
                <c:pt idx="67">
                  <c:v>0.39742887020111084</c:v>
                </c:pt>
                <c:pt idx="68">
                  <c:v>0.37663710117340088</c:v>
                </c:pt>
                <c:pt idx="69">
                  <c:v>0.38052761554718018</c:v>
                </c:pt>
                <c:pt idx="70">
                  <c:v>0.38540521264076233</c:v>
                </c:pt>
                <c:pt idx="71">
                  <c:v>0.35539060831069946</c:v>
                </c:pt>
                <c:pt idx="72">
                  <c:v>0.34000930190086365</c:v>
                </c:pt>
                <c:pt idx="73">
                  <c:v>0.32801327109336853</c:v>
                </c:pt>
                <c:pt idx="74">
                  <c:v>0.30657601356506348</c:v>
                </c:pt>
                <c:pt idx="75">
                  <c:v>0.31667837500572205</c:v>
                </c:pt>
                <c:pt idx="76">
                  <c:v>0.32658964395523071</c:v>
                </c:pt>
                <c:pt idx="77">
                  <c:v>0.33437842130661011</c:v>
                </c:pt>
                <c:pt idx="78">
                  <c:v>0.32356515526771545</c:v>
                </c:pt>
                <c:pt idx="79">
                  <c:v>0.33120930194854736</c:v>
                </c:pt>
                <c:pt idx="80">
                  <c:v>0.32704287767410278</c:v>
                </c:pt>
                <c:pt idx="81">
                  <c:v>0.32746553421020508</c:v>
                </c:pt>
                <c:pt idx="82">
                  <c:v>0.32753127813339233</c:v>
                </c:pt>
                <c:pt idx="83">
                  <c:v>0.34740525484085083</c:v>
                </c:pt>
                <c:pt idx="84">
                  <c:v>0.35905119776725769</c:v>
                </c:pt>
                <c:pt idx="85">
                  <c:v>0.36291542649269104</c:v>
                </c:pt>
                <c:pt idx="86">
                  <c:v>0.36871078610420227</c:v>
                </c:pt>
                <c:pt idx="87">
                  <c:v>0.35836637020111084</c:v>
                </c:pt>
                <c:pt idx="88">
                  <c:v>0.35901439189910889</c:v>
                </c:pt>
                <c:pt idx="89">
                  <c:v>0.35112878680229187</c:v>
                </c:pt>
                <c:pt idx="90">
                  <c:v>0.35036110877990723</c:v>
                </c:pt>
                <c:pt idx="91">
                  <c:v>0.34947952628135681</c:v>
                </c:pt>
                <c:pt idx="92">
                  <c:v>0.31868451833724976</c:v>
                </c:pt>
                <c:pt idx="93">
                  <c:v>0.30970746278762817</c:v>
                </c:pt>
                <c:pt idx="94">
                  <c:v>0.30425503849983215</c:v>
                </c:pt>
                <c:pt idx="95">
                  <c:v>0.31563809514045715</c:v>
                </c:pt>
                <c:pt idx="96">
                  <c:v>0.31971251964569092</c:v>
                </c:pt>
                <c:pt idx="97">
                  <c:v>0.32569888234138489</c:v>
                </c:pt>
                <c:pt idx="98">
                  <c:v>0.33828237652778625</c:v>
                </c:pt>
                <c:pt idx="99">
                  <c:v>0.29356762766838074</c:v>
                </c:pt>
                <c:pt idx="100">
                  <c:v>0.2862122654914856</c:v>
                </c:pt>
                <c:pt idx="101">
                  <c:v>0.29214084148406982</c:v>
                </c:pt>
                <c:pt idx="102">
                  <c:v>0.28589072823524475</c:v>
                </c:pt>
                <c:pt idx="103">
                  <c:v>0.32653740048408508</c:v>
                </c:pt>
                <c:pt idx="104">
                  <c:v>0.31601342558860779</c:v>
                </c:pt>
                <c:pt idx="105">
                  <c:v>0.32562783360481262</c:v>
                </c:pt>
                <c:pt idx="106">
                  <c:v>0.33129692077636719</c:v>
                </c:pt>
                <c:pt idx="107">
                  <c:v>0.32333573698997498</c:v>
                </c:pt>
                <c:pt idx="108">
                  <c:v>0.30004051327705383</c:v>
                </c:pt>
                <c:pt idx="109">
                  <c:v>0.30441048741340637</c:v>
                </c:pt>
                <c:pt idx="110">
                  <c:v>0.30443346500396729</c:v>
                </c:pt>
              </c:numCache>
            </c:numRef>
          </c:val>
          <c:smooth val="0"/>
        </c:ser>
        <c:ser>
          <c:idx val="2"/>
          <c:order val="3"/>
          <c:tx>
            <c:v>Ensemble de la population</c:v>
          </c:tx>
          <c:spPr>
            <a:ln w="41275">
              <a:solidFill>
                <a:schemeClr val="accent1"/>
              </a:solidFill>
            </a:ln>
          </c:spPr>
          <c:marker>
            <c:symbol val="circle"/>
            <c:size val="7"/>
            <c:spPr>
              <a:solidFill>
                <a:schemeClr val="accent1"/>
              </a:solidFill>
              <a:ln>
                <a:solidFill>
                  <a:schemeClr val="accent1"/>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DataG22!$B$10:$B$120</c:f>
              <c:numCache>
                <c:formatCode>0.0%</c:formatCode>
                <c:ptCount val="111"/>
                <c:pt idx="0">
                  <c:v>7.4999999999999997E-2</c:v>
                </c:pt>
                <c:pt idx="3">
                  <c:v>7.8409741135184383E-2</c:v>
                </c:pt>
                <c:pt idx="4">
                  <c:v>7.926742471260112E-2</c:v>
                </c:pt>
                <c:pt idx="5">
                  <c:v>7.9595314903723347E-2</c:v>
                </c:pt>
                <c:pt idx="6">
                  <c:v>8.1141274196480456E-2</c:v>
                </c:pt>
                <c:pt idx="7">
                  <c:v>8.8456510254672785E-2</c:v>
                </c:pt>
                <c:pt idx="8">
                  <c:v>0.10573415513669401</c:v>
                </c:pt>
                <c:pt idx="9">
                  <c:v>0.10819837367428055</c:v>
                </c:pt>
                <c:pt idx="10">
                  <c:v>0.1072899103519105</c:v>
                </c:pt>
                <c:pt idx="11">
                  <c:v>0.10527372386505798</c:v>
                </c:pt>
                <c:pt idx="12">
                  <c:v>9.8935951139362807E-2</c:v>
                </c:pt>
                <c:pt idx="13">
                  <c:v>0.1036467836670041</c:v>
                </c:pt>
                <c:pt idx="14">
                  <c:v>9.9665669239499627E-2</c:v>
                </c:pt>
                <c:pt idx="15">
                  <c:v>0.10222245281774467</c:v>
                </c:pt>
                <c:pt idx="16">
                  <c:v>0.10584672761041984</c:v>
                </c:pt>
                <c:pt idx="17">
                  <c:v>0.10274814433051861</c:v>
                </c:pt>
                <c:pt idx="18">
                  <c:v>0.10221454518187176</c:v>
                </c:pt>
                <c:pt idx="19">
                  <c:v>0.10799418141663393</c:v>
                </c:pt>
                <c:pt idx="20">
                  <c:v>0.11583634175691937</c:v>
                </c:pt>
                <c:pt idx="21">
                  <c:v>0.12294731222246802</c:v>
                </c:pt>
                <c:pt idx="22">
                  <c:v>0.15215992198927353</c:v>
                </c:pt>
                <c:pt idx="23">
                  <c:v>0.16907511497189576</c:v>
                </c:pt>
                <c:pt idx="24">
                  <c:v>0.15606498986844292</c:v>
                </c:pt>
                <c:pt idx="25">
                  <c:v>0.14828439743838268</c:v>
                </c:pt>
                <c:pt idx="26">
                  <c:v>0.15557390443019406</c:v>
                </c:pt>
                <c:pt idx="27">
                  <c:v>0.16756522890197731</c:v>
                </c:pt>
                <c:pt idx="28">
                  <c:v>0.17503376272595056</c:v>
                </c:pt>
                <c:pt idx="29">
                  <c:v>0.16402353940423464</c:v>
                </c:pt>
                <c:pt idx="30">
                  <c:v>0.17356915782688967</c:v>
                </c:pt>
                <c:pt idx="31">
                  <c:v>0.19910689937278428</c:v>
                </c:pt>
                <c:pt idx="32">
                  <c:v>0.20190862491057421</c:v>
                </c:pt>
                <c:pt idx="33">
                  <c:v>0.25107098979755355</c:v>
                </c:pt>
                <c:pt idx="34">
                  <c:v>0.24047766952897415</c:v>
                </c:pt>
                <c:pt idx="35">
                  <c:v>0.24942259838178543</c:v>
                </c:pt>
                <c:pt idx="36">
                  <c:v>0.24486743779314732</c:v>
                </c:pt>
                <c:pt idx="37">
                  <c:v>0.25258408269064608</c:v>
                </c:pt>
                <c:pt idx="38">
                  <c:v>0.23005608479237813</c:v>
                </c:pt>
                <c:pt idx="39">
                  <c:v>0.22089294152703309</c:v>
                </c:pt>
                <c:pt idx="40">
                  <c:v>0.24400343571720598</c:v>
                </c:pt>
                <c:pt idx="41">
                  <c:v>0.26209871406467383</c:v>
                </c:pt>
                <c:pt idx="42">
                  <c:v>0.26198346600596106</c:v>
                </c:pt>
                <c:pt idx="43">
                  <c:v>0.26182831349829572</c:v>
                </c:pt>
                <c:pt idx="44">
                  <c:v>0.24816293046771817</c:v>
                </c:pt>
                <c:pt idx="45">
                  <c:v>0.25538993807474542</c:v>
                </c:pt>
                <c:pt idx="46">
                  <c:v>0.2581332371632229</c:v>
                </c:pt>
                <c:pt idx="47">
                  <c:v>0.25911997171064582</c:v>
                </c:pt>
                <c:pt idx="48">
                  <c:v>0.25292330947152269</c:v>
                </c:pt>
                <c:pt idx="49">
                  <c:v>0.26436110154455134</c:v>
                </c:pt>
                <c:pt idx="50">
                  <c:v>0.27251523288884055</c:v>
                </c:pt>
                <c:pt idx="51">
                  <c:v>0.27066420180671275</c:v>
                </c:pt>
                <c:pt idx="52">
                  <c:v>0.27177467942237854</c:v>
                </c:pt>
                <c:pt idx="53">
                  <c:v>0.27691445106334811</c:v>
                </c:pt>
                <c:pt idx="54">
                  <c:v>0.26314324140548706</c:v>
                </c:pt>
                <c:pt idx="55">
                  <c:v>0.26251151692513652</c:v>
                </c:pt>
                <c:pt idx="56">
                  <c:v>0.26943671703338623</c:v>
                </c:pt>
                <c:pt idx="57">
                  <c:v>0.27319538593292236</c:v>
                </c:pt>
                <c:pt idx="58">
                  <c:v>0.28861156105995178</c:v>
                </c:pt>
                <c:pt idx="59">
                  <c:v>0.30058574676513672</c:v>
                </c:pt>
                <c:pt idx="60">
                  <c:v>0.28912138938903809</c:v>
                </c:pt>
                <c:pt idx="61">
                  <c:v>0.28381496667861938</c:v>
                </c:pt>
                <c:pt idx="62">
                  <c:v>0.29398533701896667</c:v>
                </c:pt>
                <c:pt idx="63">
                  <c:v>0.2953866720199585</c:v>
                </c:pt>
                <c:pt idx="64">
                  <c:v>0.30370309948921204</c:v>
                </c:pt>
                <c:pt idx="65">
                  <c:v>0.28792795538902283</c:v>
                </c:pt>
                <c:pt idx="66">
                  <c:v>0.29796579480171204</c:v>
                </c:pt>
                <c:pt idx="67">
                  <c:v>0.30001711845397949</c:v>
                </c:pt>
                <c:pt idx="68">
                  <c:v>0.29937633872032166</c:v>
                </c:pt>
                <c:pt idx="69">
                  <c:v>0.3029981255531311</c:v>
                </c:pt>
                <c:pt idx="70">
                  <c:v>0.30431064963340759</c:v>
                </c:pt>
                <c:pt idx="71">
                  <c:v>0.30962026119232178</c:v>
                </c:pt>
                <c:pt idx="72">
                  <c:v>0.29900655150413513</c:v>
                </c:pt>
                <c:pt idx="73">
                  <c:v>0.2928473949432373</c:v>
                </c:pt>
                <c:pt idx="74">
                  <c:v>0.28919276595115662</c:v>
                </c:pt>
                <c:pt idx="75">
                  <c:v>0.29383862018585205</c:v>
                </c:pt>
                <c:pt idx="76">
                  <c:v>0.29393428564071655</c:v>
                </c:pt>
                <c:pt idx="77">
                  <c:v>0.3055361807346344</c:v>
                </c:pt>
                <c:pt idx="78">
                  <c:v>0.30171748995780945</c:v>
                </c:pt>
                <c:pt idx="79">
                  <c:v>0.30850544571876526</c:v>
                </c:pt>
                <c:pt idx="80">
                  <c:v>0.30796894431114197</c:v>
                </c:pt>
                <c:pt idx="81">
                  <c:v>0.3079400360584259</c:v>
                </c:pt>
                <c:pt idx="82">
                  <c:v>0.30668920278549194</c:v>
                </c:pt>
                <c:pt idx="83">
                  <c:v>0.31006217002868652</c:v>
                </c:pt>
                <c:pt idx="84">
                  <c:v>0.31392365694046021</c:v>
                </c:pt>
                <c:pt idx="85">
                  <c:v>0.31543612480163574</c:v>
                </c:pt>
                <c:pt idx="86">
                  <c:v>0.31727048754692078</c:v>
                </c:pt>
                <c:pt idx="87">
                  <c:v>0.31665286421775818</c:v>
                </c:pt>
                <c:pt idx="88">
                  <c:v>0.31549310684204102</c:v>
                </c:pt>
                <c:pt idx="89">
                  <c:v>0.31348919868469238</c:v>
                </c:pt>
                <c:pt idx="90">
                  <c:v>0.31362664699554443</c:v>
                </c:pt>
                <c:pt idx="91">
                  <c:v>0.31065455079078674</c:v>
                </c:pt>
                <c:pt idx="92">
                  <c:v>0.28980925679206848</c:v>
                </c:pt>
                <c:pt idx="93">
                  <c:v>0.28401857614517212</c:v>
                </c:pt>
                <c:pt idx="94">
                  <c:v>0.28298431634902954</c:v>
                </c:pt>
                <c:pt idx="95">
                  <c:v>0.29328450560569763</c:v>
                </c:pt>
                <c:pt idx="96">
                  <c:v>0.29873362183570862</c:v>
                </c:pt>
                <c:pt idx="97">
                  <c:v>0.30176228284835815</c:v>
                </c:pt>
                <c:pt idx="98">
                  <c:v>0.30355197191238403</c:v>
                </c:pt>
                <c:pt idx="99">
                  <c:v>0.27421864867210388</c:v>
                </c:pt>
                <c:pt idx="100">
                  <c:v>0.27484923601150513</c:v>
                </c:pt>
                <c:pt idx="101">
                  <c:v>0.27624055743217468</c:v>
                </c:pt>
                <c:pt idx="102">
                  <c:v>0.27172380685806274</c:v>
                </c:pt>
                <c:pt idx="103">
                  <c:v>0.29469090700149536</c:v>
                </c:pt>
                <c:pt idx="104">
                  <c:v>0.29388949275016785</c:v>
                </c:pt>
                <c:pt idx="105">
                  <c:v>0.2984326183795929</c:v>
                </c:pt>
                <c:pt idx="106">
                  <c:v>0.29997387528419495</c:v>
                </c:pt>
                <c:pt idx="107">
                  <c:v>0.2929195761680603</c:v>
                </c:pt>
                <c:pt idx="108">
                  <c:v>0.27818372845649719</c:v>
                </c:pt>
                <c:pt idx="109">
                  <c:v>0.27816957235336304</c:v>
                </c:pt>
                <c:pt idx="110">
                  <c:v>0.27818182110786438</c:v>
                </c:pt>
              </c:numCache>
            </c:numRef>
          </c:val>
          <c:smooth val="0"/>
        </c:ser>
        <c:ser>
          <c:idx val="3"/>
          <c:order val="4"/>
          <c:tx>
            <c:v>Les 90% les moins riches</c:v>
          </c:tx>
          <c:spPr>
            <a:ln w="38100">
              <a:solidFill>
                <a:srgbClr val="C00000"/>
              </a:solidFill>
            </a:ln>
          </c:spPr>
          <c:marker>
            <c:symbol val="triangle"/>
            <c:size val="8"/>
            <c:spPr>
              <a:solidFill>
                <a:srgbClr val="C00000"/>
              </a:solidFill>
              <a:ln>
                <a:solidFill>
                  <a:srgbClr val="C00000"/>
                </a:solidFill>
              </a:ln>
            </c:spPr>
          </c:marker>
          <c:cat>
            <c:numRef>
              <c:f>DataG22!$A$10:$A$120</c:f>
              <c:numCache>
                <c:formatCode>General</c:formatCode>
                <c:ptCount val="111"/>
                <c:pt idx="0">
                  <c:v>1910</c:v>
                </c:pt>
                <c:pt idx="1">
                  <c:v>1911</c:v>
                </c:pt>
                <c:pt idx="2">
                  <c:v>1912</c:v>
                </c:pt>
                <c:pt idx="3">
                  <c:v>1913</c:v>
                </c:pt>
                <c:pt idx="4">
                  <c:v>1914</c:v>
                </c:pt>
                <c:pt idx="5">
                  <c:v>1915</c:v>
                </c:pt>
                <c:pt idx="6">
                  <c:v>1916</c:v>
                </c:pt>
                <c:pt idx="7">
                  <c:v>1917</c:v>
                </c:pt>
                <c:pt idx="8">
                  <c:v>1918</c:v>
                </c:pt>
                <c:pt idx="9">
                  <c:v>1919</c:v>
                </c:pt>
                <c:pt idx="10">
                  <c:v>1920</c:v>
                </c:pt>
                <c:pt idx="11">
                  <c:v>1921</c:v>
                </c:pt>
                <c:pt idx="12">
                  <c:v>1922</c:v>
                </c:pt>
                <c:pt idx="13">
                  <c:v>1923</c:v>
                </c:pt>
                <c:pt idx="14">
                  <c:v>1924</c:v>
                </c:pt>
                <c:pt idx="15">
                  <c:v>1925</c:v>
                </c:pt>
                <c:pt idx="16">
                  <c:v>1926</c:v>
                </c:pt>
                <c:pt idx="17">
                  <c:v>1927</c:v>
                </c:pt>
                <c:pt idx="18">
                  <c:v>1928</c:v>
                </c:pt>
                <c:pt idx="19">
                  <c:v>1929</c:v>
                </c:pt>
                <c:pt idx="20">
                  <c:v>1930</c:v>
                </c:pt>
                <c:pt idx="21">
                  <c:v>1931</c:v>
                </c:pt>
                <c:pt idx="22">
                  <c:v>1932</c:v>
                </c:pt>
                <c:pt idx="23">
                  <c:v>1933</c:v>
                </c:pt>
                <c:pt idx="24">
                  <c:v>1934</c:v>
                </c:pt>
                <c:pt idx="25">
                  <c:v>1935</c:v>
                </c:pt>
                <c:pt idx="26">
                  <c:v>1936</c:v>
                </c:pt>
                <c:pt idx="27">
                  <c:v>1937</c:v>
                </c:pt>
                <c:pt idx="28">
                  <c:v>1938</c:v>
                </c:pt>
                <c:pt idx="29">
                  <c:v>1939</c:v>
                </c:pt>
                <c:pt idx="30">
                  <c:v>1940</c:v>
                </c:pt>
                <c:pt idx="31">
                  <c:v>1941</c:v>
                </c:pt>
                <c:pt idx="32">
                  <c:v>1942</c:v>
                </c:pt>
                <c:pt idx="33">
                  <c:v>1943</c:v>
                </c:pt>
                <c:pt idx="34">
                  <c:v>1944</c:v>
                </c:pt>
                <c:pt idx="35">
                  <c:v>1945</c:v>
                </c:pt>
                <c:pt idx="36">
                  <c:v>1946</c:v>
                </c:pt>
                <c:pt idx="37">
                  <c:v>1947</c:v>
                </c:pt>
                <c:pt idx="38">
                  <c:v>1948</c:v>
                </c:pt>
                <c:pt idx="39">
                  <c:v>1949</c:v>
                </c:pt>
                <c:pt idx="40">
                  <c:v>1950</c:v>
                </c:pt>
                <c:pt idx="41">
                  <c:v>1951</c:v>
                </c:pt>
                <c:pt idx="42">
                  <c:v>1952</c:v>
                </c:pt>
                <c:pt idx="43">
                  <c:v>1953</c:v>
                </c:pt>
                <c:pt idx="44">
                  <c:v>1954</c:v>
                </c:pt>
                <c:pt idx="45">
                  <c:v>1955</c:v>
                </c:pt>
                <c:pt idx="46">
                  <c:v>1956</c:v>
                </c:pt>
                <c:pt idx="47">
                  <c:v>1957</c:v>
                </c:pt>
                <c:pt idx="48">
                  <c:v>1958</c:v>
                </c:pt>
                <c:pt idx="49">
                  <c:v>1959</c:v>
                </c:pt>
                <c:pt idx="50">
                  <c:v>1960</c:v>
                </c:pt>
                <c:pt idx="51">
                  <c:v>1961</c:v>
                </c:pt>
                <c:pt idx="52">
                  <c:v>1962</c:v>
                </c:pt>
                <c:pt idx="53">
                  <c:v>1963</c:v>
                </c:pt>
                <c:pt idx="54">
                  <c:v>1964</c:v>
                </c:pt>
                <c:pt idx="55">
                  <c:v>1965</c:v>
                </c:pt>
                <c:pt idx="56">
                  <c:v>1966</c:v>
                </c:pt>
                <c:pt idx="57">
                  <c:v>1967</c:v>
                </c:pt>
                <c:pt idx="58">
                  <c:v>1968</c:v>
                </c:pt>
                <c:pt idx="59">
                  <c:v>1969</c:v>
                </c:pt>
                <c:pt idx="60">
                  <c:v>1970</c:v>
                </c:pt>
                <c:pt idx="61">
                  <c:v>1971</c:v>
                </c:pt>
                <c:pt idx="62">
                  <c:v>1972</c:v>
                </c:pt>
                <c:pt idx="63">
                  <c:v>1973</c:v>
                </c:pt>
                <c:pt idx="64">
                  <c:v>1974</c:v>
                </c:pt>
                <c:pt idx="65">
                  <c:v>1975</c:v>
                </c:pt>
                <c:pt idx="66">
                  <c:v>1976</c:v>
                </c:pt>
                <c:pt idx="67">
                  <c:v>1977</c:v>
                </c:pt>
                <c:pt idx="68">
                  <c:v>1978</c:v>
                </c:pt>
                <c:pt idx="69">
                  <c:v>1979</c:v>
                </c:pt>
                <c:pt idx="70">
                  <c:v>1980</c:v>
                </c:pt>
                <c:pt idx="71">
                  <c:v>1981</c:v>
                </c:pt>
                <c:pt idx="72">
                  <c:v>1982</c:v>
                </c:pt>
                <c:pt idx="73">
                  <c:v>1983</c:v>
                </c:pt>
                <c:pt idx="74">
                  <c:v>1984</c:v>
                </c:pt>
                <c:pt idx="75">
                  <c:v>1985</c:v>
                </c:pt>
                <c:pt idx="76">
                  <c:v>1986</c:v>
                </c:pt>
                <c:pt idx="77">
                  <c:v>1987</c:v>
                </c:pt>
                <c:pt idx="78">
                  <c:v>1988</c:v>
                </c:pt>
                <c:pt idx="79">
                  <c:v>1989</c:v>
                </c:pt>
                <c:pt idx="80">
                  <c:v>1990</c:v>
                </c:pt>
                <c:pt idx="81">
                  <c:v>1991</c:v>
                </c:pt>
                <c:pt idx="82">
                  <c:v>1992</c:v>
                </c:pt>
                <c:pt idx="83">
                  <c:v>1993</c:v>
                </c:pt>
                <c:pt idx="84">
                  <c:v>1994</c:v>
                </c:pt>
                <c:pt idx="85">
                  <c:v>1995</c:v>
                </c:pt>
                <c:pt idx="86">
                  <c:v>1996</c:v>
                </c:pt>
                <c:pt idx="87">
                  <c:v>1997</c:v>
                </c:pt>
                <c:pt idx="88">
                  <c:v>1998</c:v>
                </c:pt>
                <c:pt idx="89">
                  <c:v>1999</c:v>
                </c:pt>
                <c:pt idx="90">
                  <c:v>2000</c:v>
                </c:pt>
                <c:pt idx="91">
                  <c:v>2001</c:v>
                </c:pt>
                <c:pt idx="92">
                  <c:v>2002</c:v>
                </c:pt>
                <c:pt idx="93">
                  <c:v>2003</c:v>
                </c:pt>
                <c:pt idx="94">
                  <c:v>2004</c:v>
                </c:pt>
                <c:pt idx="95">
                  <c:v>2005</c:v>
                </c:pt>
                <c:pt idx="96">
                  <c:v>2006</c:v>
                </c:pt>
                <c:pt idx="97">
                  <c:v>2007</c:v>
                </c:pt>
                <c:pt idx="98">
                  <c:v>2008</c:v>
                </c:pt>
                <c:pt idx="99">
                  <c:v>2009</c:v>
                </c:pt>
                <c:pt idx="100">
                  <c:v>2010</c:v>
                </c:pt>
                <c:pt idx="101">
                  <c:v>2011</c:v>
                </c:pt>
                <c:pt idx="102">
                  <c:v>2012</c:v>
                </c:pt>
                <c:pt idx="103">
                  <c:v>2013</c:v>
                </c:pt>
                <c:pt idx="104">
                  <c:v>2014</c:v>
                </c:pt>
                <c:pt idx="105">
                  <c:v>2015</c:v>
                </c:pt>
                <c:pt idx="106">
                  <c:v>2016</c:v>
                </c:pt>
                <c:pt idx="107">
                  <c:v>2017</c:v>
                </c:pt>
                <c:pt idx="108">
                  <c:v>2018</c:v>
                </c:pt>
                <c:pt idx="109">
                  <c:v>2019</c:v>
                </c:pt>
                <c:pt idx="110">
                  <c:v>2020</c:v>
                </c:pt>
              </c:numCache>
            </c:numRef>
          </c:cat>
          <c:val>
            <c:numRef>
              <c:f>DataG22!$C$10:$C$120</c:f>
              <c:numCache>
                <c:formatCode>0.0%</c:formatCode>
                <c:ptCount val="111"/>
                <c:pt idx="0">
                  <c:v>0.06</c:v>
                </c:pt>
                <c:pt idx="3">
                  <c:v>6.3840228934002582E-2</c:v>
                </c:pt>
                <c:pt idx="4">
                  <c:v>5.8233752526736314E-2</c:v>
                </c:pt>
                <c:pt idx="5">
                  <c:v>5.6428621504436838E-2</c:v>
                </c:pt>
                <c:pt idx="6">
                  <c:v>6.470739372881372E-2</c:v>
                </c:pt>
                <c:pt idx="7">
                  <c:v>6.9239172228521759E-2</c:v>
                </c:pt>
                <c:pt idx="8">
                  <c:v>7.338276391992038E-2</c:v>
                </c:pt>
                <c:pt idx="9">
                  <c:v>7.6620063724249413E-2</c:v>
                </c:pt>
                <c:pt idx="10">
                  <c:v>7.6787367941755003E-2</c:v>
                </c:pt>
                <c:pt idx="11">
                  <c:v>7.3093747808660736E-2</c:v>
                </c:pt>
                <c:pt idx="12">
                  <c:v>6.8333943254132945E-2</c:v>
                </c:pt>
                <c:pt idx="13">
                  <c:v>6.7703238421291306E-2</c:v>
                </c:pt>
                <c:pt idx="14">
                  <c:v>6.6125557752132941E-2</c:v>
                </c:pt>
                <c:pt idx="15">
                  <c:v>6.7266703643475825E-2</c:v>
                </c:pt>
                <c:pt idx="16">
                  <c:v>7.1389751163596998E-2</c:v>
                </c:pt>
                <c:pt idx="17">
                  <c:v>6.9164836911922364E-2</c:v>
                </c:pt>
                <c:pt idx="18">
                  <c:v>6.8005887283088637E-2</c:v>
                </c:pt>
                <c:pt idx="19">
                  <c:v>7.1181702371123909E-2</c:v>
                </c:pt>
                <c:pt idx="20">
                  <c:v>7.6974211281769858E-2</c:v>
                </c:pt>
                <c:pt idx="21">
                  <c:v>8.8070525174755637E-2</c:v>
                </c:pt>
                <c:pt idx="22">
                  <c:v>0.10680219544214201</c:v>
                </c:pt>
                <c:pt idx="23">
                  <c:v>0.12933183955439001</c:v>
                </c:pt>
                <c:pt idx="24">
                  <c:v>0.12997775784948901</c:v>
                </c:pt>
                <c:pt idx="25">
                  <c:v>0.119319357164013</c:v>
                </c:pt>
                <c:pt idx="26">
                  <c:v>0.12139311328947899</c:v>
                </c:pt>
                <c:pt idx="27">
                  <c:v>0.135713879097144</c:v>
                </c:pt>
                <c:pt idx="28">
                  <c:v>0.14820578411825</c:v>
                </c:pt>
                <c:pt idx="29">
                  <c:v>0.14583025415189199</c:v>
                </c:pt>
                <c:pt idx="30">
                  <c:v>0.15540812742723425</c:v>
                </c:pt>
                <c:pt idx="31">
                  <c:v>0.14881655559996701</c:v>
                </c:pt>
                <c:pt idx="32">
                  <c:v>0.12595400732283996</c:v>
                </c:pt>
                <c:pt idx="33">
                  <c:v>0.16705106625879937</c:v>
                </c:pt>
                <c:pt idx="34">
                  <c:v>0.1738307148808243</c:v>
                </c:pt>
                <c:pt idx="35">
                  <c:v>0.18882522666908644</c:v>
                </c:pt>
                <c:pt idx="36">
                  <c:v>0.19608892134589986</c:v>
                </c:pt>
                <c:pt idx="37">
                  <c:v>0.19772630364509142</c:v>
                </c:pt>
                <c:pt idx="38">
                  <c:v>0.17723369360463073</c:v>
                </c:pt>
                <c:pt idx="39">
                  <c:v>0.17710922242929242</c:v>
                </c:pt>
                <c:pt idx="40">
                  <c:v>0.18372468900088271</c:v>
                </c:pt>
                <c:pt idx="41">
                  <c:v>0.19533760689861085</c:v>
                </c:pt>
                <c:pt idx="42">
                  <c:v>0.20446063627722205</c:v>
                </c:pt>
                <c:pt idx="43">
                  <c:v>0.20485839353997859</c:v>
                </c:pt>
                <c:pt idx="44">
                  <c:v>0.19704913771415181</c:v>
                </c:pt>
                <c:pt idx="45">
                  <c:v>0.20142793125821165</c:v>
                </c:pt>
                <c:pt idx="46">
                  <c:v>0.20674749953953994</c:v>
                </c:pt>
                <c:pt idx="47">
                  <c:v>0.21110018519606752</c:v>
                </c:pt>
                <c:pt idx="48">
                  <c:v>0.20939191454363074</c:v>
                </c:pt>
                <c:pt idx="49">
                  <c:v>0.21897302965823895</c:v>
                </c:pt>
                <c:pt idx="50">
                  <c:v>0.22903969620016867</c:v>
                </c:pt>
                <c:pt idx="51">
                  <c:v>0.22896879352479607</c:v>
                </c:pt>
                <c:pt idx="52">
                  <c:v>0.23964019119739532</c:v>
                </c:pt>
                <c:pt idx="53">
                  <c:v>0.23615493625402451</c:v>
                </c:pt>
                <c:pt idx="54">
                  <c:v>0.23266968131065369</c:v>
                </c:pt>
                <c:pt idx="55">
                  <c:v>0.23644541949033737</c:v>
                </c:pt>
                <c:pt idx="56">
                  <c:v>0.24022115767002106</c:v>
                </c:pt>
                <c:pt idx="57">
                  <c:v>0.24191610515117645</c:v>
                </c:pt>
                <c:pt idx="58">
                  <c:v>0.25459623336791992</c:v>
                </c:pt>
                <c:pt idx="59">
                  <c:v>0.27062639594078064</c:v>
                </c:pt>
                <c:pt idx="60">
                  <c:v>0.26500007510185242</c:v>
                </c:pt>
                <c:pt idx="61">
                  <c:v>0.25973662734031677</c:v>
                </c:pt>
                <c:pt idx="62">
                  <c:v>0.27062076330184937</c:v>
                </c:pt>
                <c:pt idx="63">
                  <c:v>0.27768266201019287</c:v>
                </c:pt>
                <c:pt idx="64">
                  <c:v>0.28468874096870422</c:v>
                </c:pt>
                <c:pt idx="65">
                  <c:v>0.27109518647193909</c:v>
                </c:pt>
                <c:pt idx="66">
                  <c:v>0.27870726585388184</c:v>
                </c:pt>
                <c:pt idx="67">
                  <c:v>0.28021672368049622</c:v>
                </c:pt>
                <c:pt idx="68">
                  <c:v>0.28524652123451233</c:v>
                </c:pt>
                <c:pt idx="69">
                  <c:v>0.28840991854667664</c:v>
                </c:pt>
                <c:pt idx="70">
                  <c:v>0.28915488719940186</c:v>
                </c:pt>
                <c:pt idx="71">
                  <c:v>0.30246400833129883</c:v>
                </c:pt>
                <c:pt idx="72">
                  <c:v>0.29369062185287476</c:v>
                </c:pt>
                <c:pt idx="73">
                  <c:v>0.28976869583129883</c:v>
                </c:pt>
                <c:pt idx="74">
                  <c:v>0.2917550802230835</c:v>
                </c:pt>
                <c:pt idx="75">
                  <c:v>0.29417246580123901</c:v>
                </c:pt>
                <c:pt idx="76">
                  <c:v>0.2917163074016571</c:v>
                </c:pt>
                <c:pt idx="77">
                  <c:v>0.29759481549263</c:v>
                </c:pt>
                <c:pt idx="78">
                  <c:v>0.29742303490638733</c:v>
                </c:pt>
                <c:pt idx="79">
                  <c:v>0.30231750011444092</c:v>
                </c:pt>
                <c:pt idx="80">
                  <c:v>0.30299827456474304</c:v>
                </c:pt>
                <c:pt idx="81">
                  <c:v>0.30345577001571655</c:v>
                </c:pt>
                <c:pt idx="82">
                  <c:v>0.30153751373291016</c:v>
                </c:pt>
                <c:pt idx="83">
                  <c:v>0.30161872506141663</c:v>
                </c:pt>
                <c:pt idx="84">
                  <c:v>0.30352261662483215</c:v>
                </c:pt>
                <c:pt idx="85">
                  <c:v>0.30409997701644897</c:v>
                </c:pt>
                <c:pt idx="86">
                  <c:v>0.30432647466659546</c:v>
                </c:pt>
                <c:pt idx="87">
                  <c:v>0.30518293380737305</c:v>
                </c:pt>
                <c:pt idx="88">
                  <c:v>0.30125847458839417</c:v>
                </c:pt>
                <c:pt idx="89">
                  <c:v>0.29936259984970093</c:v>
                </c:pt>
                <c:pt idx="90">
                  <c:v>0.29864352941513062</c:v>
                </c:pt>
                <c:pt idx="91">
                  <c:v>0.29469197988510132</c:v>
                </c:pt>
                <c:pt idx="92">
                  <c:v>0.27716419100761414</c:v>
                </c:pt>
                <c:pt idx="93">
                  <c:v>0.27283322811126709</c:v>
                </c:pt>
                <c:pt idx="94">
                  <c:v>0.27361920475959778</c:v>
                </c:pt>
                <c:pt idx="95">
                  <c:v>0.28219011425971985</c:v>
                </c:pt>
                <c:pt idx="96">
                  <c:v>0.28711345791816711</c:v>
                </c:pt>
                <c:pt idx="97">
                  <c:v>0.28926613926887512</c:v>
                </c:pt>
                <c:pt idx="98">
                  <c:v>0.28602990508079529</c:v>
                </c:pt>
                <c:pt idx="99">
                  <c:v>0.26082199811935425</c:v>
                </c:pt>
                <c:pt idx="100">
                  <c:v>0.26487579941749573</c:v>
                </c:pt>
                <c:pt idx="101">
                  <c:v>0.26435258984565735</c:v>
                </c:pt>
                <c:pt idx="102">
                  <c:v>0.26065853238105774</c:v>
                </c:pt>
                <c:pt idx="103">
                  <c:v>0.28020763397216797</c:v>
                </c:pt>
                <c:pt idx="104">
                  <c:v>0.28240954875946045</c:v>
                </c:pt>
                <c:pt idx="105">
                  <c:v>0.28432527184486389</c:v>
                </c:pt>
                <c:pt idx="106">
                  <c:v>0.28480923175811768</c:v>
                </c:pt>
                <c:pt idx="107">
                  <c:v>0.27801382541656494</c:v>
                </c:pt>
                <c:pt idx="108">
                  <c:v>0.2674507200717926</c:v>
                </c:pt>
                <c:pt idx="109">
                  <c:v>0.2664419412612915</c:v>
                </c:pt>
                <c:pt idx="110">
                  <c:v>0.26663452386856079</c:v>
                </c:pt>
              </c:numCache>
            </c:numRef>
          </c:val>
          <c:smooth val="0"/>
        </c:ser>
        <c:dLbls>
          <c:showLegendKey val="0"/>
          <c:showVal val="0"/>
          <c:showCatName val="0"/>
          <c:showSerName val="0"/>
          <c:showPercent val="0"/>
          <c:showBubbleSize val="0"/>
        </c:dLbls>
        <c:marker val="1"/>
        <c:smooth val="0"/>
        <c:axId val="788692592"/>
        <c:axId val="788696904"/>
      </c:lineChart>
      <c:catAx>
        <c:axId val="7886925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6904"/>
        <c:crossesAt val="0"/>
        <c:auto val="1"/>
        <c:lblAlgn val="ctr"/>
        <c:lblOffset val="100"/>
        <c:tickLblSkip val="10"/>
        <c:tickMarkSkip val="5"/>
        <c:noMultiLvlLbl val="0"/>
      </c:catAx>
      <c:valAx>
        <c:axId val="788696904"/>
        <c:scaling>
          <c:orientation val="minMax"/>
          <c:max val="0.85000000000000009"/>
          <c:min val="0"/>
        </c:scaling>
        <c:delete val="0"/>
        <c:axPos val="l"/>
        <c:majorGridlines>
          <c:spPr>
            <a:ln w="12700">
              <a:solidFill>
                <a:srgbClr val="000000"/>
              </a:solidFill>
              <a:prstDash val="sysDash"/>
            </a:ln>
          </c:spPr>
        </c:majorGridlines>
        <c:title>
          <c:tx>
            <c:rich>
              <a:bodyPr/>
              <a:lstStyle/>
              <a:p>
                <a:pPr>
                  <a:defRPr/>
                </a:pPr>
                <a:r>
                  <a:rPr lang="fr-FR" sz="1200"/>
                  <a:t>Taux</a:t>
                </a:r>
                <a:r>
                  <a:rPr lang="fr-FR" sz="1200" baseline="0"/>
                  <a:t> effectif d'imposition (tous impôts) en % du revenu</a:t>
                </a:r>
                <a:endParaRPr lang="fr-FR" sz="1200"/>
              </a:p>
            </c:rich>
          </c:tx>
          <c:layout>
            <c:manualLayout>
              <c:xMode val="edge"/>
              <c:yMode val="edge"/>
              <c:x val="6.9562554680664907E-3"/>
              <c:y val="7.512063387715896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2592"/>
        <c:crosses val="autoZero"/>
        <c:crossBetween val="midCat"/>
        <c:majorUnit val="0.1"/>
      </c:valAx>
      <c:spPr>
        <a:noFill/>
        <a:ln w="25400">
          <a:solidFill>
            <a:schemeClr val="tx1"/>
          </a:solidFill>
        </a:ln>
      </c:spPr>
    </c:plotArea>
    <c:legend>
      <c:legendPos val="l"/>
      <c:layout>
        <c:manualLayout>
          <c:xMode val="edge"/>
          <c:yMode val="edge"/>
          <c:x val="0.62303433945756781"/>
          <c:y val="6.2211726386677269E-2"/>
          <c:w val="0.32440999562554679"/>
          <c:h val="0.26240752349316804"/>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a:t>Graphique</a:t>
            </a:r>
            <a:r>
              <a:rPr lang="fr-FR" sz="1600" baseline="0"/>
              <a:t> 23. Croissance et impot progressif aux Etats-Unis, 1870-2020</a:t>
            </a:r>
            <a:endParaRPr lang="fr-FR" sz="1600"/>
          </a:p>
        </c:rich>
      </c:tx>
      <c:layout>
        <c:manualLayout>
          <c:xMode val="edge"/>
          <c:yMode val="edge"/>
          <c:x val="0.11972279115917986"/>
          <c:y val="1.1328540706517513E-2"/>
        </c:manualLayout>
      </c:layout>
      <c:overlay val="0"/>
    </c:title>
    <c:autoTitleDeleted val="0"/>
    <c:plotArea>
      <c:layout>
        <c:manualLayout>
          <c:layoutTarget val="inner"/>
          <c:xMode val="edge"/>
          <c:yMode val="edge"/>
          <c:x val="9.1742651545999976E-2"/>
          <c:y val="7.5011544986906167E-2"/>
          <c:w val="0.82031004570071708"/>
          <c:h val="0.72385087231565681"/>
        </c:manualLayout>
      </c:layout>
      <c:lineChart>
        <c:grouping val="standard"/>
        <c:varyColors val="0"/>
        <c:ser>
          <c:idx val="0"/>
          <c:order val="0"/>
          <c:tx>
            <c:v>Croissance (axe de gauche)</c:v>
          </c:tx>
          <c:spPr>
            <a:ln w="44450">
              <a:solidFill>
                <a:schemeClr val="accent6"/>
              </a:solidFill>
            </a:ln>
          </c:spPr>
          <c:marker>
            <c:symbol val="square"/>
            <c:size val="12"/>
            <c:spPr>
              <a:solidFill>
                <a:schemeClr val="accent6"/>
              </a:solidFill>
              <a:ln>
                <a:solidFill>
                  <a:schemeClr val="accent6"/>
                </a:solidFill>
              </a:ln>
            </c:spPr>
          </c:marker>
          <c:cat>
            <c:strRef>
              <c:f>DataG23!$A$5:$A$8</c:f>
              <c:strCache>
                <c:ptCount val="4"/>
                <c:pt idx="0">
                  <c:v>1870-1910</c:v>
                </c:pt>
                <c:pt idx="1">
                  <c:v>1910-1950</c:v>
                </c:pt>
                <c:pt idx="2">
                  <c:v>1950-1990</c:v>
                </c:pt>
                <c:pt idx="3">
                  <c:v>1990-2020</c:v>
                </c:pt>
              </c:strCache>
            </c:strRef>
          </c:cat>
          <c:val>
            <c:numRef>
              <c:f>DataG23!$B$5:$B$8</c:f>
              <c:numCache>
                <c:formatCode>0.0%</c:formatCode>
                <c:ptCount val="4"/>
                <c:pt idx="0">
                  <c:v>1.7913750674857898E-2</c:v>
                </c:pt>
                <c:pt idx="1">
                  <c:v>2.1291689837191319E-2</c:v>
                </c:pt>
                <c:pt idx="2">
                  <c:v>2.1644872660961045E-2</c:v>
                </c:pt>
                <c:pt idx="3">
                  <c:v>1.0576381700158066E-2</c:v>
                </c:pt>
              </c:numCache>
            </c:numRef>
          </c:val>
          <c:smooth val="0"/>
        </c:ser>
        <c:dLbls>
          <c:showLegendKey val="0"/>
          <c:showVal val="0"/>
          <c:showCatName val="0"/>
          <c:showSerName val="0"/>
          <c:showPercent val="0"/>
          <c:showBubbleSize val="0"/>
        </c:dLbls>
        <c:marker val="1"/>
        <c:smooth val="0"/>
        <c:axId val="788692984"/>
        <c:axId val="788696120"/>
      </c:lineChart>
      <c:lineChart>
        <c:grouping val="standard"/>
        <c:varyColors val="0"/>
        <c:ser>
          <c:idx val="2"/>
          <c:order val="1"/>
          <c:tx>
            <c:v>Impot progressif (axe de droite)</c:v>
          </c:tx>
          <c:spPr>
            <a:ln w="41275">
              <a:solidFill>
                <a:srgbClr val="FF0000"/>
              </a:solidFill>
            </a:ln>
          </c:spPr>
          <c:marker>
            <c:symbol val="circle"/>
            <c:size val="13"/>
            <c:spPr>
              <a:solidFill>
                <a:srgbClr val="FF0000"/>
              </a:solidFill>
              <a:ln>
                <a:solidFill>
                  <a:srgbClr val="FF0000"/>
                </a:solidFill>
              </a:ln>
            </c:spPr>
          </c:marker>
          <c:cat>
            <c:strRef>
              <c:f>DataG23!$A$5:$A$8</c:f>
              <c:strCache>
                <c:ptCount val="4"/>
                <c:pt idx="0">
                  <c:v>1870-1910</c:v>
                </c:pt>
                <c:pt idx="1">
                  <c:v>1910-1950</c:v>
                </c:pt>
                <c:pt idx="2">
                  <c:v>1950-1990</c:v>
                </c:pt>
                <c:pt idx="3">
                  <c:v>1990-2020</c:v>
                </c:pt>
              </c:strCache>
            </c:strRef>
          </c:cat>
          <c:val>
            <c:numRef>
              <c:f>DataG23!$D$5:$D$8</c:f>
              <c:numCache>
                <c:formatCode>0.0%</c:formatCode>
                <c:ptCount val="4"/>
                <c:pt idx="0">
                  <c:v>1.3125000000000001E-2</c:v>
                </c:pt>
                <c:pt idx="1">
                  <c:v>0.54539512195121953</c:v>
                </c:pt>
                <c:pt idx="2">
                  <c:v>0.7234974999999999</c:v>
                </c:pt>
                <c:pt idx="3">
                  <c:v>0.3486206896551724</c:v>
                </c:pt>
              </c:numCache>
            </c:numRef>
          </c:val>
          <c:smooth val="0"/>
        </c:ser>
        <c:dLbls>
          <c:showLegendKey val="0"/>
          <c:showVal val="0"/>
          <c:showCatName val="0"/>
          <c:showSerName val="0"/>
          <c:showPercent val="0"/>
          <c:showBubbleSize val="0"/>
        </c:dLbls>
        <c:marker val="1"/>
        <c:smooth val="0"/>
        <c:axId val="788691416"/>
        <c:axId val="788701216"/>
      </c:lineChart>
      <c:catAx>
        <c:axId val="788692984"/>
        <c:scaling>
          <c:orientation val="minMax"/>
        </c:scaling>
        <c:delete val="0"/>
        <c:axPos val="b"/>
        <c:numFmt formatCode="General" sourceLinked="0"/>
        <c:majorTickMark val="out"/>
        <c:minorTickMark val="none"/>
        <c:tickLblPos val="low"/>
        <c:txPr>
          <a:bodyPr rot="0" vert="horz" anchor="t" anchorCtr="0"/>
          <a:lstStyle/>
          <a:p>
            <a:pPr>
              <a:defRPr sz="1400" b="0" i="0">
                <a:latin typeface="Arial"/>
              </a:defRPr>
            </a:pPr>
            <a:endParaRPr lang="fr-FR"/>
          </a:p>
        </c:txPr>
        <c:crossAx val="788696120"/>
        <c:crosses val="autoZero"/>
        <c:auto val="1"/>
        <c:lblAlgn val="ctr"/>
        <c:lblOffset val="100"/>
        <c:noMultiLvlLbl val="0"/>
      </c:catAx>
      <c:valAx>
        <c:axId val="788696120"/>
        <c:scaling>
          <c:orientation val="minMax"/>
          <c:max val="2.6000000000000006E-2"/>
          <c:min val="8.0000000000000019E-3"/>
        </c:scaling>
        <c:delete val="0"/>
        <c:axPos val="l"/>
        <c:majorGridlines/>
        <c:title>
          <c:tx>
            <c:rich>
              <a:bodyPr/>
              <a:lstStyle/>
              <a:p>
                <a:pPr>
                  <a:defRPr sz="1300"/>
                </a:pPr>
                <a:r>
                  <a:rPr lang="fr-FR" sz="1300" b="0">
                    <a:latin typeface="Arial" panose="020B0604020202020204" pitchFamily="34" charset="0"/>
                    <a:cs typeface="Arial" panose="020B0604020202020204" pitchFamily="34" charset="0"/>
                  </a:rPr>
                  <a:t>Croissance</a:t>
                </a:r>
                <a:r>
                  <a:rPr lang="fr-FR" sz="1300" b="0" baseline="0">
                    <a:latin typeface="Arial" panose="020B0604020202020204" pitchFamily="34" charset="0"/>
                    <a:cs typeface="Arial" panose="020B0604020202020204" pitchFamily="34" charset="0"/>
                  </a:rPr>
                  <a:t> annnuelle du revenu national par habitant</a:t>
                </a:r>
                <a:endParaRPr lang="fr-FR" sz="1300" b="0">
                  <a:latin typeface="Arial" panose="020B0604020202020204" pitchFamily="34" charset="0"/>
                  <a:cs typeface="Arial" panose="020B0604020202020204" pitchFamily="34" charset="0"/>
                </a:endParaRPr>
              </a:p>
            </c:rich>
          </c:tx>
          <c:layout>
            <c:manualLayout>
              <c:xMode val="edge"/>
              <c:yMode val="edge"/>
              <c:x val="7.0939270288620431E-4"/>
              <c:y val="7.2596554990182305E-2"/>
            </c:manualLayout>
          </c:layout>
          <c:overlay val="0"/>
        </c:title>
        <c:numFmt formatCode="0.0%" sourceLinked="0"/>
        <c:majorTickMark val="out"/>
        <c:minorTickMark val="none"/>
        <c:tickLblPos val="nextTo"/>
        <c:txPr>
          <a:bodyPr/>
          <a:lstStyle/>
          <a:p>
            <a:pPr>
              <a:defRPr sz="1400" b="0" i="0">
                <a:latin typeface="Arial"/>
              </a:defRPr>
            </a:pPr>
            <a:endParaRPr lang="fr-FR"/>
          </a:p>
        </c:txPr>
        <c:crossAx val="788692984"/>
        <c:crosses val="autoZero"/>
        <c:crossBetween val="between"/>
        <c:majorUnit val="2.0000000000000005E-3"/>
      </c:valAx>
      <c:valAx>
        <c:axId val="788701216"/>
        <c:scaling>
          <c:orientation val="minMax"/>
          <c:max val="0.9"/>
          <c:min val="0"/>
        </c:scaling>
        <c:delete val="0"/>
        <c:axPos val="r"/>
        <c:title>
          <c:tx>
            <c:rich>
              <a:bodyPr/>
              <a:lstStyle/>
              <a:p>
                <a:pPr>
                  <a:defRPr/>
                </a:pPr>
                <a:r>
                  <a:rPr lang="fr-FR" sz="1300" b="0">
                    <a:latin typeface="Arial" panose="020B0604020202020204" pitchFamily="34" charset="0"/>
                    <a:cs typeface="Arial" panose="020B0604020202020204" pitchFamily="34" charset="0"/>
                  </a:rPr>
                  <a:t>Taux</a:t>
                </a:r>
                <a:r>
                  <a:rPr lang="fr-FR" sz="1300" b="0" baseline="0">
                    <a:latin typeface="Arial" panose="020B0604020202020204" pitchFamily="34" charset="0"/>
                    <a:cs typeface="Arial" panose="020B0604020202020204" pitchFamily="34" charset="0"/>
                  </a:rPr>
                  <a:t> d'imposition applicable aux revenus les plus élevés</a:t>
                </a:r>
                <a:endParaRPr lang="fr-FR" sz="1300" b="0">
                  <a:latin typeface="Arial" panose="020B0604020202020204" pitchFamily="34" charset="0"/>
                  <a:cs typeface="Arial" panose="020B0604020202020204" pitchFamily="34" charset="0"/>
                </a:endParaRPr>
              </a:p>
            </c:rich>
          </c:tx>
          <c:layout>
            <c:manualLayout>
              <c:xMode val="edge"/>
              <c:yMode val="edge"/>
              <c:x val="0.96962851345595991"/>
              <c:y val="6.8127378142395542E-2"/>
            </c:manualLayout>
          </c:layout>
          <c:overlay val="0"/>
        </c:title>
        <c:numFmt formatCode="0%" sourceLinked="0"/>
        <c:majorTickMark val="out"/>
        <c:minorTickMark val="none"/>
        <c:tickLblPos val="nextTo"/>
        <c:txPr>
          <a:bodyPr/>
          <a:lstStyle/>
          <a:p>
            <a:pPr>
              <a:defRPr sz="1300">
                <a:latin typeface="Arial" panose="020B0604020202020204" pitchFamily="34" charset="0"/>
                <a:cs typeface="Arial" panose="020B0604020202020204" pitchFamily="34" charset="0"/>
              </a:defRPr>
            </a:pPr>
            <a:endParaRPr lang="fr-FR"/>
          </a:p>
        </c:txPr>
        <c:crossAx val="788691416"/>
        <c:crosses val="max"/>
        <c:crossBetween val="between"/>
      </c:valAx>
      <c:catAx>
        <c:axId val="788691416"/>
        <c:scaling>
          <c:orientation val="minMax"/>
        </c:scaling>
        <c:delete val="1"/>
        <c:axPos val="b"/>
        <c:numFmt formatCode="General" sourceLinked="1"/>
        <c:majorTickMark val="out"/>
        <c:minorTickMark val="none"/>
        <c:tickLblPos val="nextTo"/>
        <c:crossAx val="788701216"/>
        <c:crosses val="autoZero"/>
        <c:auto val="1"/>
        <c:lblAlgn val="ctr"/>
        <c:lblOffset val="100"/>
        <c:noMultiLvlLbl val="0"/>
      </c:catAx>
      <c:spPr>
        <a:ln w="25400">
          <a:solidFill>
            <a:schemeClr val="tx1"/>
          </a:solidFill>
        </a:ln>
      </c:spPr>
    </c:plotArea>
    <c:legend>
      <c:legendPos val="t"/>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0.17022283366186861"/>
          <c:y val="9.9138783233324368E-2"/>
          <c:w val="0.66068353454533757"/>
          <c:h val="8.2678165735335374E-2"/>
        </c:manualLayout>
      </c:layout>
      <c:overlay val="0"/>
      <c:spPr>
        <a:solidFill>
          <a:schemeClr val="bg1"/>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a:t>Graphique</a:t>
            </a:r>
            <a:r>
              <a:rPr lang="fr-FR" sz="1600" baseline="0"/>
              <a:t> 24. La propriété privée en Europe, 1870-2020</a:t>
            </a:r>
            <a:endParaRPr lang="fr-FR" sz="1600"/>
          </a:p>
        </c:rich>
      </c:tx>
      <c:layout>
        <c:manualLayout>
          <c:xMode val="edge"/>
          <c:yMode val="edge"/>
          <c:x val="0.2298459564948043"/>
          <c:y val="6.7293178339175802E-3"/>
        </c:manualLayout>
      </c:layout>
      <c:overlay val="0"/>
      <c:spPr>
        <a:noFill/>
        <a:ln w="25400">
          <a:noFill/>
        </a:ln>
      </c:spPr>
    </c:title>
    <c:autoTitleDeleted val="0"/>
    <c:plotArea>
      <c:layout>
        <c:manualLayout>
          <c:layoutTarget val="inner"/>
          <c:xMode val="edge"/>
          <c:yMode val="edge"/>
          <c:x val="0.12018828406048576"/>
          <c:y val="6.5632425175540465E-2"/>
          <c:w val="0.84670097581708792"/>
          <c:h val="0.71983776046938652"/>
        </c:manualLayout>
      </c:layout>
      <c:lineChart>
        <c:grouping val="standard"/>
        <c:varyColors val="0"/>
        <c:ser>
          <c:idx val="0"/>
          <c:order val="0"/>
          <c:tx>
            <c:v>Royaume-Uni</c:v>
          </c:tx>
          <c:spPr>
            <a:ln w="44450">
              <a:solidFill>
                <a:schemeClr val="accent1"/>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DataG24!$B$6:$B$174</c15:sqref>
                  </c15:fullRef>
                </c:ext>
              </c:extLst>
              <c:f>DataG24!$B$26:$B$174</c:f>
              <c:numCache>
                <c:formatCode>0%</c:formatCode>
                <c:ptCount val="149"/>
                <c:pt idx="0">
                  <c:v>6.9499999999990338</c:v>
                </c:pt>
                <c:pt idx="1">
                  <c:v>6.730000000025151</c:v>
                </c:pt>
                <c:pt idx="2">
                  <c:v>6.8299999999900169</c:v>
                </c:pt>
                <c:pt idx="3">
                  <c:v>6.90000000002322</c:v>
                </c:pt>
                <c:pt idx="4">
                  <c:v>7.0099999999816625</c:v>
                </c:pt>
                <c:pt idx="5">
                  <c:v>7.0099999999947062</c:v>
                </c:pt>
                <c:pt idx="6">
                  <c:v>7.1599999999920714</c:v>
                </c:pt>
                <c:pt idx="7">
                  <c:v>7.1800000000258839</c:v>
                </c:pt>
                <c:pt idx="8">
                  <c:v>7.2499999999978897</c:v>
                </c:pt>
                <c:pt idx="9">
                  <c:v>7.1200000000095232</c:v>
                </c:pt>
                <c:pt idx="10">
                  <c:v>7.0799999999845928</c:v>
                </c:pt>
                <c:pt idx="11">
                  <c:v>6.7799999999934073</c:v>
                </c:pt>
                <c:pt idx="12">
                  <c:v>6.6499999999759725</c:v>
                </c:pt>
                <c:pt idx="13">
                  <c:v>6.6899999999818265</c:v>
                </c:pt>
                <c:pt idx="14">
                  <c:v>6.7400000000140725</c:v>
                </c:pt>
                <c:pt idx="15">
                  <c:v>6.680000000022992</c:v>
                </c:pt>
                <c:pt idx="16">
                  <c:v>6.6600000000079591</c:v>
                </c:pt>
                <c:pt idx="17">
                  <c:v>6.8100000000147203</c:v>
                </c:pt>
                <c:pt idx="18">
                  <c:v>6.7900000000084297</c:v>
                </c:pt>
                <c:pt idx="19">
                  <c:v>6.8399999999841699</c:v>
                </c:pt>
                <c:pt idx="20">
                  <c:v>6.9000000000184301</c:v>
                </c:pt>
                <c:pt idx="21">
                  <c:v>7.0100000000102796</c:v>
                </c:pt>
                <c:pt idx="22">
                  <c:v>7.0600000000113354</c:v>
                </c:pt>
                <c:pt idx="23">
                  <c:v>7.1300000000142694</c:v>
                </c:pt>
                <c:pt idx="24">
                  <c:v>6.7800000000031053</c:v>
                </c:pt>
                <c:pt idx="25">
                  <c:v>6.7199999999784099</c:v>
                </c:pt>
                <c:pt idx="26">
                  <c:v>6.6499999999876884</c:v>
                </c:pt>
                <c:pt idx="27">
                  <c:v>6.7900000000127507</c:v>
                </c:pt>
                <c:pt idx="28">
                  <c:v>6.630000000016838</c:v>
                </c:pt>
                <c:pt idx="29">
                  <c:v>6.5599999999673226</c:v>
                </c:pt>
                <c:pt idx="30">
                  <c:v>6.8999999999897303</c:v>
                </c:pt>
                <c:pt idx="31">
                  <c:v>7.0800000000021397</c:v>
                </c:pt>
                <c:pt idx="32">
                  <c:v>7.0700000000165835</c:v>
                </c:pt>
                <c:pt idx="33">
                  <c:v>7.3399999999853716</c:v>
                </c:pt>
                <c:pt idx="34">
                  <c:v>7.4499999999730138</c:v>
                </c:pt>
                <c:pt idx="35">
                  <c:v>7.2000000000208866</c:v>
                </c:pt>
                <c:pt idx="36">
                  <c:v>6.9099999999817072</c:v>
                </c:pt>
                <c:pt idx="37">
                  <c:v>6.7500000000063025</c:v>
                </c:pt>
                <c:pt idx="38">
                  <c:v>7.1699999999951229</c:v>
                </c:pt>
                <c:pt idx="39">
                  <c:v>7.189999999972672</c:v>
                </c:pt>
                <c:pt idx="40">
                  <c:v>7.0300000000294798</c:v>
                </c:pt>
                <c:pt idx="41">
                  <c:v>7.1300000000029504</c:v>
                </c:pt>
                <c:pt idx="42">
                  <c:v>7.1999999999837296</c:v>
                </c:pt>
                <c:pt idx="43">
                  <c:v>6.8999999999677399</c:v>
                </c:pt>
                <c:pt idx="44">
                  <c:v>5.4799999999947566</c:v>
                </c:pt>
                <c:pt idx="45">
                  <c:v>4.5100000000043945</c:v>
                </c:pt>
                <c:pt idx="46">
                  <c:v>3.9200000000016786</c:v>
                </c:pt>
                <c:pt idx="47">
                  <c:v>3.8500000000018137</c:v>
                </c:pt>
                <c:pt idx="48">
                  <c:v>3.8099999999960232</c:v>
                </c:pt>
                <c:pt idx="49">
                  <c:v>3.5000000000009779</c:v>
                </c:pt>
                <c:pt idx="50">
                  <c:v>3.2326742611352772</c:v>
                </c:pt>
                <c:pt idx="51">
                  <c:v>3.8353116324222007</c:v>
                </c:pt>
                <c:pt idx="52">
                  <c:v>4.3129142031085479</c:v>
                </c:pt>
                <c:pt idx="53">
                  <c:v>4.6620156319599868</c:v>
                </c:pt>
                <c:pt idx="54">
                  <c:v>4.8230377533199364</c:v>
                </c:pt>
                <c:pt idx="55">
                  <c:v>4.7459652790847198</c:v>
                </c:pt>
                <c:pt idx="56">
                  <c:v>4.9579375988659535</c:v>
                </c:pt>
                <c:pt idx="57">
                  <c:v>4.8752787407136671</c:v>
                </c:pt>
                <c:pt idx="58">
                  <c:v>4.825449825035923</c:v>
                </c:pt>
                <c:pt idx="59">
                  <c:v>4.5271240556928483</c:v>
                </c:pt>
                <c:pt idx="60">
                  <c:v>4.3986995979957619</c:v>
                </c:pt>
                <c:pt idx="61">
                  <c:v>4.8635880097728066</c:v>
                </c:pt>
                <c:pt idx="62">
                  <c:v>5.0537322003720515</c:v>
                </c:pt>
                <c:pt idx="63">
                  <c:v>4.8582295679881682</c:v>
                </c:pt>
                <c:pt idx="64">
                  <c:v>4.8688201139123919</c:v>
                </c:pt>
                <c:pt idx="65">
                  <c:v>4.9003921041269045</c:v>
                </c:pt>
                <c:pt idx="66">
                  <c:v>5.1743588091697168</c:v>
                </c:pt>
                <c:pt idx="67">
                  <c:v>4.5889061040229775</c:v>
                </c:pt>
                <c:pt idx="68">
                  <c:v>4.8261844735460846</c:v>
                </c:pt>
                <c:pt idx="69">
                  <c:v>4.7005512495531141</c:v>
                </c:pt>
                <c:pt idx="70">
                  <c:v>4.3235202591539164</c:v>
                </c:pt>
                <c:pt idx="71">
                  <c:v>3.9897797624966378</c:v>
                </c:pt>
                <c:pt idx="72">
                  <c:v>3.9597697027465437</c:v>
                </c:pt>
                <c:pt idx="73">
                  <c:v>4.0331648877928803</c:v>
                </c:pt>
                <c:pt idx="74">
                  <c:v>4.2375692293235279</c:v>
                </c:pt>
                <c:pt idx="75">
                  <c:v>4.6160139726598368</c:v>
                </c:pt>
                <c:pt idx="76">
                  <c:v>4.7055818187855953</c:v>
                </c:pt>
                <c:pt idx="77">
                  <c:v>4.332786862668133</c:v>
                </c:pt>
                <c:pt idx="78">
                  <c:v>4.0121102468875804</c:v>
                </c:pt>
                <c:pt idx="79">
                  <c:v>3.9203971654477807</c:v>
                </c:pt>
                <c:pt idx="80">
                  <c:v>3.976341974143728</c:v>
                </c:pt>
                <c:pt idx="81">
                  <c:v>3.7152645918416312</c:v>
                </c:pt>
                <c:pt idx="82">
                  <c:v>3.5772749390342264</c:v>
                </c:pt>
                <c:pt idx="83">
                  <c:v>3.4236899304478436</c:v>
                </c:pt>
                <c:pt idx="84">
                  <c:v>3.346741205553641</c:v>
                </c:pt>
                <c:pt idx="85">
                  <c:v>3.2244605238840758</c:v>
                </c:pt>
                <c:pt idx="86">
                  <c:v>3.1451505478542874</c:v>
                </c:pt>
                <c:pt idx="87">
                  <c:v>3.1181155753924394</c:v>
                </c:pt>
                <c:pt idx="88">
                  <c:v>3.1223107858740549</c:v>
                </c:pt>
                <c:pt idx="89">
                  <c:v>3.1413916994401703</c:v>
                </c:pt>
                <c:pt idx="90">
                  <c:v>3.1363819030310842</c:v>
                </c:pt>
                <c:pt idx="91">
                  <c:v>3.1750400613841685</c:v>
                </c:pt>
                <c:pt idx="92">
                  <c:v>3.2762151277139027</c:v>
                </c:pt>
                <c:pt idx="93">
                  <c:v>3.3476354964739121</c:v>
                </c:pt>
                <c:pt idx="94">
                  <c:v>3.2162755741828746</c:v>
                </c:pt>
                <c:pt idx="95">
                  <c:v>3.1170402081021176</c:v>
                </c:pt>
                <c:pt idx="96">
                  <c:v>3.1203745010672148</c:v>
                </c:pt>
                <c:pt idx="97">
                  <c:v>3.1129524430760687</c:v>
                </c:pt>
                <c:pt idx="98">
                  <c:v>2.9919498213579421</c:v>
                </c:pt>
                <c:pt idx="99">
                  <c:v>2.9575692005396985</c:v>
                </c:pt>
                <c:pt idx="100">
                  <c:v>2.885828256341298</c:v>
                </c:pt>
                <c:pt idx="101">
                  <c:v>2.8955958548079694</c:v>
                </c:pt>
                <c:pt idx="102">
                  <c:v>2.9687086816372412</c:v>
                </c:pt>
                <c:pt idx="103">
                  <c:v>2.9413482361627765</c:v>
                </c:pt>
                <c:pt idx="104">
                  <c:v>2.9999906448790457</c:v>
                </c:pt>
                <c:pt idx="105">
                  <c:v>2.7141491538681821</c:v>
                </c:pt>
                <c:pt idx="106">
                  <c:v>2.5463277261625641</c:v>
                </c:pt>
                <c:pt idx="107">
                  <c:v>2.5060510775058411</c:v>
                </c:pt>
                <c:pt idx="108">
                  <c:v>2.5961771564203642</c:v>
                </c:pt>
                <c:pt idx="109">
                  <c:v>2.7044696199668894</c:v>
                </c:pt>
                <c:pt idx="110">
                  <c:v>2.7436890394914175</c:v>
                </c:pt>
                <c:pt idx="111">
                  <c:v>2.7630976969000764</c:v>
                </c:pt>
                <c:pt idx="112">
                  <c:v>2.7654150911443365</c:v>
                </c:pt>
                <c:pt idx="113">
                  <c:v>2.8684513578903936</c:v>
                </c:pt>
                <c:pt idx="114">
                  <c:v>3.0342103087402053</c:v>
                </c:pt>
                <c:pt idx="115">
                  <c:v>3.0742656122666046</c:v>
                </c:pt>
                <c:pt idx="116">
                  <c:v>3.3298066035957872</c:v>
                </c:pt>
                <c:pt idx="117">
                  <c:v>3.4970116434416996</c:v>
                </c:pt>
                <c:pt idx="118">
                  <c:v>3.7164544112274731</c:v>
                </c:pt>
                <c:pt idx="119">
                  <c:v>3.8983174868145904</c:v>
                </c:pt>
                <c:pt idx="120">
                  <c:v>3.8173690748529543</c:v>
                </c:pt>
                <c:pt idx="121">
                  <c:v>3.7752024462712717</c:v>
                </c:pt>
                <c:pt idx="122">
                  <c:v>3.8005587079841248</c:v>
                </c:pt>
                <c:pt idx="123">
                  <c:v>3.9169704851331448</c:v>
                </c:pt>
                <c:pt idx="124">
                  <c:v>3.8833265038224694</c:v>
                </c:pt>
                <c:pt idx="125">
                  <c:v>3.7599011134035698</c:v>
                </c:pt>
                <c:pt idx="126">
                  <c:v>3.8525680707110199</c:v>
                </c:pt>
                <c:pt idx="127">
                  <c:v>4.0994364246584647</c:v>
                </c:pt>
                <c:pt idx="128">
                  <c:v>4.4569918016064367</c:v>
                </c:pt>
                <c:pt idx="129">
                  <c:v>4.7618520549713734</c:v>
                </c:pt>
                <c:pt idx="130">
                  <c:v>4.9667020216282118</c:v>
                </c:pt>
                <c:pt idx="131">
                  <c:v>4.9547316285208627</c:v>
                </c:pt>
                <c:pt idx="132">
                  <c:v>4.8610061055863421</c:v>
                </c:pt>
                <c:pt idx="133">
                  <c:v>4.8802160471801983</c:v>
                </c:pt>
                <c:pt idx="134">
                  <c:v>5.0209336802844824</c:v>
                </c:pt>
                <c:pt idx="135">
                  <c:v>5.0979843885783058</c:v>
                </c:pt>
                <c:pt idx="136">
                  <c:v>5.1579458607634567</c:v>
                </c:pt>
                <c:pt idx="137">
                  <c:v>5.2756865129087531</c:v>
                </c:pt>
                <c:pt idx="138">
                  <c:v>5.027658143499929</c:v>
                </c:pt>
                <c:pt idx="139">
                  <c:v>5.0794121294856946</c:v>
                </c:pt>
                <c:pt idx="140">
                  <c:v>5.2685166345505712</c:v>
                </c:pt>
                <c:pt idx="141">
                  <c:v>5.4020979677974825</c:v>
                </c:pt>
                <c:pt idx="142">
                  <c:v>5.5792595273556627</c:v>
                </c:pt>
                <c:pt idx="143">
                  <c:v>5.6352473060947572</c:v>
                </c:pt>
                <c:pt idx="144">
                  <c:v>5.8979369573201588</c:v>
                </c:pt>
                <c:pt idx="145">
                  <c:v>6.2934071022680342</c:v>
                </c:pt>
                <c:pt idx="146">
                  <c:v>6.0956720297940965</c:v>
                </c:pt>
                <c:pt idx="147">
                  <c:v>6.1945395660310654</c:v>
                </c:pt>
                <c:pt idx="148">
                  <c:v>6.1451057979125814</c:v>
                </c:pt>
              </c:numCache>
            </c:numRef>
          </c:val>
          <c:smooth val="1"/>
        </c:ser>
        <c:ser>
          <c:idx val="1"/>
          <c:order val="1"/>
          <c:tx>
            <c:v>France</c:v>
          </c:tx>
          <c:spPr>
            <a:ln w="44450">
              <a:solidFill>
                <a:schemeClr val="accent6"/>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DataG24!$C$6:$C$174</c15:sqref>
                  </c15:fullRef>
                </c:ext>
              </c:extLst>
              <c:f>DataG24!$C$26:$C$174</c:f>
              <c:numCache>
                <c:formatCode>0%</c:formatCode>
                <c:ptCount val="149"/>
                <c:pt idx="0">
                  <c:v>6.6921659708990502</c:v>
                </c:pt>
                <c:pt idx="1">
                  <c:v>6.6760526688378699</c:v>
                </c:pt>
                <c:pt idx="2">
                  <c:v>6.7938761520154101</c:v>
                </c:pt>
                <c:pt idx="3">
                  <c:v>7.1407270797505307</c:v>
                </c:pt>
                <c:pt idx="4">
                  <c:v>7.022262353980671</c:v>
                </c:pt>
                <c:pt idx="5">
                  <c:v>6.3873044358824274</c:v>
                </c:pt>
                <c:pt idx="6">
                  <c:v>6.7699803490416999</c:v>
                </c:pt>
                <c:pt idx="7">
                  <c:v>6.9347325159530522</c:v>
                </c:pt>
                <c:pt idx="8">
                  <c:v>7.4644421412231283</c:v>
                </c:pt>
                <c:pt idx="9">
                  <c:v>7.44157556023778</c:v>
                </c:pt>
                <c:pt idx="10">
                  <c:v>7.27979029491103</c:v>
                </c:pt>
                <c:pt idx="11">
                  <c:v>6.9201497452831822</c:v>
                </c:pt>
                <c:pt idx="12">
                  <c:v>6.6741041979565763</c:v>
                </c:pt>
                <c:pt idx="13">
                  <c:v>7.212389062650133</c:v>
                </c:pt>
                <c:pt idx="14">
                  <c:v>7.5930299939256338</c:v>
                </c:pt>
                <c:pt idx="15">
                  <c:v>7.6990687436269427</c:v>
                </c:pt>
                <c:pt idx="16">
                  <c:v>7.9029090610928918</c:v>
                </c:pt>
                <c:pt idx="17">
                  <c:v>7.8804903155373722</c:v>
                </c:pt>
                <c:pt idx="18">
                  <c:v>7.4171405231963554</c:v>
                </c:pt>
                <c:pt idx="19">
                  <c:v>7.5322741806640128</c:v>
                </c:pt>
                <c:pt idx="20">
                  <c:v>7.4619378642539269</c:v>
                </c:pt>
                <c:pt idx="21">
                  <c:v>7.475631376047696</c:v>
                </c:pt>
                <c:pt idx="22">
                  <c:v>7.3477603176715558</c:v>
                </c:pt>
                <c:pt idx="23">
                  <c:v>7.4292963773033867</c:v>
                </c:pt>
                <c:pt idx="24">
                  <c:v>7.7217605826037419</c:v>
                </c:pt>
                <c:pt idx="25">
                  <c:v>7.7849235255428733</c:v>
                </c:pt>
                <c:pt idx="26">
                  <c:v>7.0802226220841344</c:v>
                </c:pt>
                <c:pt idx="27">
                  <c:v>7.4720374663179392</c:v>
                </c:pt>
                <c:pt idx="28">
                  <c:v>6.9494178803060569</c:v>
                </c:pt>
                <c:pt idx="29">
                  <c:v>6.8390922592713004</c:v>
                </c:pt>
                <c:pt idx="30">
                  <c:v>6.9235720368908353</c:v>
                </c:pt>
                <c:pt idx="31">
                  <c:v>7.3303868337662861</c:v>
                </c:pt>
                <c:pt idx="32">
                  <c:v>7.4806002555230462</c:v>
                </c:pt>
                <c:pt idx="33">
                  <c:v>7.4258707623700504</c:v>
                </c:pt>
                <c:pt idx="34">
                  <c:v>7.4329168067314502</c:v>
                </c:pt>
                <c:pt idx="35">
                  <c:v>7.3047398364269513</c:v>
                </c:pt>
                <c:pt idx="36">
                  <c:v>7.5653723941262054</c:v>
                </c:pt>
                <c:pt idx="37">
                  <c:v>6.9230687922942353</c:v>
                </c:pt>
                <c:pt idx="38">
                  <c:v>7.1240385502378976</c:v>
                </c:pt>
                <c:pt idx="39">
                  <c:v>7.0518818908534433</c:v>
                </c:pt>
                <c:pt idx="40">
                  <c:v>7.5377305363742106</c:v>
                </c:pt>
                <c:pt idx="41">
                  <c:v>6.993598288736548</c:v>
                </c:pt>
                <c:pt idx="42">
                  <c:v>6.4100098403730401</c:v>
                </c:pt>
                <c:pt idx="43">
                  <c:v>6.7220189650543762</c:v>
                </c:pt>
                <c:pt idx="44">
                  <c:v>6.8258179505654839</c:v>
                </c:pt>
                <c:pt idx="45">
                  <c:v>6.9339247949692222</c:v>
                </c:pt>
                <c:pt idx="46">
                  <c:v>5.782581496506042</c:v>
                </c:pt>
                <c:pt idx="47">
                  <c:v>5.4224626910377864</c:v>
                </c:pt>
                <c:pt idx="48">
                  <c:v>5.6540665876307408</c:v>
                </c:pt>
                <c:pt idx="49">
                  <c:v>4.9631467565247398</c:v>
                </c:pt>
                <c:pt idx="50">
                  <c:v>4.5611337085593524</c:v>
                </c:pt>
                <c:pt idx="51">
                  <c:v>4.166420614787703</c:v>
                </c:pt>
                <c:pt idx="52">
                  <c:v>3.8020664259949939</c:v>
                </c:pt>
                <c:pt idx="53">
                  <c:v>3.3594723653642511</c:v>
                </c:pt>
                <c:pt idx="54">
                  <c:v>3.2208125974504695</c:v>
                </c:pt>
                <c:pt idx="55">
                  <c:v>2.9331990956783032</c:v>
                </c:pt>
                <c:pt idx="56">
                  <c:v>3.0042481609914993</c:v>
                </c:pt>
                <c:pt idx="57">
                  <c:v>3.4140949903894589</c:v>
                </c:pt>
                <c:pt idx="58">
                  <c:v>3.4951588343185862</c:v>
                </c:pt>
                <c:pt idx="59">
                  <c:v>3.7041053209444637</c:v>
                </c:pt>
                <c:pt idx="60">
                  <c:v>3.9894134030214157</c:v>
                </c:pt>
                <c:pt idx="61">
                  <c:v>4.0389486364910576</c:v>
                </c:pt>
                <c:pt idx="62">
                  <c:v>4.4312339161456267</c:v>
                </c:pt>
                <c:pt idx="63">
                  <c:v>4.411245256461644</c:v>
                </c:pt>
                <c:pt idx="64">
                  <c:v>4.6519109953011872</c:v>
                </c:pt>
                <c:pt idx="65">
                  <c:v>4.4244301765680847</c:v>
                </c:pt>
                <c:pt idx="66">
                  <c:v>4.1263083781106582</c:v>
                </c:pt>
                <c:pt idx="67">
                  <c:v>4.3617658544543767</c:v>
                </c:pt>
                <c:pt idx="68">
                  <c:v>4.3965427253242391</c:v>
                </c:pt>
                <c:pt idx="69">
                  <c:v>4.0055330358659269</c:v>
                </c:pt>
                <c:pt idx="70">
                  <c:v>4.0219154343479486</c:v>
                </c:pt>
                <c:pt idx="71">
                  <c:v>4.3029123408396472</c:v>
                </c:pt>
                <c:pt idx="72">
                  <c:v>4.2241951408381828</c:v>
                </c:pt>
                <c:pt idx="73">
                  <c:v>4.5418388128137339</c:v>
                </c:pt>
                <c:pt idx="74">
                  <c:v>4.3961350742307426</c:v>
                </c:pt>
                <c:pt idx="75">
                  <c:v>3.0340776384901704</c:v>
                </c:pt>
                <c:pt idx="76">
                  <c:v>2.0557254909507341</c:v>
                </c:pt>
                <c:pt idx="77">
                  <c:v>2.1089854408284934</c:v>
                </c:pt>
                <c:pt idx="78">
                  <c:v>1.8959754673960041</c:v>
                </c:pt>
                <c:pt idx="79">
                  <c:v>1.7991448047588698</c:v>
                </c:pt>
                <c:pt idx="80">
                  <c:v>1.8357089045461272</c:v>
                </c:pt>
                <c:pt idx="81">
                  <c:v>1.9133012084347523</c:v>
                </c:pt>
                <c:pt idx="82">
                  <c:v>2.0151457993648161</c:v>
                </c:pt>
                <c:pt idx="83">
                  <c:v>2.0842040535393629</c:v>
                </c:pt>
                <c:pt idx="84">
                  <c:v>2.102270358286332</c:v>
                </c:pt>
                <c:pt idx="85">
                  <c:v>2.1857031329839458</c:v>
                </c:pt>
                <c:pt idx="86">
                  <c:v>2.2963262094870061</c:v>
                </c:pt>
                <c:pt idx="87">
                  <c:v>2.3632633150476203</c:v>
                </c:pt>
                <c:pt idx="88">
                  <c:v>2.5062469330427852</c:v>
                </c:pt>
                <c:pt idx="89">
                  <c:v>2.6432701425470979</c:v>
                </c:pt>
                <c:pt idx="90">
                  <c:v>2.6284867009322817</c:v>
                </c:pt>
                <c:pt idx="91">
                  <c:v>2.7166809367485842</c:v>
                </c:pt>
                <c:pt idx="92">
                  <c:v>2.7342140040044414</c:v>
                </c:pt>
                <c:pt idx="93">
                  <c:v>2.7807532423211203</c:v>
                </c:pt>
                <c:pt idx="94">
                  <c:v>2.8109929705742966</c:v>
                </c:pt>
                <c:pt idx="95">
                  <c:v>2.8888253696794637</c:v>
                </c:pt>
                <c:pt idx="96">
                  <c:v>2.9600306111504762</c:v>
                </c:pt>
                <c:pt idx="97">
                  <c:v>3.0436628139244313</c:v>
                </c:pt>
                <c:pt idx="98">
                  <c:v>3.149802921412078</c:v>
                </c:pt>
                <c:pt idx="99">
                  <c:v>3.1622605429080415</c:v>
                </c:pt>
                <c:pt idx="100">
                  <c:v>3.1203288480821718</c:v>
                </c:pt>
                <c:pt idx="101">
                  <c:v>3.0579120403161828</c:v>
                </c:pt>
                <c:pt idx="102">
                  <c:v>3.0825610507204408</c:v>
                </c:pt>
                <c:pt idx="103">
                  <c:v>3.0622248960422036</c:v>
                </c:pt>
                <c:pt idx="104">
                  <c:v>3.034182804774018</c:v>
                </c:pt>
                <c:pt idx="105">
                  <c:v>3.1197210648276839</c:v>
                </c:pt>
                <c:pt idx="106">
                  <c:v>3.0779133208014113</c:v>
                </c:pt>
                <c:pt idx="107">
                  <c:v>3.0987335798399847</c:v>
                </c:pt>
                <c:pt idx="108">
                  <c:v>3.1982239437189675</c:v>
                </c:pt>
                <c:pt idx="109">
                  <c:v>3.2979958116249533</c:v>
                </c:pt>
                <c:pt idx="110">
                  <c:v>3.3309357560655704</c:v>
                </c:pt>
                <c:pt idx="111">
                  <c:v>3.3319020419630627</c:v>
                </c:pt>
                <c:pt idx="112">
                  <c:v>3.2471713887800289</c:v>
                </c:pt>
                <c:pt idx="113">
                  <c:v>3.2618966173144868</c:v>
                </c:pt>
                <c:pt idx="114">
                  <c:v>3.2588129326101574</c:v>
                </c:pt>
                <c:pt idx="115">
                  <c:v>3.2124361135298134</c:v>
                </c:pt>
                <c:pt idx="116">
                  <c:v>3.2115476698937289</c:v>
                </c:pt>
                <c:pt idx="117">
                  <c:v>3.2525175168471274</c:v>
                </c:pt>
                <c:pt idx="118">
                  <c:v>3.2225225378760429</c:v>
                </c:pt>
                <c:pt idx="119">
                  <c:v>3.3135072614287355</c:v>
                </c:pt>
                <c:pt idx="120">
                  <c:v>3.344374903095892</c:v>
                </c:pt>
                <c:pt idx="121">
                  <c:v>3.3371519480523109</c:v>
                </c:pt>
                <c:pt idx="122">
                  <c:v>3.2737601134670582</c:v>
                </c:pt>
                <c:pt idx="123">
                  <c:v>3.31177564010471</c:v>
                </c:pt>
                <c:pt idx="124">
                  <c:v>3.2654670382197981</c:v>
                </c:pt>
                <c:pt idx="125">
                  <c:v>3.2467140212783203</c:v>
                </c:pt>
                <c:pt idx="126">
                  <c:v>3.2926824191316517</c:v>
                </c:pt>
                <c:pt idx="127">
                  <c:v>3.3222621047282064</c:v>
                </c:pt>
                <c:pt idx="128">
                  <c:v>3.3569601697231111</c:v>
                </c:pt>
                <c:pt idx="129">
                  <c:v>3.5488350170943672</c:v>
                </c:pt>
                <c:pt idx="130">
                  <c:v>3.7278867504667756</c:v>
                </c:pt>
                <c:pt idx="131">
                  <c:v>3.80489257270228</c:v>
                </c:pt>
                <c:pt idx="132">
                  <c:v>3.9419411809153582</c:v>
                </c:pt>
                <c:pt idx="133">
                  <c:v>4.2206876096300832</c:v>
                </c:pt>
                <c:pt idx="134">
                  <c:v>4.5685326699264657</c:v>
                </c:pt>
                <c:pt idx="135">
                  <c:v>5.0156111089527986</c:v>
                </c:pt>
                <c:pt idx="136">
                  <c:v>5.3853256325119316</c:v>
                </c:pt>
                <c:pt idx="137">
                  <c:v>5.5739310833717921</c:v>
                </c:pt>
                <c:pt idx="138">
                  <c:v>5.4580867787326355</c:v>
                </c:pt>
                <c:pt idx="139">
                  <c:v>5.5527629422883624</c:v>
                </c:pt>
                <c:pt idx="140">
                  <c:v>5.6323186724479877</c:v>
                </c:pt>
                <c:pt idx="141">
                  <c:v>5.7545071647232255</c:v>
                </c:pt>
                <c:pt idx="142">
                  <c:v>5.8835635781886868</c:v>
                </c:pt>
                <c:pt idx="143">
                  <c:v>5.8639326531405418</c:v>
                </c:pt>
                <c:pt idx="144">
                  <c:v>5.8064557724489516</c:v>
                </c:pt>
                <c:pt idx="145">
                  <c:v>5.7494598193582966</c:v>
                </c:pt>
                <c:pt idx="146">
                  <c:v>5.7779577959036246</c:v>
                </c:pt>
                <c:pt idx="147">
                  <c:v>5.7637088076309606</c:v>
                </c:pt>
                <c:pt idx="148">
                  <c:v>5.7708333017672926</c:v>
                </c:pt>
              </c:numCache>
            </c:numRef>
          </c:val>
          <c:smooth val="1"/>
        </c:ser>
        <c:ser>
          <c:idx val="2"/>
          <c:order val="2"/>
          <c:tx>
            <c:v>Allemagne</c:v>
          </c:tx>
          <c:spPr>
            <a:ln w="44450">
              <a:solidFill>
                <a:schemeClr val="accent2"/>
              </a:solidFill>
            </a:ln>
          </c:spPr>
          <c:marker>
            <c:symbol val="none"/>
          </c:marker>
          <c:cat>
            <c:numRef>
              <c:extLst>
                <c:ext xmlns:c15="http://schemas.microsoft.com/office/drawing/2012/chart" uri="{02D57815-91ED-43cb-92C2-25804820EDAC}">
                  <c15:fullRef>
                    <c15:sqref>DataG24!$A$6:$A$174</c15:sqref>
                  </c15:fullRef>
                </c:ext>
              </c:extLst>
              <c:f>DataG24!$A$26:$A$174</c:f>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xmlns:c15="http://schemas.microsoft.com/office/drawing/2012/chart" uri="{02D57815-91ED-43cb-92C2-25804820EDAC}">
                  <c15:fullRef>
                    <c15:sqref>DataG24!$D$6:$D$174</c15:sqref>
                  </c15:fullRef>
                </c:ext>
              </c:extLst>
              <c:f>DataG24!$D$26:$D$174</c:f>
              <c:numCache>
                <c:formatCode>0%</c:formatCode>
                <c:ptCount val="149"/>
                <c:pt idx="0">
                  <c:v>6.53716354195722</c:v>
                </c:pt>
                <c:pt idx="1">
                  <c:v>6.3970049460724496</c:v>
                </c:pt>
                <c:pt idx="2">
                  <c:v>6.2957798098741486</c:v>
                </c:pt>
                <c:pt idx="3">
                  <c:v>6.3314291286222364</c:v>
                </c:pt>
                <c:pt idx="4">
                  <c:v>6.0126162667696992</c:v>
                </c:pt>
                <c:pt idx="5">
                  <c:v>6.3855721408400798</c:v>
                </c:pt>
                <c:pt idx="6">
                  <c:v>6.3737554293941576</c:v>
                </c:pt>
                <c:pt idx="7">
                  <c:v>6.4082554094664941</c:v>
                </c:pt>
                <c:pt idx="8">
                  <c:v>6.1486927132839009</c:v>
                </c:pt>
                <c:pt idx="9">
                  <c:v>6.4996065021255234</c:v>
                </c:pt>
                <c:pt idx="10">
                  <c:v>6.4597933932832561</c:v>
                </c:pt>
                <c:pt idx="11">
                  <c:v>6.415676165160761</c:v>
                </c:pt>
                <c:pt idx="12">
                  <c:v>6.4956121267743505</c:v>
                </c:pt>
                <c:pt idx="13">
                  <c:v>6.4080383358170394</c:v>
                </c:pt>
                <c:pt idx="14">
                  <c:v>6.280286313970123</c:v>
                </c:pt>
                <c:pt idx="15">
                  <c:v>6.3854756058554552</c:v>
                </c:pt>
                <c:pt idx="16">
                  <c:v>6.5186173021994938</c:v>
                </c:pt>
                <c:pt idx="17">
                  <c:v>6.6482423801870345</c:v>
                </c:pt>
                <c:pt idx="18">
                  <c:v>6.4840338163957778</c:v>
                </c:pt>
                <c:pt idx="19">
                  <c:v>6.3377017488717087</c:v>
                </c:pt>
                <c:pt idx="20">
                  <c:v>6.2224949221544739</c:v>
                </c:pt>
                <c:pt idx="21">
                  <c:v>6.5486587150597906</c:v>
                </c:pt>
                <c:pt idx="22">
                  <c:v>6.0335495675427646</c:v>
                </c:pt>
                <c:pt idx="23">
                  <c:v>5.9159832360928108</c:v>
                </c:pt>
                <c:pt idx="24">
                  <c:v>5.9968304016006444</c:v>
                </c:pt>
                <c:pt idx="25">
                  <c:v>5.8208836932695318</c:v>
                </c:pt>
                <c:pt idx="26">
                  <c:v>5.6628482397718081</c:v>
                </c:pt>
                <c:pt idx="27">
                  <c:v>5.6360064153923801</c:v>
                </c:pt>
                <c:pt idx="28">
                  <c:v>5.5593312421064454</c:v>
                </c:pt>
                <c:pt idx="29">
                  <c:v>5.8339268207942059</c:v>
                </c:pt>
                <c:pt idx="30">
                  <c:v>6.1429654617285081</c:v>
                </c:pt>
                <c:pt idx="31">
                  <c:v>6.4754688146863337</c:v>
                </c:pt>
                <c:pt idx="32">
                  <c:v>6.3406297039531916</c:v>
                </c:pt>
                <c:pt idx="33">
                  <c:v>6.0379532163869643</c:v>
                </c:pt>
                <c:pt idx="34">
                  <c:v>5.9877637483748867</c:v>
                </c:pt>
                <c:pt idx="35">
                  <c:v>5.8569581965309458</c:v>
                </c:pt>
                <c:pt idx="36">
                  <c:v>6.0078198582308531</c:v>
                </c:pt>
                <c:pt idx="37">
                  <c:v>5.9896446606003604</c:v>
                </c:pt>
                <c:pt idx="38">
                  <c:v>6.2572030141707851</c:v>
                </c:pt>
                <c:pt idx="39">
                  <c:v>6.0274485011368206</c:v>
                </c:pt>
                <c:pt idx="40">
                  <c:v>6.0806950569303204</c:v>
                </c:pt>
                <c:pt idx="41">
                  <c:v>6.0475832759453478</c:v>
                </c:pt>
                <c:pt idx="42">
                  <c:v>5.9779032048732557</c:v>
                </c:pt>
                <c:pt idx="43">
                  <c:v>6.2315708665119294</c:v>
                </c:pt>
                <c:pt idx="44">
                  <c:v>5.9656201016361354</c:v>
                </c:pt>
                <c:pt idx="45">
                  <c:v>5.7021927261679517</c:v>
                </c:pt>
                <c:pt idx="46">
                  <c:v>5.3824539917446907</c:v>
                </c:pt>
                <c:pt idx="47">
                  <c:v>5.0573772352571869</c:v>
                </c:pt>
                <c:pt idx="48">
                  <c:v>4.7376766493464713</c:v>
                </c:pt>
                <c:pt idx="49">
                  <c:v>4.4160594955773282</c:v>
                </c:pt>
                <c:pt idx="50">
                  <c:v>3.336913583673073</c:v>
                </c:pt>
                <c:pt idx="51">
                  <c:v>2.8548298752123662</c:v>
                </c:pt>
                <c:pt idx="52">
                  <c:v>2.3658944180204835</c:v>
                </c:pt>
                <c:pt idx="53">
                  <c:v>2.4033798391639505</c:v>
                </c:pt>
                <c:pt idx="54">
                  <c:v>2.2131004637466551</c:v>
                </c:pt>
                <c:pt idx="55">
                  <c:v>2.3010674720668556</c:v>
                </c:pt>
                <c:pt idx="56">
                  <c:v>2.67173178028164</c:v>
                </c:pt>
                <c:pt idx="57">
                  <c:v>2.747510387259593</c:v>
                </c:pt>
                <c:pt idx="58">
                  <c:v>2.7994292717465021</c:v>
                </c:pt>
                <c:pt idx="59">
                  <c:v>3.0461071440156706</c:v>
                </c:pt>
                <c:pt idx="60">
                  <c:v>3.2052214459535779</c:v>
                </c:pt>
                <c:pt idx="61">
                  <c:v>3.3662215732759933</c:v>
                </c:pt>
                <c:pt idx="62">
                  <c:v>3.4860205581798818</c:v>
                </c:pt>
                <c:pt idx="63">
                  <c:v>3.3126732184685812</c:v>
                </c:pt>
                <c:pt idx="64">
                  <c:v>3.0487643119295873</c:v>
                </c:pt>
                <c:pt idx="65">
                  <c:v>2.9049619699686837</c:v>
                </c:pt>
                <c:pt idx="66">
                  <c:v>2.7719592190505398</c:v>
                </c:pt>
                <c:pt idx="67">
                  <c:v>2.6705544819093019</c:v>
                </c:pt>
                <c:pt idx="68">
                  <c:v>2.6478701221552639</c:v>
                </c:pt>
                <c:pt idx="69">
                  <c:v>2.8162654408835128</c:v>
                </c:pt>
                <c:pt idx="70">
                  <c:v>2.8724886611301321</c:v>
                </c:pt>
                <c:pt idx="71">
                  <c:v>2.6318789344310343</c:v>
                </c:pt>
                <c:pt idx="72">
                  <c:v>2.6963992530739795</c:v>
                </c:pt>
                <c:pt idx="73">
                  <c:v>2.7870909771212147</c:v>
                </c:pt>
                <c:pt idx="74">
                  <c:v>2.9620628872284862</c:v>
                </c:pt>
                <c:pt idx="75">
                  <c:v>2.6048526825420142</c:v>
                </c:pt>
                <c:pt idx="76">
                  <c:v>2.3512210633601534</c:v>
                </c:pt>
                <c:pt idx="77">
                  <c:v>2.2303064955426044</c:v>
                </c:pt>
                <c:pt idx="78">
                  <c:v>2.1503089437890304</c:v>
                </c:pt>
                <c:pt idx="79">
                  <c:v>2.0594546040982551</c:v>
                </c:pt>
                <c:pt idx="80">
                  <c:v>2.0451932690569739</c:v>
                </c:pt>
                <c:pt idx="81">
                  <c:v>1.9514894828766489</c:v>
                </c:pt>
                <c:pt idx="82">
                  <c:v>1.9144053994899335</c:v>
                </c:pt>
                <c:pt idx="83">
                  <c:v>1.8989684787315686</c:v>
                </c:pt>
                <c:pt idx="84">
                  <c:v>1.9209090633962789</c:v>
                </c:pt>
                <c:pt idx="85">
                  <c:v>1.8058220130704674</c:v>
                </c:pt>
                <c:pt idx="86">
                  <c:v>1.7386134953944004</c:v>
                </c:pt>
                <c:pt idx="87">
                  <c:v>1.737259250202319</c:v>
                </c:pt>
                <c:pt idx="88">
                  <c:v>1.8205396847732229</c:v>
                </c:pt>
                <c:pt idx="89">
                  <c:v>1.870925309613632</c:v>
                </c:pt>
                <c:pt idx="90">
                  <c:v>1.9393542148176646</c:v>
                </c:pt>
                <c:pt idx="91">
                  <c:v>2.0847878656277725</c:v>
                </c:pt>
                <c:pt idx="92">
                  <c:v>2.1735718323885824</c:v>
                </c:pt>
                <c:pt idx="93">
                  <c:v>2.3000421510485527</c:v>
                </c:pt>
                <c:pt idx="94">
                  <c:v>2.330802802456982</c:v>
                </c:pt>
                <c:pt idx="95">
                  <c:v>2.3549148777090263</c:v>
                </c:pt>
                <c:pt idx="96">
                  <c:v>2.4431534594115094</c:v>
                </c:pt>
                <c:pt idx="97">
                  <c:v>2.67631567942085</c:v>
                </c:pt>
                <c:pt idx="98">
                  <c:v>2.7164813985946772</c:v>
                </c:pt>
                <c:pt idx="99">
                  <c:v>2.6442760651960033</c:v>
                </c:pt>
                <c:pt idx="100">
                  <c:v>2.5395923615253473</c:v>
                </c:pt>
                <c:pt idx="101">
                  <c:v>2.4822329206832632</c:v>
                </c:pt>
                <c:pt idx="102">
                  <c:v>2.5012257933099762</c:v>
                </c:pt>
                <c:pt idx="103">
                  <c:v>2.4641161219947021</c:v>
                </c:pt>
                <c:pt idx="104">
                  <c:v>2.4841885609585965</c:v>
                </c:pt>
                <c:pt idx="105">
                  <c:v>2.5864185611723669</c:v>
                </c:pt>
                <c:pt idx="106">
                  <c:v>2.5710209735206999</c:v>
                </c:pt>
                <c:pt idx="107">
                  <c:v>2.6574116043914482</c:v>
                </c:pt>
                <c:pt idx="108">
                  <c:v>2.7650481811571974</c:v>
                </c:pt>
                <c:pt idx="109">
                  <c:v>2.8015648419949972</c:v>
                </c:pt>
                <c:pt idx="110">
                  <c:v>2.8562577404393683</c:v>
                </c:pt>
                <c:pt idx="111">
                  <c:v>2.9623881853808305</c:v>
                </c:pt>
                <c:pt idx="112">
                  <c:v>3.0844375623110256</c:v>
                </c:pt>
                <c:pt idx="113">
                  <c:v>3.1612814001805316</c:v>
                </c:pt>
                <c:pt idx="114">
                  <c:v>3.2057432770672345</c:v>
                </c:pt>
                <c:pt idx="115">
                  <c:v>3.2779235247305163</c:v>
                </c:pt>
                <c:pt idx="116">
                  <c:v>3.3219445344684444</c:v>
                </c:pt>
                <c:pt idx="117">
                  <c:v>3.4303527632555983</c:v>
                </c:pt>
                <c:pt idx="118">
                  <c:v>3.4158641344019696</c:v>
                </c:pt>
                <c:pt idx="119">
                  <c:v>3.3989814998932171</c:v>
                </c:pt>
                <c:pt idx="120">
                  <c:v>3.4228697978069644</c:v>
                </c:pt>
                <c:pt idx="121">
                  <c:v>3.1165089516360598</c:v>
                </c:pt>
                <c:pt idx="122">
                  <c:v>3.1407788936172474</c:v>
                </c:pt>
                <c:pt idx="123">
                  <c:v>3.2763940850248763</c:v>
                </c:pt>
                <c:pt idx="124">
                  <c:v>3.3136837627636759</c:v>
                </c:pt>
                <c:pt idx="125">
                  <c:v>3.3378208990683849</c:v>
                </c:pt>
                <c:pt idx="126">
                  <c:v>3.4507070321055107</c:v>
                </c:pt>
                <c:pt idx="127">
                  <c:v>3.5572940821894008</c:v>
                </c:pt>
                <c:pt idx="128">
                  <c:v>3.6543689179808974</c:v>
                </c:pt>
                <c:pt idx="129">
                  <c:v>3.7538007190834626</c:v>
                </c:pt>
                <c:pt idx="130">
                  <c:v>3.801156710872565</c:v>
                </c:pt>
                <c:pt idx="131">
                  <c:v>3.8335283894429852</c:v>
                </c:pt>
                <c:pt idx="132">
                  <c:v>3.8966884743556212</c:v>
                </c:pt>
                <c:pt idx="133">
                  <c:v>3.98880976434191</c:v>
                </c:pt>
                <c:pt idx="134">
                  <c:v>4.0117052844174994</c:v>
                </c:pt>
                <c:pt idx="135">
                  <c:v>4.155103215470727</c:v>
                </c:pt>
                <c:pt idx="136">
                  <c:v>4.1117613183381021</c:v>
                </c:pt>
                <c:pt idx="137">
                  <c:v>4.1358651911465945</c:v>
                </c:pt>
                <c:pt idx="138">
                  <c:v>4.2630546003588847</c:v>
                </c:pt>
                <c:pt idx="139">
                  <c:v>4.5411827524810064</c:v>
                </c:pt>
                <c:pt idx="140">
                  <c:v>4.5065057089095424</c:v>
                </c:pt>
                <c:pt idx="141">
                  <c:v>4.4411797246312474</c:v>
                </c:pt>
                <c:pt idx="142">
                  <c:v>4.5789064946893383</c:v>
                </c:pt>
                <c:pt idx="143">
                  <c:v>4.7132157455697845</c:v>
                </c:pt>
                <c:pt idx="144">
                  <c:v>4.8180622290678476</c:v>
                </c:pt>
                <c:pt idx="145">
                  <c:v>4.9035546660164515</c:v>
                </c:pt>
                <c:pt idx="146">
                  <c:v>5.0129059803046747</c:v>
                </c:pt>
                <c:pt idx="147">
                  <c:v>5.0224772823153936</c:v>
                </c:pt>
                <c:pt idx="148">
                  <c:v>5.0823699161663516</c:v>
                </c:pt>
              </c:numCache>
            </c:numRef>
          </c:val>
          <c:smooth val="1"/>
        </c:ser>
        <c:dLbls>
          <c:showLegendKey val="0"/>
          <c:showVal val="0"/>
          <c:showCatName val="0"/>
          <c:showSerName val="0"/>
          <c:showPercent val="0"/>
          <c:showBubbleSize val="0"/>
        </c:dLbls>
        <c:smooth val="0"/>
        <c:axId val="788698864"/>
        <c:axId val="788701608"/>
        <c:extLst>
          <c:ext xmlns:c15="http://schemas.microsoft.com/office/drawing/2012/chart" uri="{02D57815-91ED-43cb-92C2-25804820EDAC}">
            <c15:filteredLineSeries>
              <c15:ser>
                <c:idx val="5"/>
                <c:order val="3"/>
                <c:tx>
                  <c:v>Etats-Unis</c:v>
                </c:tx>
                <c:spPr>
                  <a:ln w="44450">
                    <a:solidFill>
                      <a:schemeClr val="tx1"/>
                    </a:solidFill>
                  </a:ln>
                </c:spPr>
                <c:marker>
                  <c:symbol val="none"/>
                </c:marker>
                <c:cat>
                  <c:numRef>
                    <c:extLst>
                      <c:ext uri="{02D57815-91ED-43cb-92C2-25804820EDAC}">
                        <c15:fullRef>
                          <c15:sqref>DataG24!$A$6:$A$174</c15:sqref>
                        </c15:fullRef>
                        <c15:formulaRef>
                          <c15:sqref>DataG24!$A$26:$A$174</c15:sqref>
                        </c15:formulaRef>
                      </c:ext>
                    </c:extLst>
                    <c:numCache>
                      <c:formatCode>General</c:formatCode>
                      <c:ptCount val="149"/>
                      <c:pt idx="0">
                        <c:v>1870</c:v>
                      </c:pt>
                      <c:pt idx="1">
                        <c:v>1871</c:v>
                      </c:pt>
                      <c:pt idx="2">
                        <c:v>1872</c:v>
                      </c:pt>
                      <c:pt idx="3">
                        <c:v>1873</c:v>
                      </c:pt>
                      <c:pt idx="4">
                        <c:v>1874</c:v>
                      </c:pt>
                      <c:pt idx="5">
                        <c:v>1875</c:v>
                      </c:pt>
                      <c:pt idx="6">
                        <c:v>1876</c:v>
                      </c:pt>
                      <c:pt idx="7">
                        <c:v>1877</c:v>
                      </c:pt>
                      <c:pt idx="8">
                        <c:v>1878</c:v>
                      </c:pt>
                      <c:pt idx="9">
                        <c:v>1879</c:v>
                      </c:pt>
                      <c:pt idx="10">
                        <c:v>1880</c:v>
                      </c:pt>
                      <c:pt idx="11">
                        <c:v>1881</c:v>
                      </c:pt>
                      <c:pt idx="12">
                        <c:v>1882</c:v>
                      </c:pt>
                      <c:pt idx="13">
                        <c:v>1883</c:v>
                      </c:pt>
                      <c:pt idx="14">
                        <c:v>1884</c:v>
                      </c:pt>
                      <c:pt idx="15">
                        <c:v>1885</c:v>
                      </c:pt>
                      <c:pt idx="16">
                        <c:v>1886</c:v>
                      </c:pt>
                      <c:pt idx="17">
                        <c:v>1887</c:v>
                      </c:pt>
                      <c:pt idx="18">
                        <c:v>1888</c:v>
                      </c:pt>
                      <c:pt idx="19">
                        <c:v>1889</c:v>
                      </c:pt>
                      <c:pt idx="20">
                        <c:v>1890</c:v>
                      </c:pt>
                      <c:pt idx="21">
                        <c:v>1891</c:v>
                      </c:pt>
                      <c:pt idx="22">
                        <c:v>1892</c:v>
                      </c:pt>
                      <c:pt idx="23">
                        <c:v>1893</c:v>
                      </c:pt>
                      <c:pt idx="24">
                        <c:v>1894</c:v>
                      </c:pt>
                      <c:pt idx="25">
                        <c:v>1895</c:v>
                      </c:pt>
                      <c:pt idx="26">
                        <c:v>1896</c:v>
                      </c:pt>
                      <c:pt idx="27">
                        <c:v>1897</c:v>
                      </c:pt>
                      <c:pt idx="28">
                        <c:v>1898</c:v>
                      </c:pt>
                      <c:pt idx="29">
                        <c:v>1899</c:v>
                      </c:pt>
                      <c:pt idx="30">
                        <c:v>1900</c:v>
                      </c:pt>
                      <c:pt idx="31">
                        <c:v>1901</c:v>
                      </c:pt>
                      <c:pt idx="32">
                        <c:v>1902</c:v>
                      </c:pt>
                      <c:pt idx="33">
                        <c:v>1903</c:v>
                      </c:pt>
                      <c:pt idx="34">
                        <c:v>1904</c:v>
                      </c:pt>
                      <c:pt idx="35">
                        <c:v>1905</c:v>
                      </c:pt>
                      <c:pt idx="36">
                        <c:v>1906</c:v>
                      </c:pt>
                      <c:pt idx="37">
                        <c:v>1907</c:v>
                      </c:pt>
                      <c:pt idx="38">
                        <c:v>1908</c:v>
                      </c:pt>
                      <c:pt idx="39">
                        <c:v>1909</c:v>
                      </c:pt>
                      <c:pt idx="40">
                        <c:v>1910</c:v>
                      </c:pt>
                      <c:pt idx="41">
                        <c:v>1911</c:v>
                      </c:pt>
                      <c:pt idx="42">
                        <c:v>1912</c:v>
                      </c:pt>
                      <c:pt idx="43">
                        <c:v>1913</c:v>
                      </c:pt>
                      <c:pt idx="44">
                        <c:v>1914</c:v>
                      </c:pt>
                      <c:pt idx="45">
                        <c:v>1915</c:v>
                      </c:pt>
                      <c:pt idx="46">
                        <c:v>1916</c:v>
                      </c:pt>
                      <c:pt idx="47">
                        <c:v>1917</c:v>
                      </c:pt>
                      <c:pt idx="48">
                        <c:v>1918</c:v>
                      </c:pt>
                      <c:pt idx="49">
                        <c:v>1919</c:v>
                      </c:pt>
                      <c:pt idx="50">
                        <c:v>1920</c:v>
                      </c:pt>
                      <c:pt idx="51">
                        <c:v>1921</c:v>
                      </c:pt>
                      <c:pt idx="52">
                        <c:v>1922</c:v>
                      </c:pt>
                      <c:pt idx="53">
                        <c:v>1923</c:v>
                      </c:pt>
                      <c:pt idx="54">
                        <c:v>1924</c:v>
                      </c:pt>
                      <c:pt idx="55">
                        <c:v>1925</c:v>
                      </c:pt>
                      <c:pt idx="56">
                        <c:v>1926</c:v>
                      </c:pt>
                      <c:pt idx="57">
                        <c:v>1927</c:v>
                      </c:pt>
                      <c:pt idx="58">
                        <c:v>1928</c:v>
                      </c:pt>
                      <c:pt idx="59">
                        <c:v>1929</c:v>
                      </c:pt>
                      <c:pt idx="60">
                        <c:v>1930</c:v>
                      </c:pt>
                      <c:pt idx="61">
                        <c:v>1931</c:v>
                      </c:pt>
                      <c:pt idx="62">
                        <c:v>1932</c:v>
                      </c:pt>
                      <c:pt idx="63">
                        <c:v>1933</c:v>
                      </c:pt>
                      <c:pt idx="64">
                        <c:v>1934</c:v>
                      </c:pt>
                      <c:pt idx="65">
                        <c:v>1935</c:v>
                      </c:pt>
                      <c:pt idx="66">
                        <c:v>1936</c:v>
                      </c:pt>
                      <c:pt idx="67">
                        <c:v>1937</c:v>
                      </c:pt>
                      <c:pt idx="68">
                        <c:v>1938</c:v>
                      </c:pt>
                      <c:pt idx="69">
                        <c:v>1939</c:v>
                      </c:pt>
                      <c:pt idx="70">
                        <c:v>1940</c:v>
                      </c:pt>
                      <c:pt idx="71">
                        <c:v>1941</c:v>
                      </c:pt>
                      <c:pt idx="72">
                        <c:v>1942</c:v>
                      </c:pt>
                      <c:pt idx="73">
                        <c:v>1943</c:v>
                      </c:pt>
                      <c:pt idx="74">
                        <c:v>1944</c:v>
                      </c:pt>
                      <c:pt idx="75">
                        <c:v>1945</c:v>
                      </c:pt>
                      <c:pt idx="76">
                        <c:v>1946</c:v>
                      </c:pt>
                      <c:pt idx="77">
                        <c:v>1947</c:v>
                      </c:pt>
                      <c:pt idx="78">
                        <c:v>1948</c:v>
                      </c:pt>
                      <c:pt idx="79">
                        <c:v>1949</c:v>
                      </c:pt>
                      <c:pt idx="80">
                        <c:v>1950</c:v>
                      </c:pt>
                      <c:pt idx="81">
                        <c:v>1951</c:v>
                      </c:pt>
                      <c:pt idx="82">
                        <c:v>1952</c:v>
                      </c:pt>
                      <c:pt idx="83">
                        <c:v>1953</c:v>
                      </c:pt>
                      <c:pt idx="84">
                        <c:v>1954</c:v>
                      </c:pt>
                      <c:pt idx="85">
                        <c:v>1955</c:v>
                      </c:pt>
                      <c:pt idx="86">
                        <c:v>1956</c:v>
                      </c:pt>
                      <c:pt idx="87">
                        <c:v>1957</c:v>
                      </c:pt>
                      <c:pt idx="88">
                        <c:v>1958</c:v>
                      </c:pt>
                      <c:pt idx="89">
                        <c:v>1959</c:v>
                      </c:pt>
                      <c:pt idx="90">
                        <c:v>1960</c:v>
                      </c:pt>
                      <c:pt idx="91">
                        <c:v>1961</c:v>
                      </c:pt>
                      <c:pt idx="92">
                        <c:v>1962</c:v>
                      </c:pt>
                      <c:pt idx="93">
                        <c:v>1963</c:v>
                      </c:pt>
                      <c:pt idx="94">
                        <c:v>1964</c:v>
                      </c:pt>
                      <c:pt idx="95">
                        <c:v>1965</c:v>
                      </c:pt>
                      <c:pt idx="96">
                        <c:v>1966</c:v>
                      </c:pt>
                      <c:pt idx="97">
                        <c:v>1967</c:v>
                      </c:pt>
                      <c:pt idx="98">
                        <c:v>1968</c:v>
                      </c:pt>
                      <c:pt idx="99">
                        <c:v>1969</c:v>
                      </c:pt>
                      <c:pt idx="100">
                        <c:v>1970</c:v>
                      </c:pt>
                      <c:pt idx="101">
                        <c:v>1971</c:v>
                      </c:pt>
                      <c:pt idx="102">
                        <c:v>1972</c:v>
                      </c:pt>
                      <c:pt idx="103">
                        <c:v>1973</c:v>
                      </c:pt>
                      <c:pt idx="104">
                        <c:v>1974</c:v>
                      </c:pt>
                      <c:pt idx="105">
                        <c:v>1975</c:v>
                      </c:pt>
                      <c:pt idx="106">
                        <c:v>1976</c:v>
                      </c:pt>
                      <c:pt idx="107">
                        <c:v>1977</c:v>
                      </c:pt>
                      <c:pt idx="108">
                        <c:v>1978</c:v>
                      </c:pt>
                      <c:pt idx="109">
                        <c:v>1979</c:v>
                      </c:pt>
                      <c:pt idx="110">
                        <c:v>1980</c:v>
                      </c:pt>
                      <c:pt idx="111">
                        <c:v>1981</c:v>
                      </c:pt>
                      <c:pt idx="112">
                        <c:v>1982</c:v>
                      </c:pt>
                      <c:pt idx="113">
                        <c:v>1983</c:v>
                      </c:pt>
                      <c:pt idx="114">
                        <c:v>1984</c:v>
                      </c:pt>
                      <c:pt idx="115">
                        <c:v>1985</c:v>
                      </c:pt>
                      <c:pt idx="116">
                        <c:v>1986</c:v>
                      </c:pt>
                      <c:pt idx="117">
                        <c:v>1987</c:v>
                      </c:pt>
                      <c:pt idx="118">
                        <c:v>1988</c:v>
                      </c:pt>
                      <c:pt idx="119">
                        <c:v>1989</c:v>
                      </c:pt>
                      <c:pt idx="120">
                        <c:v>1990</c:v>
                      </c:pt>
                      <c:pt idx="121">
                        <c:v>1991</c:v>
                      </c:pt>
                      <c:pt idx="122">
                        <c:v>1992</c:v>
                      </c:pt>
                      <c:pt idx="123">
                        <c:v>1993</c:v>
                      </c:pt>
                      <c:pt idx="124">
                        <c:v>1994</c:v>
                      </c:pt>
                      <c:pt idx="125">
                        <c:v>1995</c:v>
                      </c:pt>
                      <c:pt idx="126">
                        <c:v>1996</c:v>
                      </c:pt>
                      <c:pt idx="127">
                        <c:v>1997</c:v>
                      </c:pt>
                      <c:pt idx="128">
                        <c:v>1998</c:v>
                      </c:pt>
                      <c:pt idx="129">
                        <c:v>1999</c:v>
                      </c:pt>
                      <c:pt idx="130">
                        <c:v>2000</c:v>
                      </c:pt>
                      <c:pt idx="131">
                        <c:v>2001</c:v>
                      </c:pt>
                      <c:pt idx="132">
                        <c:v>2002</c:v>
                      </c:pt>
                      <c:pt idx="133">
                        <c:v>2003</c:v>
                      </c:pt>
                      <c:pt idx="134">
                        <c:v>2004</c:v>
                      </c:pt>
                      <c:pt idx="135">
                        <c:v>2005</c:v>
                      </c:pt>
                      <c:pt idx="136">
                        <c:v>2006</c:v>
                      </c:pt>
                      <c:pt idx="137">
                        <c:v>2007</c:v>
                      </c:pt>
                      <c:pt idx="138">
                        <c:v>2008</c:v>
                      </c:pt>
                      <c:pt idx="139">
                        <c:v>2009</c:v>
                      </c:pt>
                      <c:pt idx="140">
                        <c:v>2010</c:v>
                      </c:pt>
                      <c:pt idx="141">
                        <c:v>2011</c:v>
                      </c:pt>
                      <c:pt idx="142">
                        <c:v>2012</c:v>
                      </c:pt>
                      <c:pt idx="143">
                        <c:v>2013</c:v>
                      </c:pt>
                      <c:pt idx="144">
                        <c:v>2014</c:v>
                      </c:pt>
                      <c:pt idx="145">
                        <c:v>2015</c:v>
                      </c:pt>
                      <c:pt idx="146">
                        <c:v>2016</c:v>
                      </c:pt>
                      <c:pt idx="147">
                        <c:v>2017</c:v>
                      </c:pt>
                      <c:pt idx="148">
                        <c:v>2018</c:v>
                      </c:pt>
                    </c:numCache>
                  </c:numRef>
                </c:cat>
                <c:val>
                  <c:numRef>
                    <c:extLst>
                      <c:ext uri="{02D57815-91ED-43cb-92C2-25804820EDAC}">
                        <c15:fullRef>
                          <c15:sqref>DataG24!$E$6:$E$174</c15:sqref>
                        </c15:fullRef>
                        <c15:formulaRef>
                          <c15:sqref>DataG24!$E$26:$E$174</c15:sqref>
                        </c15:formulaRef>
                      </c:ext>
                    </c:extLst>
                    <c:numCache>
                      <c:formatCode>General</c:formatCode>
                      <c:ptCount val="149"/>
                      <c:pt idx="0" formatCode="0%">
                        <c:v>4.2127107806937039</c:v>
                      </c:pt>
                      <c:pt idx="1" formatCode="0%">
                        <c:v>4.2273189203516921</c:v>
                      </c:pt>
                      <c:pt idx="2" formatCode="0%">
                        <c:v>4.2888372364196368</c:v>
                      </c:pt>
                      <c:pt idx="3" formatCode="0%">
                        <c:v>4.2720960624307667</c:v>
                      </c:pt>
                      <c:pt idx="4" formatCode="0%">
                        <c:v>4.5254754525464387</c:v>
                      </c:pt>
                      <c:pt idx="5" formatCode="0%">
                        <c:v>4.5115289284268565</c:v>
                      </c:pt>
                      <c:pt idx="6" formatCode="0%">
                        <c:v>4.6753628423883615</c:v>
                      </c:pt>
                      <c:pt idx="7" formatCode="0%">
                        <c:v>4.7438063669420911</c:v>
                      </c:pt>
                      <c:pt idx="8" formatCode="0%">
                        <c:v>4.7793825333520861</c:v>
                      </c:pt>
                      <c:pt idx="9" formatCode="0%">
                        <c:v>4.4788307237373921</c:v>
                      </c:pt>
                      <c:pt idx="10" formatCode="0%">
                        <c:v>4.1827543824590308</c:v>
                      </c:pt>
                      <c:pt idx="11" formatCode="0%">
                        <c:v>4.2091935755357817</c:v>
                      </c:pt>
                      <c:pt idx="12" formatCode="0%">
                        <c:v>4.1678245471157105</c:v>
                      </c:pt>
                      <c:pt idx="13" formatCode="0%">
                        <c:v>4.2187482906010088</c:v>
                      </c:pt>
                      <c:pt idx="14" formatCode="0%">
                        <c:v>4.2941097942206188</c:v>
                      </c:pt>
                      <c:pt idx="15" formatCode="0%">
                        <c:v>4.4267042406738017</c:v>
                      </c:pt>
                      <c:pt idx="16" formatCode="0%">
                        <c:v>4.4484427045357569</c:v>
                      </c:pt>
                      <c:pt idx="17" formatCode="0%">
                        <c:v>4.4770930317241016</c:v>
                      </c:pt>
                      <c:pt idx="18" formatCode="0%">
                        <c:v>4.6680011114003923</c:v>
                      </c:pt>
                      <c:pt idx="19" formatCode="0%">
                        <c:v>4.5331163042172298</c:v>
                      </c:pt>
                      <c:pt idx="20" formatCode="0%">
                        <c:v>4.6234275643906404</c:v>
                      </c:pt>
                      <c:pt idx="21" formatCode="0%">
                        <c:v>4.6487098838640382</c:v>
                      </c:pt>
                      <c:pt idx="22" formatCode="0%">
                        <c:v>4.5775512989333365</c:v>
                      </c:pt>
                      <c:pt idx="23" formatCode="0%">
                        <c:v>4.75339589043634</c:v>
                      </c:pt>
                      <c:pt idx="24" formatCode="0%">
                        <c:v>5.0853811985888884</c:v>
                      </c:pt>
                      <c:pt idx="25" formatCode="0%">
                        <c:v>4.7261362065604047</c:v>
                      </c:pt>
                      <c:pt idx="26" formatCode="0%">
                        <c:v>5.0170528712039557</c:v>
                      </c:pt>
                      <c:pt idx="27" formatCode="0%">
                        <c:v>4.8602934123870494</c:v>
                      </c:pt>
                      <c:pt idx="28" formatCode="0%">
                        <c:v>4.9194843507208663</c:v>
                      </c:pt>
                      <c:pt idx="29" formatCode="0%">
                        <c:v>4.5975140319409498</c:v>
                      </c:pt>
                      <c:pt idx="30" formatCode="0%">
                        <c:v>4.6992202486895449</c:v>
                      </c:pt>
                      <c:pt idx="31" formatCode="0%">
                        <c:v>4.345480600003822</c:v>
                      </c:pt>
                      <c:pt idx="32" formatCode="0%">
                        <c:v>4.388174323705246</c:v>
                      </c:pt>
                      <c:pt idx="33" formatCode="0%">
                        <c:v>4.4382380244605226</c:v>
                      </c:pt>
                      <c:pt idx="34" formatCode="0%">
                        <c:v>4.4443696226349561</c:v>
                      </c:pt>
                      <c:pt idx="35" formatCode="0%">
                        <c:v>4.2343042889314102</c:v>
                      </c:pt>
                      <c:pt idx="36" formatCode="0%">
                        <c:v>4.2283037559927026</c:v>
                      </c:pt>
                      <c:pt idx="37" formatCode="0%">
                        <c:v>4.508979178208806</c:v>
                      </c:pt>
                      <c:pt idx="38" formatCode="0%">
                        <c:v>4.9152989230894599</c:v>
                      </c:pt>
                      <c:pt idx="39" formatCode="0%">
                        <c:v>4.6106530249213318</c:v>
                      </c:pt>
                      <c:pt idx="40" formatCode="0%">
                        <c:v>4.4945588052683929</c:v>
                      </c:pt>
                      <c:pt idx="41" formatCode="0%">
                        <c:v>4.8746655097572598</c:v>
                      </c:pt>
                      <c:pt idx="42" formatCode="0%">
                        <c:v>4.8573819825888238</c:v>
                      </c:pt>
                      <c:pt idx="43" formatCode="0%">
                        <c:v>4.6919507666628029</c:v>
                      </c:pt>
                      <c:pt idx="44" formatCode="0%">
                        <c:v>5.1977750836957686</c:v>
                      </c:pt>
                      <c:pt idx="45" formatCode="0%">
                        <c:v>5.4415492971977377</c:v>
                      </c:pt>
                      <c:pt idx="46" formatCode="0%">
                        <c:v>4.8959982365733117</c:v>
                      </c:pt>
                      <c:pt idx="47" formatCode="0%">
                        <c:v>4.2679983556679613</c:v>
                      </c:pt>
                      <c:pt idx="48" formatCode="0%">
                        <c:v>3.6865751273437692</c:v>
                      </c:pt>
                      <c:pt idx="49" formatCode="0%">
                        <c:v>3.8270983132899894</c:v>
                      </c:pt>
                      <c:pt idx="50" formatCode="0%">
                        <c:v>3.4139161344692814</c:v>
                      </c:pt>
                      <c:pt idx="51" formatCode="0%">
                        <c:v>4.132363003222042</c:v>
                      </c:pt>
                      <c:pt idx="52" formatCode="0%">
                        <c:v>4.2749065308338352</c:v>
                      </c:pt>
                      <c:pt idx="53" formatCode="0%">
                        <c:v>3.8089373864131151</c:v>
                      </c:pt>
                      <c:pt idx="54" formatCode="0%">
                        <c:v>3.9365360593814995</c:v>
                      </c:pt>
                      <c:pt idx="55" formatCode="0%">
                        <c:v>4.0758296420569824</c:v>
                      </c:pt>
                      <c:pt idx="56" formatCode="0%">
                        <c:v>4.0190438731164173</c:v>
                      </c:pt>
                      <c:pt idx="57" formatCode="0%">
                        <c:v>4.3749766429278498</c:v>
                      </c:pt>
                      <c:pt idx="58" formatCode="0%">
                        <c:v>4.9314912947920515</c:v>
                      </c:pt>
                      <c:pt idx="59" formatCode="0%">
                        <c:v>4.875233108632699</c:v>
                      </c:pt>
                      <c:pt idx="60" formatCode="0%">
                        <c:v>4.9532966084406356</c:v>
                      </c:pt>
                      <c:pt idx="61" formatCode="0%">
                        <c:v>4.7851845172104737</c:v>
                      </c:pt>
                      <c:pt idx="62" formatCode="0%">
                        <c:v>5.0577020110165263</c:v>
                      </c:pt>
                      <c:pt idx="63" formatCode="0%">
                        <c:v>5.4967564753909262</c:v>
                      </c:pt>
                      <c:pt idx="64" formatCode="0%">
                        <c:v>5.0169753297408199</c:v>
                      </c:pt>
                      <c:pt idx="65" formatCode="0%">
                        <c:v>4.7827752631422538</c:v>
                      </c:pt>
                      <c:pt idx="66" formatCode="0%">
                        <c:v>4.9742708554239554</c:v>
                      </c:pt>
                      <c:pt idx="67" formatCode="0%">
                        <c:v>4.4789700727355406</c:v>
                      </c:pt>
                      <c:pt idx="68" formatCode="0%">
                        <c:v>4.6149423503344398</c:v>
                      </c:pt>
                      <c:pt idx="69" formatCode="0%">
                        <c:v>4.4514929207831955</c:v>
                      </c:pt>
                      <c:pt idx="70" formatCode="0%">
                        <c:v>4.0810821462032125</c:v>
                      </c:pt>
                      <c:pt idx="71" formatCode="0%">
                        <c:v>3.2341348450382603</c:v>
                      </c:pt>
                      <c:pt idx="72" formatCode="0%">
                        <c:v>2.6266569531743706</c:v>
                      </c:pt>
                      <c:pt idx="73" formatCode="0%">
                        <c:v>2.4418115988365106</c:v>
                      </c:pt>
                      <c:pt idx="74" formatCode="0%">
                        <c:v>2.6626491050411603</c:v>
                      </c:pt>
                      <c:pt idx="75" formatCode="0%">
                        <c:v>3.1280144973848238</c:v>
                      </c:pt>
                      <c:pt idx="76" formatCode="0%">
                        <c:v>3.6682375112812724</c:v>
                      </c:pt>
                      <c:pt idx="77" formatCode="0%">
                        <c:v>3.7171985689282803</c:v>
                      </c:pt>
                      <c:pt idx="78" formatCode="0%">
                        <c:v>3.568391413772102</c:v>
                      </c:pt>
                      <c:pt idx="79" formatCode="0%">
                        <c:v>3.7807020077340794</c:v>
                      </c:pt>
                      <c:pt idx="80" formatCode="0%">
                        <c:v>3.5820081068178178</c:v>
                      </c:pt>
                      <c:pt idx="81" formatCode="0%">
                        <c:v>3.3620410021572722</c:v>
                      </c:pt>
                      <c:pt idx="82" formatCode="0%">
                        <c:v>3.3692841352712959</c:v>
                      </c:pt>
                      <c:pt idx="83" formatCode="0%">
                        <c:v>3.2964238975865006</c:v>
                      </c:pt>
                      <c:pt idx="84" formatCode="0%">
                        <c:v>3.4573838664158143</c:v>
                      </c:pt>
                      <c:pt idx="85" formatCode="0%">
                        <c:v>3.3893806922487935</c:v>
                      </c:pt>
                      <c:pt idx="86" formatCode="0%">
                        <c:v>3.420161623765158</c:v>
                      </c:pt>
                      <c:pt idx="87" formatCode="0%">
                        <c:v>3.4137251391649479</c:v>
                      </c:pt>
                      <c:pt idx="88" formatCode="0%">
                        <c:v>3.5880245839156193</c:v>
                      </c:pt>
                      <c:pt idx="89" formatCode="0%">
                        <c:v>3.5120821217007454</c:v>
                      </c:pt>
                      <c:pt idx="90" formatCode="0%">
                        <c:v>3.5011028777099145</c:v>
                      </c:pt>
                      <c:pt idx="91" formatCode="0%">
                        <c:v>3.586586405369093</c:v>
                      </c:pt>
                      <c:pt idx="92" formatCode="0%">
                        <c:v>3.5201930214286392</c:v>
                      </c:pt>
                      <c:pt idx="93" formatCode="0%">
                        <c:v>3.4562915513890689</c:v>
                      </c:pt>
                      <c:pt idx="94" formatCode="0%">
                        <c:v>3.4304249101187962</c:v>
                      </c:pt>
                      <c:pt idx="95" formatCode="0%">
                        <c:v>3.4116823239467551</c:v>
                      </c:pt>
                      <c:pt idx="96" formatCode="0%">
                        <c:v>3.2896701280367067</c:v>
                      </c:pt>
                      <c:pt idx="97" formatCode="0%">
                        <c:v>3.323370304798575</c:v>
                      </c:pt>
                      <c:pt idx="98" formatCode="0%">
                        <c:v>3.3939507541516636</c:v>
                      </c:pt>
                      <c:pt idx="99" formatCode="0%">
                        <c:v>3.3283651959356368</c:v>
                      </c:pt>
                      <c:pt idx="100" formatCode="0%">
                        <c:v>3.2642236165975875</c:v>
                      </c:pt>
                      <c:pt idx="101" formatCode="0%">
                        <c:v>3.2619856784347427</c:v>
                      </c:pt>
                      <c:pt idx="102" formatCode="0%">
                        <c:v>3.3405949715927208</c:v>
                      </c:pt>
                      <c:pt idx="103" formatCode="0%">
                        <c:v>3.2474784891328268</c:v>
                      </c:pt>
                      <c:pt idx="104" formatCode="0%">
                        <c:v>3.0721345933836441</c:v>
                      </c:pt>
                      <c:pt idx="105" formatCode="0%">
                        <c:v>3.0571383666706056</c:v>
                      </c:pt>
                      <c:pt idx="106" formatCode="0%">
                        <c:v>3.1111187334196271</c:v>
                      </c:pt>
                      <c:pt idx="107" formatCode="0%">
                        <c:v>3.0960105675149729</c:v>
                      </c:pt>
                      <c:pt idx="108" formatCode="0%">
                        <c:v>3.0520213533874032</c:v>
                      </c:pt>
                      <c:pt idx="109" formatCode="0%">
                        <c:v>3.1525464791173863</c:v>
                      </c:pt>
                      <c:pt idx="110" formatCode="0%">
                        <c:v>3.3721488432614888</c:v>
                      </c:pt>
                      <c:pt idx="111" formatCode="0%">
                        <c:v>3.3484836212177873</c:v>
                      </c:pt>
                      <c:pt idx="112" formatCode="0%">
                        <c:v>3.4606633693636564</c:v>
                      </c:pt>
                      <c:pt idx="113" formatCode="0%">
                        <c:v>3.4585722299950308</c:v>
                      </c:pt>
                      <c:pt idx="114" formatCode="0%">
                        <c:v>3.3094954878468581</c:v>
                      </c:pt>
                      <c:pt idx="115" formatCode="0%">
                        <c:v>3.4105160896146285</c:v>
                      </c:pt>
                      <c:pt idx="116" formatCode="0%">
                        <c:v>3.6362009015437247</c:v>
                      </c:pt>
                      <c:pt idx="117" formatCode="0%">
                        <c:v>3.6793181282995615</c:v>
                      </c:pt>
                      <c:pt idx="118" formatCode="0%">
                        <c:v>3.6471506494926285</c:v>
                      </c:pt>
                      <c:pt idx="119" formatCode="0%">
                        <c:v>3.7571950581707201</c:v>
                      </c:pt>
                      <c:pt idx="120" formatCode="0%">
                        <c:v>3.7635923895850416</c:v>
                      </c:pt>
                      <c:pt idx="121" formatCode="0%">
                        <c:v>3.8299024738678287</c:v>
                      </c:pt>
                      <c:pt idx="122" formatCode="0%">
                        <c:v>3.8186452456509583</c:v>
                      </c:pt>
                      <c:pt idx="123" formatCode="0%">
                        <c:v>3.8355372385875137</c:v>
                      </c:pt>
                      <c:pt idx="124" formatCode="0%">
                        <c:v>3.7695633918009839</c:v>
                      </c:pt>
                      <c:pt idx="125" formatCode="0%">
                        <c:v>3.8322858126059702</c:v>
                      </c:pt>
                      <c:pt idx="126" formatCode="0%">
                        <c:v>3.9180640166042426</c:v>
                      </c:pt>
                      <c:pt idx="127" formatCode="0%">
                        <c:v>4.0341888605149139</c:v>
                      </c:pt>
                      <c:pt idx="128" formatCode="0%">
                        <c:v>4.2670342455088432</c:v>
                      </c:pt>
                      <c:pt idx="129" formatCode="0%">
                        <c:v>4.5482379596253955</c:v>
                      </c:pt>
                      <c:pt idx="130" formatCode="0%">
                        <c:v>4.526265488793042</c:v>
                      </c:pt>
                      <c:pt idx="131" formatCode="0%">
                        <c:v>4.3797032506832574</c:v>
                      </c:pt>
                      <c:pt idx="132" formatCode="0%">
                        <c:v>4.1795254588955357</c:v>
                      </c:pt>
                      <c:pt idx="133" formatCode="0%">
                        <c:v>4.2237259880432445</c:v>
                      </c:pt>
                      <c:pt idx="134" formatCode="0%">
                        <c:v>4.5470214976913637</c:v>
                      </c:pt>
                      <c:pt idx="135" formatCode="0%">
                        <c:v>4.8293476195280274</c:v>
                      </c:pt>
                      <c:pt idx="136" formatCode="0%">
                        <c:v>4.9440982214187326</c:v>
                      </c:pt>
                      <c:pt idx="137" formatCode="0%">
                        <c:v>4.9890020697729245</c:v>
                      </c:pt>
                      <c:pt idx="138" formatCode="0%">
                        <c:v>4.4359665217131727</c:v>
                      </c:pt>
                      <c:pt idx="139" formatCode="0%">
                        <c:v>4.1133334608342498</c:v>
                      </c:pt>
                      <c:pt idx="140" formatCode="0%">
                        <c:v>4.1601328667955348</c:v>
                      </c:pt>
                      <c:pt idx="141" formatCode="0%">
                        <c:v>4.1597143717426928</c:v>
                      </c:pt>
                      <c:pt idx="142" formatCode="0%">
                        <c:v>4.1982237492363614</c:v>
                      </c:pt>
                      <c:pt idx="143" formatCode="0%">
                        <c:v>4.641075561620597</c:v>
                      </c:pt>
                      <c:pt idx="144" formatCode="0%">
                        <c:v>4.9176451692467227</c:v>
                      </c:pt>
                      <c:pt idx="145" formatCode="0%">
                        <c:v>4.9952728582729717</c:v>
                      </c:pt>
                      <c:pt idx="146" formatCode="0%">
                        <c:v>4.9564590137598472</c:v>
                      </c:pt>
                      <c:pt idx="147" formatCode="0%">
                        <c:v>4.9758659360164099</c:v>
                      </c:pt>
                      <c:pt idx="148" formatCode="0%">
                        <c:v>4.9661624748881286</c:v>
                      </c:pt>
                    </c:numCache>
                  </c:numRef>
                </c:val>
                <c:smooth val="1"/>
              </c15:ser>
            </c15:filteredLineSeries>
          </c:ext>
        </c:extLst>
      </c:lineChart>
      <c:catAx>
        <c:axId val="788698864"/>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1608"/>
        <c:crossesAt val="0"/>
        <c:auto val="1"/>
        <c:lblAlgn val="ctr"/>
        <c:lblOffset val="100"/>
        <c:tickLblSkip val="10"/>
        <c:tickMarkSkip val="10"/>
        <c:noMultiLvlLbl val="0"/>
      </c:catAx>
      <c:valAx>
        <c:axId val="788701608"/>
        <c:scaling>
          <c:orientation val="minMax"/>
          <c:max val="8"/>
          <c:min val="1.5"/>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Total des actifs privés (nets de dettes)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8930413331055E-3"/>
              <c:y val="0.16259807003150317"/>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8864"/>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25. Les actifs étrangers en perspective historique:                     le sommet colonial franco-britannique</a:t>
            </a:r>
            <a:endParaRPr lang="fr-FR" sz="1600"/>
          </a:p>
        </c:rich>
      </c:tx>
      <c:layout>
        <c:manualLayout>
          <c:xMode val="edge"/>
          <c:yMode val="edge"/>
          <c:x val="0.20204501126266639"/>
          <c:y val="2.2187179241295787E-3"/>
        </c:manualLayout>
      </c:layout>
      <c:overlay val="0"/>
      <c:spPr>
        <a:noFill/>
        <a:ln w="25400">
          <a:noFill/>
        </a:ln>
      </c:spPr>
    </c:title>
    <c:autoTitleDeleted val="0"/>
    <c:plotArea>
      <c:layout>
        <c:manualLayout>
          <c:layoutTarget val="inner"/>
          <c:xMode val="edge"/>
          <c:yMode val="edge"/>
          <c:x val="0.11743349116389643"/>
          <c:y val="0.10171722445384447"/>
          <c:w val="0.84948338400985957"/>
          <c:h val="0.70630596074002261"/>
        </c:manualLayout>
      </c:layout>
      <c:lineChart>
        <c:grouping val="standard"/>
        <c:varyColors val="0"/>
        <c:ser>
          <c:idx val="0"/>
          <c:order val="0"/>
          <c:tx>
            <c:v>Royaume-Uni</c:v>
          </c:tx>
          <c:spPr>
            <a:ln w="44450">
              <a:solidFill>
                <a:schemeClr val="accent1"/>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DataG25!$B$6:$B$216</c:f>
              <c:numCache>
                <c:formatCode>0%</c:formatCode>
                <c:ptCount val="211"/>
                <c:pt idx="0">
                  <c:v>0.1</c:v>
                </c:pt>
                <c:pt idx="40">
                  <c:v>0.39244358001991797</c:v>
                </c:pt>
                <c:pt idx="45">
                  <c:v>0.40032512231513956</c:v>
                </c:pt>
                <c:pt idx="46">
                  <c:v>0.41430977747132441</c:v>
                </c:pt>
                <c:pt idx="47">
                  <c:v>0.43828305176376148</c:v>
                </c:pt>
                <c:pt idx="48">
                  <c:v>0.49529697340186751</c:v>
                </c:pt>
                <c:pt idx="49">
                  <c:v>0.52407919394149449</c:v>
                </c:pt>
                <c:pt idx="50">
                  <c:v>0.58430291592380357</c:v>
                </c:pt>
                <c:pt idx="51">
                  <c:v>0.56765160664431924</c:v>
                </c:pt>
                <c:pt idx="52">
                  <c:v>0.57939634831755915</c:v>
                </c:pt>
                <c:pt idx="53">
                  <c:v>0.57079441680021925</c:v>
                </c:pt>
                <c:pt idx="54">
                  <c:v>0.57203531543097674</c:v>
                </c:pt>
                <c:pt idx="55">
                  <c:v>0.58638711835854584</c:v>
                </c:pt>
                <c:pt idx="56">
                  <c:v>0.60608554684722393</c:v>
                </c:pt>
                <c:pt idx="57">
                  <c:v>0.65924661437593035</c:v>
                </c:pt>
                <c:pt idx="58">
                  <c:v>0.70366776479752147</c:v>
                </c:pt>
                <c:pt idx="59">
                  <c:v>0.76364199819033818</c:v>
                </c:pt>
                <c:pt idx="60">
                  <c:v>0.79122768533535059</c:v>
                </c:pt>
                <c:pt idx="61">
                  <c:v>0.81627600405386358</c:v>
                </c:pt>
                <c:pt idx="62">
                  <c:v>0.84290794878092723</c:v>
                </c:pt>
                <c:pt idx="63">
                  <c:v>0.86577374518610972</c:v>
                </c:pt>
                <c:pt idx="64">
                  <c:v>0.89938156480833653</c:v>
                </c:pt>
                <c:pt idx="65">
                  <c:v>1.0057225511541832</c:v>
                </c:pt>
                <c:pt idx="66">
                  <c:v>1.0699842115524736</c:v>
                </c:pt>
                <c:pt idx="67">
                  <c:v>1.1264062700763509</c:v>
                </c:pt>
                <c:pt idx="68">
                  <c:v>1.0797982782792825</c:v>
                </c:pt>
                <c:pt idx="69">
                  <c:v>1.2385110603117202</c:v>
                </c:pt>
                <c:pt idx="70">
                  <c:v>1.0652669327413573</c:v>
                </c:pt>
                <c:pt idx="71">
                  <c:v>1.1630822907765819</c:v>
                </c:pt>
                <c:pt idx="72">
                  <c:v>1.1918706324738106</c:v>
                </c:pt>
                <c:pt idx="73">
                  <c:v>1.1769087016856328</c:v>
                </c:pt>
                <c:pt idx="74">
                  <c:v>1.2457499953693496</c:v>
                </c:pt>
                <c:pt idx="75">
                  <c:v>1.3541507297064173</c:v>
                </c:pt>
                <c:pt idx="76">
                  <c:v>1.406495901163668</c:v>
                </c:pt>
                <c:pt idx="77">
                  <c:v>1.4330667823458831</c:v>
                </c:pt>
                <c:pt idx="78">
                  <c:v>1.4888042646707478</c:v>
                </c:pt>
                <c:pt idx="79">
                  <c:v>1.5138672994102078</c:v>
                </c:pt>
                <c:pt idx="80">
                  <c:v>1.5587657349575987</c:v>
                </c:pt>
                <c:pt idx="81">
                  <c:v>1.5957508053818505</c:v>
                </c:pt>
                <c:pt idx="82">
                  <c:v>1.6516958810652576</c:v>
                </c:pt>
                <c:pt idx="83">
                  <c:v>1.7347175164862805</c:v>
                </c:pt>
                <c:pt idx="84">
                  <c:v>1.6857313270320449</c:v>
                </c:pt>
                <c:pt idx="85">
                  <c:v>1.7110319159791565</c:v>
                </c:pt>
                <c:pt idx="86">
                  <c:v>1.6600570921789477</c:v>
                </c:pt>
                <c:pt idx="87">
                  <c:v>1.7052361065162658</c:v>
                </c:pt>
                <c:pt idx="88">
                  <c:v>1.7000546136501378</c:v>
                </c:pt>
                <c:pt idx="89">
                  <c:v>1.6534924905670711</c:v>
                </c:pt>
                <c:pt idx="90">
                  <c:v>1.6180289831667172</c:v>
                </c:pt>
                <c:pt idx="91">
                  <c:v>1.5347005913102161</c:v>
                </c:pt>
                <c:pt idx="92">
                  <c:v>1.5955277262551222</c:v>
                </c:pt>
                <c:pt idx="93">
                  <c:v>1.6360045852349101</c:v>
                </c:pt>
                <c:pt idx="94">
                  <c:v>1.6359030064009601</c:v>
                </c:pt>
                <c:pt idx="95">
                  <c:v>1.6242723943499131</c:v>
                </c:pt>
                <c:pt idx="96">
                  <c:v>1.672665405833081</c:v>
                </c:pt>
                <c:pt idx="97">
                  <c:v>1.6473677904100303</c:v>
                </c:pt>
                <c:pt idx="98">
                  <c:v>1.6700186257823593</c:v>
                </c:pt>
                <c:pt idx="99">
                  <c:v>1.7307766107461549</c:v>
                </c:pt>
                <c:pt idx="100">
                  <c:v>1.769755204014666</c:v>
                </c:pt>
                <c:pt idx="101">
                  <c:v>1.7994476347087038</c:v>
                </c:pt>
                <c:pt idx="102">
                  <c:v>1.8668547164075791</c:v>
                </c:pt>
                <c:pt idx="103">
                  <c:v>1.8333770632376587</c:v>
                </c:pt>
                <c:pt idx="104">
                  <c:v>1.90550100586902</c:v>
                </c:pt>
                <c:pt idx="105">
                  <c:v>1.573271669114215</c:v>
                </c:pt>
                <c:pt idx="106">
                  <c:v>1.3637562408439612</c:v>
                </c:pt>
                <c:pt idx="107">
                  <c:v>1.110012582030371</c:v>
                </c:pt>
                <c:pt idx="108">
                  <c:v>0.92801828745340509</c:v>
                </c:pt>
                <c:pt idx="109">
                  <c:v>0.83908658362428334</c:v>
                </c:pt>
                <c:pt idx="110">
                  <c:v>0.80926059468327305</c:v>
                </c:pt>
                <c:pt idx="111">
                  <c:v>1.0444996150481871</c:v>
                </c:pt>
                <c:pt idx="112">
                  <c:v>1.2012282758588864</c:v>
                </c:pt>
                <c:pt idx="113">
                  <c:v>1.2914591153332362</c:v>
                </c:pt>
                <c:pt idx="114">
                  <c:v>1.2786131936761895</c:v>
                </c:pt>
                <c:pt idx="115">
                  <c:v>1.2441471557335926</c:v>
                </c:pt>
                <c:pt idx="116">
                  <c:v>1.2787816032614028</c:v>
                </c:pt>
                <c:pt idx="117">
                  <c:v>1.2096962194793295</c:v>
                </c:pt>
                <c:pt idx="118">
                  <c:v>1.2297698929003433</c:v>
                </c:pt>
                <c:pt idx="119">
                  <c:v>1.2197699830215558</c:v>
                </c:pt>
                <c:pt idx="120">
                  <c:v>1.2214451340065964</c:v>
                </c:pt>
                <c:pt idx="121">
                  <c:v>1.2600399140707041</c:v>
                </c:pt>
                <c:pt idx="122">
                  <c:v>1.2397809800333035</c:v>
                </c:pt>
                <c:pt idx="123">
                  <c:v>1.1828877945841239</c:v>
                </c:pt>
                <c:pt idx="124">
                  <c:v>1.0783562057333924</c:v>
                </c:pt>
                <c:pt idx="125">
                  <c:v>1.0003113873137299</c:v>
                </c:pt>
                <c:pt idx="126">
                  <c:v>0.91718483233443848</c:v>
                </c:pt>
                <c:pt idx="127">
                  <c:v>0.82435036134440476</c:v>
                </c:pt>
                <c:pt idx="128">
                  <c:v>0.77455118294310354</c:v>
                </c:pt>
                <c:pt idx="129">
                  <c:v>0.69607007345397409</c:v>
                </c:pt>
                <c:pt idx="130">
                  <c:v>0.49954592376766349</c:v>
                </c:pt>
                <c:pt idx="131">
                  <c:v>0.31465609468985722</c:v>
                </c:pt>
                <c:pt idx="132">
                  <c:v>0.20414849025370227</c:v>
                </c:pt>
                <c:pt idx="133">
                  <c:v>0.12217363659319563</c:v>
                </c:pt>
                <c:pt idx="134">
                  <c:v>5.0118910870904317E-2</c:v>
                </c:pt>
                <c:pt idx="135">
                  <c:v>-3.0302608734382893E-2</c:v>
                </c:pt>
                <c:pt idx="136">
                  <c:v>-9.3637518176377679E-2</c:v>
                </c:pt>
                <c:pt idx="137">
                  <c:v>-0.12613278425773539</c:v>
                </c:pt>
                <c:pt idx="138">
                  <c:v>-0.13032418642467272</c:v>
                </c:pt>
                <c:pt idx="139">
                  <c:v>-8.9489313702482823E-2</c:v>
                </c:pt>
                <c:pt idx="140">
                  <c:v>-4.6666518542589096E-2</c:v>
                </c:pt>
                <c:pt idx="141">
                  <c:v>-4.3944796837637752E-2</c:v>
                </c:pt>
                <c:pt idx="142">
                  <c:v>-4.6415660216186559E-2</c:v>
                </c:pt>
                <c:pt idx="143">
                  <c:v>-3.0988469541162331E-2</c:v>
                </c:pt>
                <c:pt idx="144">
                  <c:v>4.0823499932821031E-3</c:v>
                </c:pt>
                <c:pt idx="145">
                  <c:v>2.7057782193093811E-2</c:v>
                </c:pt>
                <c:pt idx="146">
                  <c:v>3.0044538931736628E-2</c:v>
                </c:pt>
                <c:pt idx="147">
                  <c:v>4.2365025506941913E-2</c:v>
                </c:pt>
                <c:pt idx="148">
                  <c:v>5.6887641374361593E-2</c:v>
                </c:pt>
                <c:pt idx="149">
                  <c:v>5.8025825212132447E-2</c:v>
                </c:pt>
                <c:pt idx="150">
                  <c:v>4.5572759187957126E-2</c:v>
                </c:pt>
                <c:pt idx="151">
                  <c:v>4.2086733546766633E-2</c:v>
                </c:pt>
                <c:pt idx="152">
                  <c:v>4.6763445145694596E-2</c:v>
                </c:pt>
                <c:pt idx="153">
                  <c:v>5.1346516591341027E-2</c:v>
                </c:pt>
                <c:pt idx="154">
                  <c:v>5.4025240925707534E-2</c:v>
                </c:pt>
                <c:pt idx="155">
                  <c:v>5.4120268932676296E-2</c:v>
                </c:pt>
                <c:pt idx="156">
                  <c:v>5.426832684716066E-2</c:v>
                </c:pt>
                <c:pt idx="157">
                  <c:v>5.1877961343120754E-2</c:v>
                </c:pt>
                <c:pt idx="158">
                  <c:v>4.3989378204967858E-2</c:v>
                </c:pt>
                <c:pt idx="159">
                  <c:v>4.6308585384723613E-2</c:v>
                </c:pt>
                <c:pt idx="160">
                  <c:v>5.7451661758717673E-2</c:v>
                </c:pt>
                <c:pt idx="161">
                  <c:v>7.3002472291819137E-2</c:v>
                </c:pt>
                <c:pt idx="162">
                  <c:v>9.6768896320071615E-2</c:v>
                </c:pt>
                <c:pt idx="163">
                  <c:v>0.10167662312534569</c:v>
                </c:pt>
                <c:pt idx="164">
                  <c:v>8.2151559291363724E-2</c:v>
                </c:pt>
                <c:pt idx="165">
                  <c:v>5.6106143034005004E-2</c:v>
                </c:pt>
                <c:pt idx="166">
                  <c:v>4.3366319624117224E-2</c:v>
                </c:pt>
                <c:pt idx="167">
                  <c:v>3.7429585866122807E-2</c:v>
                </c:pt>
                <c:pt idx="168">
                  <c:v>3.8455276565490283E-2</c:v>
                </c:pt>
                <c:pt idx="169">
                  <c:v>3.7517877290268183E-2</c:v>
                </c:pt>
                <c:pt idx="170">
                  <c:v>3.8742857628539039E-2</c:v>
                </c:pt>
                <c:pt idx="171">
                  <c:v>5.1637959886944723E-2</c:v>
                </c:pt>
                <c:pt idx="172">
                  <c:v>6.2734018862182203E-2</c:v>
                </c:pt>
                <c:pt idx="173">
                  <c:v>6.5799437171881595E-2</c:v>
                </c:pt>
                <c:pt idx="174">
                  <c:v>6.430850764312461E-2</c:v>
                </c:pt>
                <c:pt idx="175">
                  <c:v>5.8379023424294726E-2</c:v>
                </c:pt>
                <c:pt idx="176">
                  <c:v>5.1559726962349353E-2</c:v>
                </c:pt>
                <c:pt idx="177">
                  <c:v>7.7330596218152844E-2</c:v>
                </c:pt>
                <c:pt idx="178">
                  <c:v>0.10077227179880968</c:v>
                </c:pt>
                <c:pt idx="179">
                  <c:v>0.10194965566419048</c:v>
                </c:pt>
                <c:pt idx="180">
                  <c:v>4.5450829147345974E-2</c:v>
                </c:pt>
                <c:pt idx="181">
                  <c:v>-3.5630921229601693E-3</c:v>
                </c:pt>
                <c:pt idx="182">
                  <c:v>9.5801490835478939E-3</c:v>
                </c:pt>
                <c:pt idx="183">
                  <c:v>2.7221398455266697E-2</c:v>
                </c:pt>
                <c:pt idx="184">
                  <c:v>2.749817106007765E-2</c:v>
                </c:pt>
                <c:pt idx="185">
                  <c:v>-1.0375066076668316E-2</c:v>
                </c:pt>
                <c:pt idx="186">
                  <c:v>-6.1700012588525539E-2</c:v>
                </c:pt>
                <c:pt idx="187">
                  <c:v>-7.6748019970194245E-2</c:v>
                </c:pt>
                <c:pt idx="188">
                  <c:v>-0.13374516416643137</c:v>
                </c:pt>
                <c:pt idx="189">
                  <c:v>-0.19700850699581055</c:v>
                </c:pt>
                <c:pt idx="190">
                  <c:v>-0.13811886729054229</c:v>
                </c:pt>
                <c:pt idx="191">
                  <c:v>-0.10062385139605635</c:v>
                </c:pt>
                <c:pt idx="192">
                  <c:v>-9.751316599589166E-2</c:v>
                </c:pt>
                <c:pt idx="193">
                  <c:v>-5.9829577467195964E-2</c:v>
                </c:pt>
                <c:pt idx="194">
                  <c:v>-7.7250563051074028E-2</c:v>
                </c:pt>
                <c:pt idx="195">
                  <c:v>-8.9216771655816277E-2</c:v>
                </c:pt>
                <c:pt idx="196">
                  <c:v>-0.10006282704460248</c:v>
                </c:pt>
                <c:pt idx="197">
                  <c:v>-0.11592436428561001</c:v>
                </c:pt>
                <c:pt idx="198">
                  <c:v>-2.0947764160103538E-3</c:v>
                </c:pt>
                <c:pt idx="199">
                  <c:v>-1.2037857457473494E-2</c:v>
                </c:pt>
                <c:pt idx="200">
                  <c:v>-8.6197392440128237E-2</c:v>
                </c:pt>
                <c:pt idx="201">
                  <c:v>-6.199648737610456E-2</c:v>
                </c:pt>
                <c:pt idx="202">
                  <c:v>-0.16868444377277791</c:v>
                </c:pt>
                <c:pt idx="203">
                  <c:v>-0.22400756470724623</c:v>
                </c:pt>
                <c:pt idx="204">
                  <c:v>-0.19767491604424697</c:v>
                </c:pt>
                <c:pt idx="205">
                  <c:v>-0.1905889977132213</c:v>
                </c:pt>
                <c:pt idx="206">
                  <c:v>-0.19413195687873414</c:v>
                </c:pt>
                <c:pt idx="207">
                  <c:v>-0.1905889977132213</c:v>
                </c:pt>
                <c:pt idx="208">
                  <c:v>-0.19413195687873414</c:v>
                </c:pt>
                <c:pt idx="209">
                  <c:v>-0.1905889977132213</c:v>
                </c:pt>
                <c:pt idx="210">
                  <c:v>-0.19413195687873414</c:v>
                </c:pt>
              </c:numCache>
            </c:numRef>
          </c:val>
          <c:smooth val="1"/>
        </c:ser>
        <c:ser>
          <c:idx val="1"/>
          <c:order val="1"/>
          <c:tx>
            <c:v>France</c:v>
          </c:tx>
          <c:spPr>
            <a:ln w="44450">
              <a:solidFill>
                <a:schemeClr val="accent6"/>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DataG25!$C$6:$C$216</c:f>
              <c:numCache>
                <c:formatCode>General</c:formatCode>
                <c:ptCount val="211"/>
                <c:pt idx="0" formatCode="0%">
                  <c:v>5.8046561643159085E-2</c:v>
                </c:pt>
                <c:pt idx="40" formatCode="0%">
                  <c:v>0.52657353336106616</c:v>
                </c:pt>
                <c:pt idx="60" formatCode="0%">
                  <c:v>0.7</c:v>
                </c:pt>
                <c:pt idx="70" formatCode="0%">
                  <c:v>0.8</c:v>
                </c:pt>
                <c:pt idx="80" formatCode="0%">
                  <c:v>1.1000000000000001</c:v>
                </c:pt>
                <c:pt idx="90" formatCode="0%">
                  <c:v>1.1499999999999999</c:v>
                </c:pt>
                <c:pt idx="100" formatCode="0%">
                  <c:v>1.2268002232694999</c:v>
                </c:pt>
                <c:pt idx="104" formatCode="0%">
                  <c:v>1.2837069197054332</c:v>
                </c:pt>
                <c:pt idx="110" formatCode="0%">
                  <c:v>6.3318771030438939E-2</c:v>
                </c:pt>
                <c:pt idx="120" formatCode="0%">
                  <c:v>0.45</c:v>
                </c:pt>
                <c:pt idx="140" formatCode="0%">
                  <c:v>3.3305474333594751E-2</c:v>
                </c:pt>
                <c:pt idx="160" formatCode="0%">
                  <c:v>0.11159733959804317</c:v>
                </c:pt>
                <c:pt idx="161" formatCode="0%">
                  <c:v>0.13151860955168845</c:v>
                </c:pt>
                <c:pt idx="162" formatCode="0%">
                  <c:v>0.14745043599570926</c:v>
                </c:pt>
                <c:pt idx="163" formatCode="0%">
                  <c:v>0.14696366404209094</c:v>
                </c:pt>
                <c:pt idx="164" formatCode="0%">
                  <c:v>0.13017398913757336</c:v>
                </c:pt>
                <c:pt idx="165" formatCode="0%">
                  <c:v>0.14356123618114486</c:v>
                </c:pt>
                <c:pt idx="166" formatCode="0%">
                  <c:v>0.15487909183789636</c:v>
                </c:pt>
                <c:pt idx="167" formatCode="0%">
                  <c:v>0.15893653298798679</c:v>
                </c:pt>
                <c:pt idx="168" formatCode="0%">
                  <c:v>0.1443024252081907</c:v>
                </c:pt>
                <c:pt idx="169" formatCode="0%">
                  <c:v>0.14455975202217175</c:v>
                </c:pt>
                <c:pt idx="170" formatCode="0%">
                  <c:v>0.18176399635053883</c:v>
                </c:pt>
                <c:pt idx="171" formatCode="0%">
                  <c:v>0.1927365548629863</c:v>
                </c:pt>
                <c:pt idx="172" formatCode="0%">
                  <c:v>0.18231635429706147</c:v>
                </c:pt>
                <c:pt idx="173" formatCode="0%">
                  <c:v>0.18846694591916041</c:v>
                </c:pt>
                <c:pt idx="174" formatCode="0%">
                  <c:v>0.15705616584668247</c:v>
                </c:pt>
                <c:pt idx="175" formatCode="0%">
                  <c:v>9.8965773277692307E-2</c:v>
                </c:pt>
                <c:pt idx="176" formatCode="0%">
                  <c:v>6.3340577876592752E-2</c:v>
                </c:pt>
                <c:pt idx="177" formatCode="0%">
                  <c:v>6.2723061880306394E-2</c:v>
                </c:pt>
                <c:pt idx="178" formatCode="0%">
                  <c:v>4.4019555884483884E-2</c:v>
                </c:pt>
                <c:pt idx="179" formatCode="0%">
                  <c:v>-8.242475547330215E-3</c:v>
                </c:pt>
                <c:pt idx="180" formatCode="0%">
                  <c:v>-2.4583161936777065E-2</c:v>
                </c:pt>
                <c:pt idx="181" formatCode="0%">
                  <c:v>-2.6041602232796977E-2</c:v>
                </c:pt>
                <c:pt idx="182" formatCode="0%">
                  <c:v>-2.1822804748084984E-2</c:v>
                </c:pt>
                <c:pt idx="183" formatCode="0%">
                  <c:v>-9.6351386794301733E-3</c:v>
                </c:pt>
                <c:pt idx="184" formatCode="0%">
                  <c:v>2.4989038153180137E-2</c:v>
                </c:pt>
                <c:pt idx="185" formatCode="0%">
                  <c:v>8.7438761392307413E-2</c:v>
                </c:pt>
                <c:pt idx="186" formatCode="0%">
                  <c:v>0.11782586244097275</c:v>
                </c:pt>
                <c:pt idx="187" formatCode="0%">
                  <c:v>0.13897299607783481</c:v>
                </c:pt>
                <c:pt idx="188" formatCode="0%">
                  <c:v>0.16782133636654065</c:v>
                </c:pt>
                <c:pt idx="189" formatCode="0%">
                  <c:v>0.14088819901577596</c:v>
                </c:pt>
                <c:pt idx="190" formatCode="0%">
                  <c:v>0.14603888267691964</c:v>
                </c:pt>
                <c:pt idx="191" formatCode="0%">
                  <c:v>0.17334728430605639</c:v>
                </c:pt>
                <c:pt idx="192" formatCode="0%">
                  <c:v>7.8652855915295194E-2</c:v>
                </c:pt>
                <c:pt idx="193" formatCode="0%">
                  <c:v>1.3070571725633637E-3</c:v>
                </c:pt>
                <c:pt idx="194" formatCode="0%">
                  <c:v>-7.9176214939239344E-3</c:v>
                </c:pt>
                <c:pt idx="195" formatCode="0%">
                  <c:v>-5.6108551590424802E-3</c:v>
                </c:pt>
                <c:pt idx="196" formatCode="0%">
                  <c:v>-2.06741200683663E-3</c:v>
                </c:pt>
                <c:pt idx="197" formatCode="0%">
                  <c:v>-2.100088621810452E-2</c:v>
                </c:pt>
                <c:pt idx="198" formatCode="0%">
                  <c:v>-6.9528799811602635E-2</c:v>
                </c:pt>
                <c:pt idx="199" formatCode="0%">
                  <c:v>-9.9123205264388961E-2</c:v>
                </c:pt>
                <c:pt idx="200" formatCode="0%">
                  <c:v>-8.9530139608010775E-2</c:v>
                </c:pt>
                <c:pt idx="201" formatCode="0%">
                  <c:v>-0.10935163664553972</c:v>
                </c:pt>
                <c:pt idx="202" formatCode="0%">
                  <c:v>-0.11897733699309508</c:v>
                </c:pt>
                <c:pt idx="203" formatCode="0%">
                  <c:v>-8.6083087497766789E-2</c:v>
                </c:pt>
                <c:pt idx="204" formatCode="0%">
                  <c:v>-8.3952071464296035E-2</c:v>
                </c:pt>
                <c:pt idx="205" formatCode="0%">
                  <c:v>-0.10407289235151725</c:v>
                </c:pt>
                <c:pt idx="206" formatCode="0%">
                  <c:v>-9.4012481907906648E-2</c:v>
                </c:pt>
                <c:pt idx="207" formatCode="0%">
                  <c:v>-0.10407289235151725</c:v>
                </c:pt>
                <c:pt idx="208" formatCode="0%">
                  <c:v>-9.4012481907906648E-2</c:v>
                </c:pt>
                <c:pt idx="209" formatCode="0%">
                  <c:v>-0.10407289235151725</c:v>
                </c:pt>
                <c:pt idx="210" formatCode="0%">
                  <c:v>-9.4012481907906648E-2</c:v>
                </c:pt>
              </c:numCache>
            </c:numRef>
          </c:val>
          <c:smooth val="1"/>
        </c:ser>
        <c:ser>
          <c:idx val="2"/>
          <c:order val="2"/>
          <c:tx>
            <c:v>Allemagne</c:v>
          </c:tx>
          <c:spPr>
            <a:ln w="44450">
              <a:solidFill>
                <a:schemeClr val="accent2"/>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DataG25!$D$6:$D$216</c:f>
              <c:numCache>
                <c:formatCode>0%</c:formatCode>
                <c:ptCount val="211"/>
                <c:pt idx="0">
                  <c:v>0.03</c:v>
                </c:pt>
                <c:pt idx="40">
                  <c:v>0.05</c:v>
                </c:pt>
                <c:pt idx="60">
                  <c:v>0.1</c:v>
                </c:pt>
                <c:pt idx="70">
                  <c:v>0.3</c:v>
                </c:pt>
                <c:pt idx="80">
                  <c:v>0.4</c:v>
                </c:pt>
                <c:pt idx="90">
                  <c:v>0.42</c:v>
                </c:pt>
                <c:pt idx="100">
                  <c:v>0.44</c:v>
                </c:pt>
                <c:pt idx="104">
                  <c:v>0.46</c:v>
                </c:pt>
                <c:pt idx="110">
                  <c:v>-0.1</c:v>
                </c:pt>
                <c:pt idx="120">
                  <c:v>-0.3</c:v>
                </c:pt>
                <c:pt idx="140">
                  <c:v>-0.19553478589274237</c:v>
                </c:pt>
                <c:pt idx="141">
                  <c:v>-0.15837649817336247</c:v>
                </c:pt>
                <c:pt idx="142">
                  <c:v>-0.11958120072726887</c:v>
                </c:pt>
                <c:pt idx="143">
                  <c:v>-7.9943749198828823E-2</c:v>
                </c:pt>
                <c:pt idx="144">
                  <c:v>-4.7161263705988263E-2</c:v>
                </c:pt>
                <c:pt idx="145">
                  <c:v>-2.8972077895016223E-2</c:v>
                </c:pt>
                <c:pt idx="146">
                  <c:v>-1.0093243583188926E-2</c:v>
                </c:pt>
                <c:pt idx="147">
                  <c:v>1.5840347315379876E-2</c:v>
                </c:pt>
                <c:pt idx="148">
                  <c:v>4.0322972038282098E-2</c:v>
                </c:pt>
                <c:pt idx="149">
                  <c:v>5.3706300404299891E-2</c:v>
                </c:pt>
                <c:pt idx="150">
                  <c:v>6.2068763784962358E-2</c:v>
                </c:pt>
                <c:pt idx="151">
                  <c:v>6.8851455776327355E-2</c:v>
                </c:pt>
                <c:pt idx="152">
                  <c:v>6.7056003705299433E-2</c:v>
                </c:pt>
                <c:pt idx="153">
                  <c:v>6.6356622294105924E-2</c:v>
                </c:pt>
                <c:pt idx="154">
                  <c:v>6.4933703215599423E-2</c:v>
                </c:pt>
                <c:pt idx="155">
                  <c:v>5.5978276703410934E-2</c:v>
                </c:pt>
                <c:pt idx="156">
                  <c:v>5.1770782362312591E-2</c:v>
                </c:pt>
                <c:pt idx="157">
                  <c:v>6.7259996441863798E-2</c:v>
                </c:pt>
                <c:pt idx="158">
                  <c:v>8.464544119449896E-2</c:v>
                </c:pt>
                <c:pt idx="159">
                  <c:v>8.7255671122743614E-2</c:v>
                </c:pt>
                <c:pt idx="160">
                  <c:v>8.1269054057648019E-2</c:v>
                </c:pt>
                <c:pt idx="161">
                  <c:v>7.392995927459621E-2</c:v>
                </c:pt>
                <c:pt idx="162">
                  <c:v>6.6727186288017173E-2</c:v>
                </c:pt>
                <c:pt idx="163">
                  <c:v>6.3628796006449523E-2</c:v>
                </c:pt>
                <c:pt idx="164">
                  <c:v>7.1804616350529996E-2</c:v>
                </c:pt>
                <c:pt idx="165">
                  <c:v>8.678149163855392E-2</c:v>
                </c:pt>
                <c:pt idx="166">
                  <c:v>9.1013871222087733E-2</c:v>
                </c:pt>
                <c:pt idx="167">
                  <c:v>8.7826701572698118E-2</c:v>
                </c:pt>
                <c:pt idx="168">
                  <c:v>8.2013585142298812E-2</c:v>
                </c:pt>
                <c:pt idx="169">
                  <c:v>6.9291668291394687E-2</c:v>
                </c:pt>
                <c:pt idx="170">
                  <c:v>5.1195566781806486E-2</c:v>
                </c:pt>
                <c:pt idx="171">
                  <c:v>4.2425989937111538E-2</c:v>
                </c:pt>
                <c:pt idx="172">
                  <c:v>4.3210369951601373E-2</c:v>
                </c:pt>
                <c:pt idx="173">
                  <c:v>4.8607519981827461E-2</c:v>
                </c:pt>
                <c:pt idx="174">
                  <c:v>6.7400325396376928E-2</c:v>
                </c:pt>
                <c:pt idx="175">
                  <c:v>7.8017782355377152E-2</c:v>
                </c:pt>
                <c:pt idx="176">
                  <c:v>8.8792186414062779E-2</c:v>
                </c:pt>
                <c:pt idx="177">
                  <c:v>0.12537575725082395</c:v>
                </c:pt>
                <c:pt idx="178">
                  <c:v>0.16837630157214453</c:v>
                </c:pt>
                <c:pt idx="179">
                  <c:v>0.20425412742629756</c:v>
                </c:pt>
                <c:pt idx="180">
                  <c:v>0.22419374112693069</c:v>
                </c:pt>
                <c:pt idx="181">
                  <c:v>0.19411793032993541</c:v>
                </c:pt>
                <c:pt idx="182">
                  <c:v>0.16862426568346081</c:v>
                </c:pt>
                <c:pt idx="183">
                  <c:v>0.14443679828638437</c:v>
                </c:pt>
                <c:pt idx="184">
                  <c:v>0.11906167722444747</c:v>
                </c:pt>
                <c:pt idx="185">
                  <c:v>8.5963746527619123E-2</c:v>
                </c:pt>
                <c:pt idx="186">
                  <c:v>5.6703179948856229E-2</c:v>
                </c:pt>
                <c:pt idx="187">
                  <c:v>4.8466718355967074E-2</c:v>
                </c:pt>
                <c:pt idx="188">
                  <c:v>2.5714464965330953E-2</c:v>
                </c:pt>
                <c:pt idx="189">
                  <c:v>2.0829063782655172E-2</c:v>
                </c:pt>
                <c:pt idx="190">
                  <c:v>2.7950699632796207E-2</c:v>
                </c:pt>
                <c:pt idx="191">
                  <c:v>4.9077266726515321E-2</c:v>
                </c:pt>
                <c:pt idx="192">
                  <c:v>3.9304734464123817E-2</c:v>
                </c:pt>
                <c:pt idx="193">
                  <c:v>4.5628994355672928E-3</c:v>
                </c:pt>
                <c:pt idx="194">
                  <c:v>3.1221457583582614E-2</c:v>
                </c:pt>
                <c:pt idx="195">
                  <c:v>0.10571301899457167</c:v>
                </c:pt>
                <c:pt idx="196">
                  <c:v>0.19199718456867793</c:v>
                </c:pt>
                <c:pt idx="197">
                  <c:v>0.22219837717840027</c:v>
                </c:pt>
                <c:pt idx="198">
                  <c:v>0.21806708788843135</c:v>
                </c:pt>
                <c:pt idx="199">
                  <c:v>0.26147833162194123</c:v>
                </c:pt>
                <c:pt idx="200">
                  <c:v>0.29404606732786004</c:v>
                </c:pt>
                <c:pt idx="201">
                  <c:v>0.28093183610015909</c:v>
                </c:pt>
                <c:pt idx="202">
                  <c:v>0.30270973582778105</c:v>
                </c:pt>
                <c:pt idx="203">
                  <c:v>0.36731170321476619</c:v>
                </c:pt>
                <c:pt idx="204">
                  <c:v>0.43872969250005672</c:v>
                </c:pt>
                <c:pt idx="205">
                  <c:v>0.52735699989367713</c:v>
                </c:pt>
                <c:pt idx="206">
                  <c:v>0.56942792479690307</c:v>
                </c:pt>
                <c:pt idx="207">
                  <c:v>0.57942792479690308</c:v>
                </c:pt>
                <c:pt idx="208">
                  <c:v>0.58942792479690309</c:v>
                </c:pt>
                <c:pt idx="209">
                  <c:v>0.5994279247969031</c:v>
                </c:pt>
                <c:pt idx="210">
                  <c:v>0.60942792479690311</c:v>
                </c:pt>
              </c:numCache>
            </c:numRef>
          </c:val>
          <c:smooth val="1"/>
        </c:ser>
        <c:ser>
          <c:idx val="3"/>
          <c:order val="3"/>
          <c:tx>
            <c:v>Japon</c:v>
          </c:tx>
          <c:spPr>
            <a:ln w="44450">
              <a:solidFill>
                <a:srgbClr val="FF0000"/>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DataG25!$E$6:$E$216</c:f>
              <c:numCache>
                <c:formatCode>0%</c:formatCode>
                <c:ptCount val="211"/>
                <c:pt idx="145">
                  <c:v>2.1291575354831265E-2</c:v>
                </c:pt>
                <c:pt idx="146">
                  <c:v>9.8581342806602339E-3</c:v>
                </c:pt>
                <c:pt idx="147">
                  <c:v>-1.5000399434727241E-2</c:v>
                </c:pt>
                <c:pt idx="148">
                  <c:v>-1.8957131727331242E-2</c:v>
                </c:pt>
                <c:pt idx="149">
                  <c:v>-5.3830941095337282E-3</c:v>
                </c:pt>
                <c:pt idx="150">
                  <c:v>3.923242111215283E-3</c:v>
                </c:pt>
                <c:pt idx="151">
                  <c:v>-4.3347691060286464E-3</c:v>
                </c:pt>
                <c:pt idx="152">
                  <c:v>-1.681953423115318E-2</c:v>
                </c:pt>
                <c:pt idx="153">
                  <c:v>-2.5556537291184265E-2</c:v>
                </c:pt>
                <c:pt idx="154">
                  <c:v>-3.2478800232617677E-2</c:v>
                </c:pt>
                <c:pt idx="155">
                  <c:v>-2.8890924009835835E-2</c:v>
                </c:pt>
                <c:pt idx="156">
                  <c:v>-1.5567742087960466E-2</c:v>
                </c:pt>
                <c:pt idx="157">
                  <c:v>-8.5315832229150464E-3</c:v>
                </c:pt>
                <c:pt idx="158">
                  <c:v>-2.5867059620480908E-3</c:v>
                </c:pt>
                <c:pt idx="159">
                  <c:v>1.4267039283431496E-2</c:v>
                </c:pt>
                <c:pt idx="160">
                  <c:v>3.182504384907537E-2</c:v>
                </c:pt>
                <c:pt idx="161">
                  <c:v>4.8899022849162276E-2</c:v>
                </c:pt>
                <c:pt idx="162">
                  <c:v>6.3160161437326584E-2</c:v>
                </c:pt>
                <c:pt idx="163">
                  <c:v>5.9682739013471209E-2</c:v>
                </c:pt>
                <c:pt idx="164">
                  <c:v>4.6437905340773272E-2</c:v>
                </c:pt>
                <c:pt idx="165">
                  <c:v>3.7308629200700404E-2</c:v>
                </c:pt>
                <c:pt idx="166">
                  <c:v>3.557024223092245E-2</c:v>
                </c:pt>
                <c:pt idx="167">
                  <c:v>4.7412471128910325E-2</c:v>
                </c:pt>
                <c:pt idx="168">
                  <c:v>5.9270190055737075E-2</c:v>
                </c:pt>
                <c:pt idx="169">
                  <c:v>5.4206886833709639E-2</c:v>
                </c:pt>
                <c:pt idx="170">
                  <c:v>4.2351710988901455E-2</c:v>
                </c:pt>
                <c:pt idx="171">
                  <c:v>4.1427939866827482E-2</c:v>
                </c:pt>
                <c:pt idx="172">
                  <c:v>4.4250231268142211E-2</c:v>
                </c:pt>
                <c:pt idx="173">
                  <c:v>4.9963458251567817E-2</c:v>
                </c:pt>
                <c:pt idx="174">
                  <c:v>6.6768587012474401E-2</c:v>
                </c:pt>
                <c:pt idx="175">
                  <c:v>8.4699585443557671E-2</c:v>
                </c:pt>
                <c:pt idx="176">
                  <c:v>0.11584385238840787</c:v>
                </c:pt>
                <c:pt idx="177">
                  <c:v>0.15533477275541011</c:v>
                </c:pt>
                <c:pt idx="178">
                  <c:v>0.19557120611828829</c:v>
                </c:pt>
                <c:pt idx="179">
                  <c:v>0.17628403039923018</c:v>
                </c:pt>
                <c:pt idx="180">
                  <c:v>0.13287104139300518</c:v>
                </c:pt>
                <c:pt idx="181">
                  <c:v>0.13521741575323026</c:v>
                </c:pt>
                <c:pt idx="182">
                  <c:v>0.16147252022054306</c:v>
                </c:pt>
                <c:pt idx="183">
                  <c:v>0.1912369475835955</c:v>
                </c:pt>
                <c:pt idx="184">
                  <c:v>0.1970309670981541</c:v>
                </c:pt>
                <c:pt idx="185">
                  <c:v>0.19929744200610475</c:v>
                </c:pt>
                <c:pt idx="186">
                  <c:v>0.22295192338549277</c:v>
                </c:pt>
                <c:pt idx="187">
                  <c:v>0.26822679853384546</c:v>
                </c:pt>
                <c:pt idx="188">
                  <c:v>0.30965128265218461</c:v>
                </c:pt>
                <c:pt idx="189">
                  <c:v>0.26684285809053476</c:v>
                </c:pt>
                <c:pt idx="190">
                  <c:v>0.26159415537344127</c:v>
                </c:pt>
                <c:pt idx="191">
                  <c:v>0.37745070904824035</c:v>
                </c:pt>
                <c:pt idx="192">
                  <c:v>0.43591556222169869</c:v>
                </c:pt>
                <c:pt idx="193">
                  <c:v>0.42654418660428861</c:v>
                </c:pt>
                <c:pt idx="194">
                  <c:v>0.43181882767024099</c:v>
                </c:pt>
                <c:pt idx="195">
                  <c:v>0.43749526986597576</c:v>
                </c:pt>
                <c:pt idx="196">
                  <c:v>0.46958216228571403</c:v>
                </c:pt>
                <c:pt idx="197">
                  <c:v>0.5458359453894992</c:v>
                </c:pt>
                <c:pt idx="198">
                  <c:v>0.58075008190365918</c:v>
                </c:pt>
                <c:pt idx="199">
                  <c:v>0.65055341682909973</c:v>
                </c:pt>
                <c:pt idx="200">
                  <c:v>0.66471941756942332</c:v>
                </c:pt>
                <c:pt idx="201">
                  <c:v>0.67091722687285971</c:v>
                </c:pt>
                <c:pt idx="202">
                  <c:v>0.71859075364916469</c:v>
                </c:pt>
                <c:pt idx="203">
                  <c:v>0.77332282826110343</c:v>
                </c:pt>
                <c:pt idx="204">
                  <c:v>0.83265590678080759</c:v>
                </c:pt>
                <c:pt idx="205">
                  <c:v>0.81599985507250672</c:v>
                </c:pt>
                <c:pt idx="206">
                  <c:v>0.81599985507250672</c:v>
                </c:pt>
                <c:pt idx="207">
                  <c:v>0.81599985507250672</c:v>
                </c:pt>
                <c:pt idx="208">
                  <c:v>0.81599985507250672</c:v>
                </c:pt>
                <c:pt idx="209">
                  <c:v>0.81599985507250672</c:v>
                </c:pt>
                <c:pt idx="210">
                  <c:v>0.81599985507250672</c:v>
                </c:pt>
              </c:numCache>
            </c:numRef>
          </c:val>
          <c:smooth val="1"/>
        </c:ser>
        <c:ser>
          <c:idx val="5"/>
          <c:order val="4"/>
          <c:tx>
            <c:v>Etats-Unis</c:v>
          </c:tx>
          <c:spPr>
            <a:ln w="44450">
              <a:solidFill>
                <a:srgbClr val="7030A0"/>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DataG25!$G$6:$G$216</c:f>
              <c:numCache>
                <c:formatCode>0%</c:formatCode>
                <c:ptCount val="211"/>
                <c:pt idx="0">
                  <c:v>-0.15</c:v>
                </c:pt>
                <c:pt idx="40">
                  <c:v>-0.09</c:v>
                </c:pt>
                <c:pt idx="70">
                  <c:v>-0.11</c:v>
                </c:pt>
                <c:pt idx="103">
                  <c:v>-0.109496802286629</c:v>
                </c:pt>
                <c:pt idx="104">
                  <c:v>-0.11694529822230958</c:v>
                </c:pt>
                <c:pt idx="105">
                  <c:v>-7.3370723117436948E-2</c:v>
                </c:pt>
                <c:pt idx="106">
                  <c:v>-2.9019886243688557E-2</c:v>
                </c:pt>
                <c:pt idx="107">
                  <c:v>0</c:v>
                </c:pt>
                <c:pt idx="108">
                  <c:v>1.9674549568938313E-2</c:v>
                </c:pt>
                <c:pt idx="109">
                  <c:v>3.564647621235198E-2</c:v>
                </c:pt>
                <c:pt idx="110">
                  <c:v>4.6331821549175145E-2</c:v>
                </c:pt>
                <c:pt idx="111">
                  <c:v>6.8221680953655064E-2</c:v>
                </c:pt>
                <c:pt idx="112">
                  <c:v>7.6816503159243141E-2</c:v>
                </c:pt>
                <c:pt idx="113">
                  <c:v>7.3651580060164007E-2</c:v>
                </c:pt>
                <c:pt idx="114">
                  <c:v>8.1442409155937145E-2</c:v>
                </c:pt>
                <c:pt idx="115">
                  <c:v>8.5293654679267958E-2</c:v>
                </c:pt>
                <c:pt idx="116">
                  <c:v>7.9660041400807041E-2</c:v>
                </c:pt>
                <c:pt idx="117">
                  <c:v>8.1124008152390681E-2</c:v>
                </c:pt>
                <c:pt idx="118">
                  <c:v>8.1778247827290179E-2</c:v>
                </c:pt>
                <c:pt idx="119">
                  <c:v>8.2094833687487295E-2</c:v>
                </c:pt>
                <c:pt idx="120">
                  <c:v>8.9530685920304193E-2</c:v>
                </c:pt>
                <c:pt idx="121">
                  <c:v>0.10398818316136241</c:v>
                </c:pt>
                <c:pt idx="122">
                  <c:v>0.16510721247535759</c:v>
                </c:pt>
                <c:pt idx="123">
                  <c:v>0.1549999999999031</c:v>
                </c:pt>
                <c:pt idx="124">
                  <c:v>0.13173241852449041</c:v>
                </c:pt>
                <c:pt idx="125">
                  <c:v>0.10060240963834802</c:v>
                </c:pt>
                <c:pt idx="126">
                  <c:v>9.4414893617348825E-2</c:v>
                </c:pt>
                <c:pt idx="127">
                  <c:v>6.4755077658190566E-2</c:v>
                </c:pt>
                <c:pt idx="128">
                  <c:v>4.8508430609349076E-2</c:v>
                </c:pt>
                <c:pt idx="129">
                  <c:v>2.4969696969700986E-2</c:v>
                </c:pt>
                <c:pt idx="130">
                  <c:v>4.1484716157311266E-3</c:v>
                </c:pt>
                <c:pt idx="131">
                  <c:v>-1.1073253833069081E-2</c:v>
                </c:pt>
                <c:pt idx="132">
                  <c:v>-2.7539370078731259E-3</c:v>
                </c:pt>
                <c:pt idx="133">
                  <c:v>2.4591564335292538E-3</c:v>
                </c:pt>
                <c:pt idx="134">
                  <c:v>6.6711442785898469E-3</c:v>
                </c:pt>
                <c:pt idx="135">
                  <c:v>1.102879841112047E-2</c:v>
                </c:pt>
                <c:pt idx="136">
                  <c:v>1.5392059553301821E-2</c:v>
                </c:pt>
                <c:pt idx="137">
                  <c:v>3.8406392694079507E-2</c:v>
                </c:pt>
                <c:pt idx="138">
                  <c:v>5.2431660546612587E-2</c:v>
                </c:pt>
                <c:pt idx="139">
                  <c:v>5.9041666666857527E-2</c:v>
                </c:pt>
                <c:pt idx="140">
                  <c:v>5.1837078651851665E-2</c:v>
                </c:pt>
                <c:pt idx="141">
                  <c:v>4.5116883117053315E-2</c:v>
                </c:pt>
                <c:pt idx="142">
                  <c:v>4.6047473200600327E-2</c:v>
                </c:pt>
                <c:pt idx="143">
                  <c:v>4.7292392566664163E-2</c:v>
                </c:pt>
                <c:pt idx="144">
                  <c:v>4.788763066180856E-2</c:v>
                </c:pt>
                <c:pt idx="145">
                  <c:v>4.3155455508437912E-2</c:v>
                </c:pt>
                <c:pt idx="146">
                  <c:v>4.5929159391445082E-2</c:v>
                </c:pt>
                <c:pt idx="147">
                  <c:v>5.4304959465954886E-2</c:v>
                </c:pt>
                <c:pt idx="148">
                  <c:v>6.2051707779718655E-2</c:v>
                </c:pt>
                <c:pt idx="149">
                  <c:v>5.7407528285307423E-2</c:v>
                </c:pt>
                <c:pt idx="150">
                  <c:v>5.6631589914421798E-2</c:v>
                </c:pt>
                <c:pt idx="151">
                  <c:v>5.9590707964647049E-2</c:v>
                </c:pt>
                <c:pt idx="152">
                  <c:v>6.1221038864067434E-2</c:v>
                </c:pt>
                <c:pt idx="153">
                  <c:v>6.3258030356524539E-2</c:v>
                </c:pt>
                <c:pt idx="154">
                  <c:v>6.0317277658958654E-2</c:v>
                </c:pt>
                <c:pt idx="155">
                  <c:v>6.3258367408810426E-2</c:v>
                </c:pt>
                <c:pt idx="156">
                  <c:v>6.7258579963814194E-2</c:v>
                </c:pt>
                <c:pt idx="157">
                  <c:v>6.1299657984678714E-2</c:v>
                </c:pt>
                <c:pt idx="158">
                  <c:v>5.4222449224811654E-2</c:v>
                </c:pt>
                <c:pt idx="159">
                  <c:v>5.4371317398663854E-2</c:v>
                </c:pt>
                <c:pt idx="160">
                  <c:v>5.6249867035364415E-2</c:v>
                </c:pt>
                <c:pt idx="161">
                  <c:v>4.7188790560541566E-2</c:v>
                </c:pt>
                <c:pt idx="162">
                  <c:v>3.8196794300980511E-2</c:v>
                </c:pt>
                <c:pt idx="163">
                  <c:v>3.8419252187752523E-2</c:v>
                </c:pt>
                <c:pt idx="164">
                  <c:v>4.4205285756476968E-2</c:v>
                </c:pt>
                <c:pt idx="165">
                  <c:v>5.2221073668285663E-2</c:v>
                </c:pt>
                <c:pt idx="166">
                  <c:v>6.4502415159845242E-2</c:v>
                </c:pt>
                <c:pt idx="167">
                  <c:v>6.7231611719665949E-2</c:v>
                </c:pt>
                <c:pt idx="168">
                  <c:v>6.2905069215342058E-2</c:v>
                </c:pt>
                <c:pt idx="169">
                  <c:v>7.0414776265386003E-2</c:v>
                </c:pt>
                <c:pt idx="170">
                  <c:v>8.0959700016436195E-2</c:v>
                </c:pt>
                <c:pt idx="171">
                  <c:v>8.3576834061830252E-2</c:v>
                </c:pt>
                <c:pt idx="172">
                  <c:v>6.9174764117723941E-2</c:v>
                </c:pt>
                <c:pt idx="173">
                  <c:v>5.6116810978532342E-2</c:v>
                </c:pt>
                <c:pt idx="174">
                  <c:v>3.8475754936136627E-2</c:v>
                </c:pt>
                <c:pt idx="175">
                  <c:v>2.1310189457649984E-2</c:v>
                </c:pt>
                <c:pt idx="176">
                  <c:v>8.2235850527565043E-3</c:v>
                </c:pt>
                <c:pt idx="177">
                  <c:v>-6.9974752379103802E-3</c:v>
                </c:pt>
                <c:pt idx="178">
                  <c:v>-1.8436150798923742E-2</c:v>
                </c:pt>
                <c:pt idx="179">
                  <c:v>-3.5115637154445982E-2</c:v>
                </c:pt>
                <c:pt idx="180">
                  <c:v>-3.9790512499716171E-2</c:v>
                </c:pt>
                <c:pt idx="181">
                  <c:v>-3.9907541312355362E-2</c:v>
                </c:pt>
                <c:pt idx="182">
                  <c:v>-6.0005182100836475E-2</c:v>
                </c:pt>
                <c:pt idx="183">
                  <c:v>-6.7124139848519809E-2</c:v>
                </c:pt>
                <c:pt idx="184">
                  <c:v>-5.3019608481846822E-2</c:v>
                </c:pt>
                <c:pt idx="185">
                  <c:v>-5.7900146616276169E-2</c:v>
                </c:pt>
                <c:pt idx="186">
                  <c:v>-6.2820245238723579E-2</c:v>
                </c:pt>
                <c:pt idx="187">
                  <c:v>-7.3394937943595473E-2</c:v>
                </c:pt>
                <c:pt idx="188">
                  <c:v>-8.8947093785216355E-2</c:v>
                </c:pt>
                <c:pt idx="189">
                  <c:v>-7.8815590312671518E-2</c:v>
                </c:pt>
                <c:pt idx="190">
                  <c:v>-8.9085606826702926E-2</c:v>
                </c:pt>
                <c:pt idx="191">
                  <c:v>-0.13355263157908839</c:v>
                </c:pt>
                <c:pt idx="192">
                  <c:v>-0.15829862877251369</c:v>
                </c:pt>
                <c:pt idx="193">
                  <c:v>-0.15919233186684534</c:v>
                </c:pt>
                <c:pt idx="194">
                  <c:v>-0.15399249589701688</c:v>
                </c:pt>
                <c:pt idx="195">
                  <c:v>-0.14744052385287304</c:v>
                </c:pt>
                <c:pt idx="196">
                  <c:v>-0.14148511428746965</c:v>
                </c:pt>
                <c:pt idx="197">
                  <c:v>-0.11812663333653473</c:v>
                </c:pt>
                <c:pt idx="198">
                  <c:v>-0.17058843882209082</c:v>
                </c:pt>
                <c:pt idx="199">
                  <c:v>-0.21824387065914266</c:v>
                </c:pt>
                <c:pt idx="200">
                  <c:v>-0.17696220416794881</c:v>
                </c:pt>
                <c:pt idx="201">
                  <c:v>-0.21986511687172608</c:v>
                </c:pt>
                <c:pt idx="202">
                  <c:v>-0.25781238666298839</c:v>
                </c:pt>
                <c:pt idx="203">
                  <c:v>-0.2815014745789105</c:v>
                </c:pt>
                <c:pt idx="204">
                  <c:v>-0.33488705877655606</c:v>
                </c:pt>
                <c:pt idx="205">
                  <c:v>-0.35831554454646775</c:v>
                </c:pt>
                <c:pt idx="206">
                  <c:v>-0.34660130166151193</c:v>
                </c:pt>
                <c:pt idx="207">
                  <c:v>-0.35831554454646775</c:v>
                </c:pt>
                <c:pt idx="208">
                  <c:v>-0.34660130166151193</c:v>
                </c:pt>
                <c:pt idx="209">
                  <c:v>-0.35831554454646775</c:v>
                </c:pt>
                <c:pt idx="210">
                  <c:v>-0.34660130166151193</c:v>
                </c:pt>
              </c:numCache>
            </c:numRef>
          </c:val>
          <c:smooth val="1"/>
        </c:ser>
        <c:ser>
          <c:idx val="4"/>
          <c:order val="5"/>
          <c:tx>
            <c:v>Chine</c:v>
          </c:tx>
          <c:spPr>
            <a:ln w="44450">
              <a:solidFill>
                <a:srgbClr val="FFFF00"/>
              </a:solidFill>
            </a:ln>
          </c:spPr>
          <c:marker>
            <c:symbol val="none"/>
          </c:marker>
          <c:dPt>
            <c:idx val="203"/>
            <c:bubble3D val="0"/>
          </c:dPt>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DataG25!$F$6:$F$216</c:f>
              <c:numCache>
                <c:formatCode>0%</c:formatCode>
                <c:ptCount val="211"/>
                <c:pt idx="172">
                  <c:v>5.2657243778778291E-2</c:v>
                </c:pt>
                <c:pt idx="173">
                  <c:v>6.3264362514286521E-2</c:v>
                </c:pt>
                <c:pt idx="174">
                  <c:v>6.4164891419547759E-2</c:v>
                </c:pt>
                <c:pt idx="175">
                  <c:v>4.6296782847705074E-2</c:v>
                </c:pt>
                <c:pt idx="176">
                  <c:v>1.5213606955540391E-2</c:v>
                </c:pt>
                <c:pt idx="177">
                  <c:v>-1.3615717791585996E-2</c:v>
                </c:pt>
                <c:pt idx="178">
                  <c:v>-2.5501647330776631E-2</c:v>
                </c:pt>
                <c:pt idx="179">
                  <c:v>-2.8881713558066475E-2</c:v>
                </c:pt>
                <c:pt idx="180">
                  <c:v>-5.6136798452732107E-3</c:v>
                </c:pt>
                <c:pt idx="181">
                  <c:v>3.5574605392718353E-2</c:v>
                </c:pt>
                <c:pt idx="182">
                  <c:v>9.3948329049139568E-3</c:v>
                </c:pt>
                <c:pt idx="183">
                  <c:v>-5.0293067574253836E-2</c:v>
                </c:pt>
                <c:pt idx="184">
                  <c:v>-7.3382966285826731E-2</c:v>
                </c:pt>
                <c:pt idx="185">
                  <c:v>-8.6846975635587825E-2</c:v>
                </c:pt>
                <c:pt idx="186">
                  <c:v>-9.2453262213904874E-2</c:v>
                </c:pt>
                <c:pt idx="187">
                  <c:v>-7.1164084147887996E-2</c:v>
                </c:pt>
                <c:pt idx="188">
                  <c:v>-3.3753723770852694E-2</c:v>
                </c:pt>
                <c:pt idx="189">
                  <c:v>-7.6893757175199359E-3</c:v>
                </c:pt>
                <c:pt idx="190">
                  <c:v>2.0450987225303596E-2</c:v>
                </c:pt>
                <c:pt idx="191">
                  <c:v>3.301318988238415E-2</c:v>
                </c:pt>
                <c:pt idx="192">
                  <c:v>5.063301702899909E-2</c:v>
                </c:pt>
                <c:pt idx="193">
                  <c:v>8.2776158883746731E-2</c:v>
                </c:pt>
                <c:pt idx="194">
                  <c:v>0.12080189479294369</c:v>
                </c:pt>
                <c:pt idx="195">
                  <c:v>0.16283057650217686</c:v>
                </c:pt>
                <c:pt idx="196">
                  <c:v>0.18054301997448655</c:v>
                </c:pt>
                <c:pt idx="197">
                  <c:v>0.22037657597274546</c:v>
                </c:pt>
                <c:pt idx="198">
                  <c:v>0.3000271469778456</c:v>
                </c:pt>
                <c:pt idx="199">
                  <c:v>0.30372979402422112</c:v>
                </c:pt>
                <c:pt idx="200">
                  <c:v>0.2702260243366354</c:v>
                </c:pt>
                <c:pt idx="201">
                  <c:v>0.24536468085317042</c:v>
                </c:pt>
                <c:pt idx="202">
                  <c:v>0.22777195845799802</c:v>
                </c:pt>
                <c:pt idx="203">
                  <c:v>0.2233292297020647</c:v>
                </c:pt>
                <c:pt idx="204">
                  <c:v>0.18520408536447228</c:v>
                </c:pt>
                <c:pt idx="205">
                  <c:v>0.1531539513540747</c:v>
                </c:pt>
                <c:pt idx="206">
                  <c:v>0.16917901835927349</c:v>
                </c:pt>
                <c:pt idx="207">
                  <c:v>0.2042666575332685</c:v>
                </c:pt>
                <c:pt idx="208">
                  <c:v>0.16917901835927349</c:v>
                </c:pt>
                <c:pt idx="209">
                  <c:v>0.16116648485667409</c:v>
                </c:pt>
                <c:pt idx="210">
                  <c:v>0.18672283794627098</c:v>
                </c:pt>
              </c:numCache>
            </c:numRef>
          </c:val>
          <c:smooth val="1"/>
        </c:ser>
        <c:ser>
          <c:idx val="6"/>
          <c:order val="6"/>
          <c:spPr>
            <a:ln w="44450">
              <a:solidFill>
                <a:schemeClr val="tx1"/>
              </a:solidFill>
            </a:ln>
          </c:spPr>
          <c:marker>
            <c:symbol val="none"/>
          </c:marker>
          <c:cat>
            <c:numRef>
              <c:f>DataG25!$A$6:$A$216</c:f>
              <c:numCache>
                <c:formatCode>General</c:formatCode>
                <c:ptCount val="211"/>
                <c:pt idx="0">
                  <c:v>1810</c:v>
                </c:pt>
                <c:pt idx="1">
                  <c:v>1811</c:v>
                </c:pt>
                <c:pt idx="2">
                  <c:v>1812</c:v>
                </c:pt>
                <c:pt idx="3">
                  <c:v>1813</c:v>
                </c:pt>
                <c:pt idx="4">
                  <c:v>1814</c:v>
                </c:pt>
                <c:pt idx="5">
                  <c:v>1815</c:v>
                </c:pt>
                <c:pt idx="6">
                  <c:v>1816</c:v>
                </c:pt>
                <c:pt idx="7">
                  <c:v>1817</c:v>
                </c:pt>
                <c:pt idx="8">
                  <c:v>1818</c:v>
                </c:pt>
                <c:pt idx="9">
                  <c:v>1819</c:v>
                </c:pt>
                <c:pt idx="10">
                  <c:v>1820</c:v>
                </c:pt>
                <c:pt idx="11">
                  <c:v>1821</c:v>
                </c:pt>
                <c:pt idx="12">
                  <c:v>1822</c:v>
                </c:pt>
                <c:pt idx="13">
                  <c:v>1823</c:v>
                </c:pt>
                <c:pt idx="14">
                  <c:v>1824</c:v>
                </c:pt>
                <c:pt idx="15">
                  <c:v>1825</c:v>
                </c:pt>
                <c:pt idx="16">
                  <c:v>1826</c:v>
                </c:pt>
                <c:pt idx="17">
                  <c:v>1827</c:v>
                </c:pt>
                <c:pt idx="18">
                  <c:v>1828</c:v>
                </c:pt>
                <c:pt idx="19">
                  <c:v>1829</c:v>
                </c:pt>
                <c:pt idx="20">
                  <c:v>1830</c:v>
                </c:pt>
                <c:pt idx="21">
                  <c:v>1831</c:v>
                </c:pt>
                <c:pt idx="22">
                  <c:v>1832</c:v>
                </c:pt>
                <c:pt idx="23">
                  <c:v>1833</c:v>
                </c:pt>
                <c:pt idx="24">
                  <c:v>1834</c:v>
                </c:pt>
                <c:pt idx="25">
                  <c:v>1835</c:v>
                </c:pt>
                <c:pt idx="26">
                  <c:v>1836</c:v>
                </c:pt>
                <c:pt idx="27">
                  <c:v>1837</c:v>
                </c:pt>
                <c:pt idx="28">
                  <c:v>1838</c:v>
                </c:pt>
                <c:pt idx="29">
                  <c:v>1839</c:v>
                </c:pt>
                <c:pt idx="30">
                  <c:v>1840</c:v>
                </c:pt>
                <c:pt idx="31">
                  <c:v>1841</c:v>
                </c:pt>
                <c:pt idx="32">
                  <c:v>1842</c:v>
                </c:pt>
                <c:pt idx="33">
                  <c:v>1843</c:v>
                </c:pt>
                <c:pt idx="34">
                  <c:v>1844</c:v>
                </c:pt>
                <c:pt idx="35">
                  <c:v>1845</c:v>
                </c:pt>
                <c:pt idx="36">
                  <c:v>1846</c:v>
                </c:pt>
                <c:pt idx="37">
                  <c:v>1847</c:v>
                </c:pt>
                <c:pt idx="38">
                  <c:v>1848</c:v>
                </c:pt>
                <c:pt idx="39">
                  <c:v>1849</c:v>
                </c:pt>
                <c:pt idx="40">
                  <c:v>1850</c:v>
                </c:pt>
                <c:pt idx="41">
                  <c:v>1851</c:v>
                </c:pt>
                <c:pt idx="42">
                  <c:v>1852</c:v>
                </c:pt>
                <c:pt idx="43">
                  <c:v>1853</c:v>
                </c:pt>
                <c:pt idx="44">
                  <c:v>1854</c:v>
                </c:pt>
                <c:pt idx="45">
                  <c:v>1855</c:v>
                </c:pt>
                <c:pt idx="46">
                  <c:v>1856</c:v>
                </c:pt>
                <c:pt idx="47">
                  <c:v>1857</c:v>
                </c:pt>
                <c:pt idx="48">
                  <c:v>1858</c:v>
                </c:pt>
                <c:pt idx="49">
                  <c:v>1859</c:v>
                </c:pt>
                <c:pt idx="50">
                  <c:v>1860</c:v>
                </c:pt>
                <c:pt idx="51">
                  <c:v>1861</c:v>
                </c:pt>
                <c:pt idx="52">
                  <c:v>1862</c:v>
                </c:pt>
                <c:pt idx="53">
                  <c:v>1863</c:v>
                </c:pt>
                <c:pt idx="54">
                  <c:v>1864</c:v>
                </c:pt>
                <c:pt idx="55">
                  <c:v>1865</c:v>
                </c:pt>
                <c:pt idx="56">
                  <c:v>1866</c:v>
                </c:pt>
                <c:pt idx="57">
                  <c:v>1867</c:v>
                </c:pt>
                <c:pt idx="58">
                  <c:v>1868</c:v>
                </c:pt>
                <c:pt idx="59">
                  <c:v>1869</c:v>
                </c:pt>
                <c:pt idx="60">
                  <c:v>1870</c:v>
                </c:pt>
                <c:pt idx="61">
                  <c:v>1871</c:v>
                </c:pt>
                <c:pt idx="62">
                  <c:v>1872</c:v>
                </c:pt>
                <c:pt idx="63">
                  <c:v>1873</c:v>
                </c:pt>
                <c:pt idx="64">
                  <c:v>1874</c:v>
                </c:pt>
                <c:pt idx="65">
                  <c:v>1875</c:v>
                </c:pt>
                <c:pt idx="66">
                  <c:v>1876</c:v>
                </c:pt>
                <c:pt idx="67">
                  <c:v>1877</c:v>
                </c:pt>
                <c:pt idx="68">
                  <c:v>1878</c:v>
                </c:pt>
                <c:pt idx="69">
                  <c:v>1879</c:v>
                </c:pt>
                <c:pt idx="70">
                  <c:v>1880</c:v>
                </c:pt>
                <c:pt idx="71">
                  <c:v>1881</c:v>
                </c:pt>
                <c:pt idx="72">
                  <c:v>1882</c:v>
                </c:pt>
                <c:pt idx="73">
                  <c:v>1883</c:v>
                </c:pt>
                <c:pt idx="74">
                  <c:v>1884</c:v>
                </c:pt>
                <c:pt idx="75">
                  <c:v>1885</c:v>
                </c:pt>
                <c:pt idx="76">
                  <c:v>1886</c:v>
                </c:pt>
                <c:pt idx="77">
                  <c:v>1887</c:v>
                </c:pt>
                <c:pt idx="78">
                  <c:v>1888</c:v>
                </c:pt>
                <c:pt idx="79">
                  <c:v>1889</c:v>
                </c:pt>
                <c:pt idx="80">
                  <c:v>1890</c:v>
                </c:pt>
                <c:pt idx="81">
                  <c:v>1891</c:v>
                </c:pt>
                <c:pt idx="82">
                  <c:v>1892</c:v>
                </c:pt>
                <c:pt idx="83">
                  <c:v>1893</c:v>
                </c:pt>
                <c:pt idx="84">
                  <c:v>1894</c:v>
                </c:pt>
                <c:pt idx="85">
                  <c:v>1895</c:v>
                </c:pt>
                <c:pt idx="86">
                  <c:v>1896</c:v>
                </c:pt>
                <c:pt idx="87">
                  <c:v>1897</c:v>
                </c:pt>
                <c:pt idx="88">
                  <c:v>1898</c:v>
                </c:pt>
                <c:pt idx="89">
                  <c:v>1899</c:v>
                </c:pt>
                <c:pt idx="90">
                  <c:v>1900</c:v>
                </c:pt>
                <c:pt idx="91">
                  <c:v>1901</c:v>
                </c:pt>
                <c:pt idx="92">
                  <c:v>1902</c:v>
                </c:pt>
                <c:pt idx="93">
                  <c:v>1903</c:v>
                </c:pt>
                <c:pt idx="94">
                  <c:v>1904</c:v>
                </c:pt>
                <c:pt idx="95">
                  <c:v>1905</c:v>
                </c:pt>
                <c:pt idx="96">
                  <c:v>1906</c:v>
                </c:pt>
                <c:pt idx="97">
                  <c:v>1907</c:v>
                </c:pt>
                <c:pt idx="98">
                  <c:v>1908</c:v>
                </c:pt>
                <c:pt idx="99">
                  <c:v>1909</c:v>
                </c:pt>
                <c:pt idx="100">
                  <c:v>1910</c:v>
                </c:pt>
                <c:pt idx="101">
                  <c:v>1911</c:v>
                </c:pt>
                <c:pt idx="102">
                  <c:v>1912</c:v>
                </c:pt>
                <c:pt idx="103">
                  <c:v>1913</c:v>
                </c:pt>
                <c:pt idx="104">
                  <c:v>1914</c:v>
                </c:pt>
                <c:pt idx="105">
                  <c:v>1915</c:v>
                </c:pt>
                <c:pt idx="106">
                  <c:v>1916</c:v>
                </c:pt>
                <c:pt idx="107">
                  <c:v>1917</c:v>
                </c:pt>
                <c:pt idx="108">
                  <c:v>1918</c:v>
                </c:pt>
                <c:pt idx="109">
                  <c:v>1919</c:v>
                </c:pt>
                <c:pt idx="110">
                  <c:v>1920</c:v>
                </c:pt>
                <c:pt idx="111">
                  <c:v>1921</c:v>
                </c:pt>
                <c:pt idx="112">
                  <c:v>1922</c:v>
                </c:pt>
                <c:pt idx="113">
                  <c:v>1923</c:v>
                </c:pt>
                <c:pt idx="114">
                  <c:v>1924</c:v>
                </c:pt>
                <c:pt idx="115">
                  <c:v>1925</c:v>
                </c:pt>
                <c:pt idx="116">
                  <c:v>1926</c:v>
                </c:pt>
                <c:pt idx="117">
                  <c:v>1927</c:v>
                </c:pt>
                <c:pt idx="118">
                  <c:v>1928</c:v>
                </c:pt>
                <c:pt idx="119">
                  <c:v>1929</c:v>
                </c:pt>
                <c:pt idx="120">
                  <c:v>1930</c:v>
                </c:pt>
                <c:pt idx="121">
                  <c:v>1931</c:v>
                </c:pt>
                <c:pt idx="122">
                  <c:v>1932</c:v>
                </c:pt>
                <c:pt idx="123">
                  <c:v>1933</c:v>
                </c:pt>
                <c:pt idx="124">
                  <c:v>1934</c:v>
                </c:pt>
                <c:pt idx="125">
                  <c:v>1935</c:v>
                </c:pt>
                <c:pt idx="126">
                  <c:v>1936</c:v>
                </c:pt>
                <c:pt idx="127">
                  <c:v>1937</c:v>
                </c:pt>
                <c:pt idx="128">
                  <c:v>1938</c:v>
                </c:pt>
                <c:pt idx="129">
                  <c:v>1939</c:v>
                </c:pt>
                <c:pt idx="130">
                  <c:v>1940</c:v>
                </c:pt>
                <c:pt idx="131">
                  <c:v>1941</c:v>
                </c:pt>
                <c:pt idx="132">
                  <c:v>1942</c:v>
                </c:pt>
                <c:pt idx="133">
                  <c:v>1943</c:v>
                </c:pt>
                <c:pt idx="134">
                  <c:v>1944</c:v>
                </c:pt>
                <c:pt idx="135">
                  <c:v>1945</c:v>
                </c:pt>
                <c:pt idx="136">
                  <c:v>1946</c:v>
                </c:pt>
                <c:pt idx="137">
                  <c:v>1947</c:v>
                </c:pt>
                <c:pt idx="138">
                  <c:v>1948</c:v>
                </c:pt>
                <c:pt idx="139">
                  <c:v>1949</c:v>
                </c:pt>
                <c:pt idx="140">
                  <c:v>1950</c:v>
                </c:pt>
                <c:pt idx="141">
                  <c:v>1951</c:v>
                </c:pt>
                <c:pt idx="142">
                  <c:v>1952</c:v>
                </c:pt>
                <c:pt idx="143">
                  <c:v>1953</c:v>
                </c:pt>
                <c:pt idx="144">
                  <c:v>1954</c:v>
                </c:pt>
                <c:pt idx="145">
                  <c:v>1955</c:v>
                </c:pt>
                <c:pt idx="146">
                  <c:v>1956</c:v>
                </c:pt>
                <c:pt idx="147">
                  <c:v>1957</c:v>
                </c:pt>
                <c:pt idx="148">
                  <c:v>1958</c:v>
                </c:pt>
                <c:pt idx="149">
                  <c:v>1959</c:v>
                </c:pt>
                <c:pt idx="150">
                  <c:v>1960</c:v>
                </c:pt>
                <c:pt idx="151">
                  <c:v>1961</c:v>
                </c:pt>
                <c:pt idx="152">
                  <c:v>1962</c:v>
                </c:pt>
                <c:pt idx="153">
                  <c:v>1963</c:v>
                </c:pt>
                <c:pt idx="154">
                  <c:v>1964</c:v>
                </c:pt>
                <c:pt idx="155">
                  <c:v>1965</c:v>
                </c:pt>
                <c:pt idx="156">
                  <c:v>1966</c:v>
                </c:pt>
                <c:pt idx="157">
                  <c:v>1967</c:v>
                </c:pt>
                <c:pt idx="158">
                  <c:v>1968</c:v>
                </c:pt>
                <c:pt idx="159">
                  <c:v>1969</c:v>
                </c:pt>
                <c:pt idx="160">
                  <c:v>1970</c:v>
                </c:pt>
                <c:pt idx="161">
                  <c:v>1971</c:v>
                </c:pt>
                <c:pt idx="162">
                  <c:v>1972</c:v>
                </c:pt>
                <c:pt idx="163">
                  <c:v>1973</c:v>
                </c:pt>
                <c:pt idx="164">
                  <c:v>1974</c:v>
                </c:pt>
                <c:pt idx="165">
                  <c:v>1975</c:v>
                </c:pt>
                <c:pt idx="166">
                  <c:v>1976</c:v>
                </c:pt>
                <c:pt idx="167">
                  <c:v>1977</c:v>
                </c:pt>
                <c:pt idx="168">
                  <c:v>1978</c:v>
                </c:pt>
                <c:pt idx="169">
                  <c:v>1979</c:v>
                </c:pt>
                <c:pt idx="170">
                  <c:v>1980</c:v>
                </c:pt>
                <c:pt idx="171">
                  <c:v>1981</c:v>
                </c:pt>
                <c:pt idx="172">
                  <c:v>1982</c:v>
                </c:pt>
                <c:pt idx="173">
                  <c:v>1983</c:v>
                </c:pt>
                <c:pt idx="174">
                  <c:v>1984</c:v>
                </c:pt>
                <c:pt idx="175">
                  <c:v>1985</c:v>
                </c:pt>
                <c:pt idx="176">
                  <c:v>1986</c:v>
                </c:pt>
                <c:pt idx="177">
                  <c:v>1987</c:v>
                </c:pt>
                <c:pt idx="178">
                  <c:v>1988</c:v>
                </c:pt>
                <c:pt idx="179">
                  <c:v>1989</c:v>
                </c:pt>
                <c:pt idx="180">
                  <c:v>1990</c:v>
                </c:pt>
                <c:pt idx="181">
                  <c:v>1991</c:v>
                </c:pt>
                <c:pt idx="182">
                  <c:v>1992</c:v>
                </c:pt>
                <c:pt idx="183">
                  <c:v>1993</c:v>
                </c:pt>
                <c:pt idx="184">
                  <c:v>1994</c:v>
                </c:pt>
                <c:pt idx="185">
                  <c:v>1995</c:v>
                </c:pt>
                <c:pt idx="186">
                  <c:v>1996</c:v>
                </c:pt>
                <c:pt idx="187">
                  <c:v>1997</c:v>
                </c:pt>
                <c:pt idx="188">
                  <c:v>1998</c:v>
                </c:pt>
                <c:pt idx="189">
                  <c:v>1999</c:v>
                </c:pt>
                <c:pt idx="190">
                  <c:v>2000</c:v>
                </c:pt>
                <c:pt idx="191">
                  <c:v>2001</c:v>
                </c:pt>
                <c:pt idx="192">
                  <c:v>2002</c:v>
                </c:pt>
                <c:pt idx="193">
                  <c:v>2003</c:v>
                </c:pt>
                <c:pt idx="194">
                  <c:v>2004</c:v>
                </c:pt>
                <c:pt idx="195">
                  <c:v>2005</c:v>
                </c:pt>
                <c:pt idx="196">
                  <c:v>2006</c:v>
                </c:pt>
                <c:pt idx="197">
                  <c:v>2007</c:v>
                </c:pt>
                <c:pt idx="198">
                  <c:v>2008</c:v>
                </c:pt>
                <c:pt idx="199">
                  <c:v>2009</c:v>
                </c:pt>
                <c:pt idx="200">
                  <c:v>2010</c:v>
                </c:pt>
                <c:pt idx="201">
                  <c:v>2011</c:v>
                </c:pt>
                <c:pt idx="202">
                  <c:v>2012</c:v>
                </c:pt>
                <c:pt idx="203">
                  <c:v>2013</c:v>
                </c:pt>
                <c:pt idx="204">
                  <c:v>2014</c:v>
                </c:pt>
                <c:pt idx="205">
                  <c:v>2015</c:v>
                </c:pt>
                <c:pt idx="206">
                  <c:v>2016</c:v>
                </c:pt>
                <c:pt idx="207">
                  <c:v>2017</c:v>
                </c:pt>
                <c:pt idx="208">
                  <c:v>2018</c:v>
                </c:pt>
                <c:pt idx="209">
                  <c:v>2019</c:v>
                </c:pt>
                <c:pt idx="210">
                  <c:v>2020</c:v>
                </c:pt>
              </c:numCache>
            </c:numRef>
          </c:cat>
          <c:val>
            <c:numRef>
              <c:f>DataG25!$H$6:$H$216</c:f>
              <c:numCache>
                <c:formatCode>0%</c:formatCode>
                <c:ptCount val="2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numCache>
            </c:numRef>
          </c:val>
          <c:smooth val="0"/>
        </c:ser>
        <c:dLbls>
          <c:showLegendKey val="0"/>
          <c:showVal val="0"/>
          <c:showCatName val="0"/>
          <c:showSerName val="0"/>
          <c:showPercent val="0"/>
          <c:showBubbleSize val="0"/>
        </c:dLbls>
        <c:smooth val="0"/>
        <c:axId val="788699648"/>
        <c:axId val="788694160"/>
      </c:lineChart>
      <c:catAx>
        <c:axId val="78869964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94160"/>
        <c:crossesAt val="0"/>
        <c:auto val="1"/>
        <c:lblAlgn val="ctr"/>
        <c:lblOffset val="100"/>
        <c:tickLblSkip val="20"/>
        <c:tickMarkSkip val="10"/>
        <c:noMultiLvlLbl val="0"/>
      </c:catAx>
      <c:valAx>
        <c:axId val="788694160"/>
        <c:scaling>
          <c:orientation val="minMax"/>
          <c:max val="2"/>
          <c:min val="-0.4"/>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a:t>Actifs</a:t>
                </a:r>
                <a:r>
                  <a:rPr lang="fr-FR" sz="1200" baseline="0"/>
                  <a:t> détenus à l'étranger (nets des passifs) </a:t>
                </a:r>
              </a:p>
              <a:p>
                <a:pPr>
                  <a:defRPr sz="1200" b="0" i="0" u="none" strike="noStrike" baseline="0">
                    <a:solidFill>
                      <a:srgbClr val="000000"/>
                    </a:solidFill>
                    <a:latin typeface="Arial"/>
                    <a:ea typeface="Arial"/>
                    <a:cs typeface="Arial"/>
                  </a:defRPr>
                </a:pPr>
                <a:r>
                  <a:rPr lang="fr-FR" sz="1200" baseline="0"/>
                  <a:t>en % du revenu national du pays considéré</a:t>
                </a:r>
                <a:endParaRPr lang="fr-FR" sz="1200"/>
              </a:p>
            </c:rich>
          </c:tx>
          <c:layout>
            <c:manualLayout>
              <c:xMode val="edge"/>
              <c:yMode val="edge"/>
              <c:x val="1.3899378090666105E-3"/>
              <c:y val="0.15583217016682116"/>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99648"/>
        <c:crosses val="autoZero"/>
        <c:crossBetween val="midCat"/>
        <c:majorUnit val="0.2"/>
        <c:minorUnit val="0.05"/>
      </c:valAx>
      <c:spPr>
        <a:solidFill>
          <a:srgbClr val="FFFFFF"/>
        </a:solidFill>
        <a:ln w="28575">
          <a:solidFill>
            <a:srgbClr val="000000"/>
          </a:solidFill>
          <a:prstDash val="solid"/>
        </a:ln>
      </c:spPr>
    </c:plotArea>
    <c:legend>
      <c:legendPos val="r"/>
      <c:layout>
        <c:manualLayout>
          <c:xMode val="edge"/>
          <c:yMode val="edge"/>
          <c:x val="0.58895950819169307"/>
          <c:y val="0.13125028857184462"/>
          <c:w val="0.3600794631472401"/>
          <c:h val="0.13503279951981645"/>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a:t>Graphique</a:t>
            </a:r>
            <a:r>
              <a:rPr lang="fr-FR" sz="1600" baseline="0"/>
              <a:t> 26. La dette publique: entre accumulations et annulations</a:t>
            </a:r>
            <a:endParaRPr lang="fr-FR" sz="1600"/>
          </a:p>
        </c:rich>
      </c:tx>
      <c:layout>
        <c:manualLayout>
          <c:xMode val="edge"/>
          <c:yMode val="edge"/>
          <c:x val="0.17570466912004076"/>
          <c:y val="2.2248371012627594E-3"/>
        </c:manualLayout>
      </c:layout>
      <c:overlay val="0"/>
      <c:spPr>
        <a:noFill/>
        <a:ln w="25400">
          <a:noFill/>
        </a:ln>
      </c:spPr>
    </c:title>
    <c:autoTitleDeleted val="0"/>
    <c:plotArea>
      <c:layout>
        <c:manualLayout>
          <c:layoutTarget val="inner"/>
          <c:xMode val="edge"/>
          <c:yMode val="edge"/>
          <c:x val="0.11044983108330157"/>
          <c:y val="5.4355925401070468E-2"/>
          <c:w val="0.85643942879427226"/>
          <c:h val="0.73117515168903491"/>
        </c:manualLayout>
      </c:layout>
      <c:lineChart>
        <c:grouping val="standard"/>
        <c:varyColors val="0"/>
        <c:ser>
          <c:idx val="0"/>
          <c:order val="0"/>
          <c:tx>
            <c:v>Royaume-Uni</c:v>
          </c:tx>
          <c:spPr>
            <a:ln w="44450">
              <a:solidFill>
                <a:schemeClr val="accent1"/>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DataG26!$B$6:$B$176</c:f>
              <c:numCache>
                <c:formatCode>0%</c:formatCode>
                <c:ptCount val="171"/>
                <c:pt idx="0">
                  <c:v>1.6949999999999998</c:v>
                </c:pt>
                <c:pt idx="5">
                  <c:v>1.5021517293920108</c:v>
                </c:pt>
                <c:pt idx="6">
                  <c:v>1.4930514312928576</c:v>
                </c:pt>
                <c:pt idx="7">
                  <c:v>1.5322616152071971</c:v>
                </c:pt>
                <c:pt idx="8">
                  <c:v>1.5263493030698776</c:v>
                </c:pt>
                <c:pt idx="9">
                  <c:v>1.4522156406781574</c:v>
                </c:pt>
                <c:pt idx="10">
                  <c:v>1.4026350232392442</c:v>
                </c:pt>
                <c:pt idx="11">
                  <c:v>1.3614489194825738</c:v>
                </c:pt>
                <c:pt idx="12">
                  <c:v>1.3237141650893514</c:v>
                </c:pt>
                <c:pt idx="13">
                  <c:v>1.2704410178342109</c:v>
                </c:pt>
                <c:pt idx="14">
                  <c:v>1.2248122994805579</c:v>
                </c:pt>
                <c:pt idx="15">
                  <c:v>1.2031144979087989</c:v>
                </c:pt>
                <c:pt idx="16">
                  <c:v>1.2041158750535452</c:v>
                </c:pt>
                <c:pt idx="17">
                  <c:v>1.2152789462907698</c:v>
                </c:pt>
                <c:pt idx="18">
                  <c:v>1.2094735576077262</c:v>
                </c:pt>
                <c:pt idx="19">
                  <c:v>1.1799430857123765</c:v>
                </c:pt>
                <c:pt idx="20">
                  <c:v>1.1182514222013331</c:v>
                </c:pt>
                <c:pt idx="21">
                  <c:v>1.0626254397383503</c:v>
                </c:pt>
                <c:pt idx="22">
                  <c:v>1.0172988261428513</c:v>
                </c:pt>
                <c:pt idx="23">
                  <c:v>0.97588176480102828</c:v>
                </c:pt>
                <c:pt idx="24">
                  <c:v>0.99321119266569502</c:v>
                </c:pt>
                <c:pt idx="25">
                  <c:v>1.0036440104971822</c:v>
                </c:pt>
                <c:pt idx="26">
                  <c:v>1.0103504043776528</c:v>
                </c:pt>
                <c:pt idx="27">
                  <c:v>1.0109399049046137</c:v>
                </c:pt>
                <c:pt idx="28">
                  <c:v>1.0353157555646464</c:v>
                </c:pt>
                <c:pt idx="29">
                  <c:v>1.0815118486209929</c:v>
                </c:pt>
                <c:pt idx="30">
                  <c:v>1.0697151125467323</c:v>
                </c:pt>
                <c:pt idx="31">
                  <c:v>1.0491777646208107</c:v>
                </c:pt>
                <c:pt idx="32">
                  <c:v>1.0470827502769728</c:v>
                </c:pt>
                <c:pt idx="33">
                  <c:v>1.0460297115202062</c:v>
                </c:pt>
                <c:pt idx="34">
                  <c:v>1.0444905508034257</c:v>
                </c:pt>
                <c:pt idx="35">
                  <c:v>1.0683694825359802</c:v>
                </c:pt>
                <c:pt idx="36">
                  <c:v>1.0772705706535435</c:v>
                </c:pt>
                <c:pt idx="37">
                  <c:v>1.0461400916386305</c:v>
                </c:pt>
                <c:pt idx="38">
                  <c:v>0.93384452579470723</c:v>
                </c:pt>
                <c:pt idx="39">
                  <c:v>0.84131085818503248</c:v>
                </c:pt>
                <c:pt idx="40">
                  <c:v>0.82837419073428298</c:v>
                </c:pt>
                <c:pt idx="41">
                  <c:v>0.8401512321694673</c:v>
                </c:pt>
                <c:pt idx="42">
                  <c:v>0.85398652585400714</c:v>
                </c:pt>
                <c:pt idx="43">
                  <c:v>0.87901885746797148</c:v>
                </c:pt>
                <c:pt idx="44">
                  <c:v>0.8958621638771862</c:v>
                </c:pt>
                <c:pt idx="45">
                  <c:v>0.91612531028307131</c:v>
                </c:pt>
                <c:pt idx="46">
                  <c:v>0.90374579382339193</c:v>
                </c:pt>
                <c:pt idx="47">
                  <c:v>0.85577073495314737</c:v>
                </c:pt>
                <c:pt idx="48">
                  <c:v>0.77855526065516167</c:v>
                </c:pt>
                <c:pt idx="49">
                  <c:v>0.74132432929350556</c:v>
                </c:pt>
                <c:pt idx="50">
                  <c:v>0.75825863699391871</c:v>
                </c:pt>
                <c:pt idx="51">
                  <c:v>0.79308009488660058</c:v>
                </c:pt>
                <c:pt idx="52">
                  <c:v>0.80239740575424889</c:v>
                </c:pt>
                <c:pt idx="53">
                  <c:v>0.81075438629093233</c:v>
                </c:pt>
                <c:pt idx="54">
                  <c:v>0.82201508424407854</c:v>
                </c:pt>
                <c:pt idx="55">
                  <c:v>0.8021608005226879</c:v>
                </c:pt>
                <c:pt idx="56">
                  <c:v>0.76326363763111904</c:v>
                </c:pt>
                <c:pt idx="57">
                  <c:v>0.73949707022293309</c:v>
                </c:pt>
                <c:pt idx="58">
                  <c:v>0.75744618751154869</c:v>
                </c:pt>
                <c:pt idx="59">
                  <c:v>0.74818918535487744</c:v>
                </c:pt>
                <c:pt idx="60">
                  <c:v>0.72176158578853555</c:v>
                </c:pt>
                <c:pt idx="61">
                  <c:v>0.69605735952155623</c:v>
                </c:pt>
                <c:pt idx="62">
                  <c:v>0.6716640479846544</c:v>
                </c:pt>
                <c:pt idx="63">
                  <c:v>0.65361565634832042</c:v>
                </c:pt>
                <c:pt idx="64">
                  <c:v>0.71104013836438973</c:v>
                </c:pt>
                <c:pt idx="65">
                  <c:v>0.8853564892239707</c:v>
                </c:pt>
                <c:pt idx="66">
                  <c:v>1.2023754118251255</c:v>
                </c:pt>
                <c:pt idx="67">
                  <c:v>1.5239225220882535</c:v>
                </c:pt>
                <c:pt idx="68">
                  <c:v>1.7266639083559145</c:v>
                </c:pt>
                <c:pt idx="69">
                  <c:v>1.7635069026444656</c:v>
                </c:pt>
                <c:pt idx="70">
                  <c:v>1.7036249630053881</c:v>
                </c:pt>
                <c:pt idx="71">
                  <c:v>1.8013625793232904</c:v>
                </c:pt>
                <c:pt idx="72">
                  <c:v>2.1712490629862908</c:v>
                </c:pt>
                <c:pt idx="73">
                  <c:v>2.2573674233221186</c:v>
                </c:pt>
                <c:pt idx="74">
                  <c:v>2.2582751677772395</c:v>
                </c:pt>
                <c:pt idx="75">
                  <c:v>2.1956300352541489</c:v>
                </c:pt>
                <c:pt idx="76">
                  <c:v>2.1656267876368087</c:v>
                </c:pt>
                <c:pt idx="77">
                  <c:v>2.2315194171715369</c:v>
                </c:pt>
                <c:pt idx="78">
                  <c:v>2.0967278380296168</c:v>
                </c:pt>
                <c:pt idx="79">
                  <c:v>2.0366430641972175</c:v>
                </c:pt>
                <c:pt idx="80">
                  <c:v>1.9939435620556205</c:v>
                </c:pt>
                <c:pt idx="81">
                  <c:v>2.1329990694122265</c:v>
                </c:pt>
                <c:pt idx="82">
                  <c:v>2.167194081972216</c:v>
                </c:pt>
                <c:pt idx="83">
                  <c:v>2.0389455771036458</c:v>
                </c:pt>
                <c:pt idx="84">
                  <c:v>2.0022137970782747</c:v>
                </c:pt>
                <c:pt idx="85">
                  <c:v>1.8870836753906</c:v>
                </c:pt>
                <c:pt idx="86">
                  <c:v>2.011419522896384</c:v>
                </c:pt>
                <c:pt idx="87">
                  <c:v>2.0706721965212971</c:v>
                </c:pt>
                <c:pt idx="88">
                  <c:v>1.9966755780703314</c:v>
                </c:pt>
                <c:pt idx="89">
                  <c:v>2.1058536072418099</c:v>
                </c:pt>
                <c:pt idx="90">
                  <c:v>2.2486121916520263</c:v>
                </c:pt>
                <c:pt idx="91">
                  <c:v>2.3059336742598551</c:v>
                </c:pt>
                <c:pt idx="92">
                  <c:v>2.3704634373524702</c:v>
                </c:pt>
                <c:pt idx="93">
                  <c:v>2.4844096032445946</c:v>
                </c:pt>
                <c:pt idx="94">
                  <c:v>2.654773998415449</c:v>
                </c:pt>
                <c:pt idx="95">
                  <c:v>2.8410730611626187</c:v>
                </c:pt>
                <c:pt idx="96">
                  <c:v>2.9493336743850898</c:v>
                </c:pt>
                <c:pt idx="97">
                  <c:v>3.1119131585697946</c:v>
                </c:pt>
                <c:pt idx="98">
                  <c:v>2.8896360486823593</c:v>
                </c:pt>
                <c:pt idx="99">
                  <c:v>2.5729276850098257</c:v>
                </c:pt>
                <c:pt idx="100">
                  <c:v>2.3382543412732191</c:v>
                </c:pt>
                <c:pt idx="101">
                  <c:v>2.1628765248483695</c:v>
                </c:pt>
                <c:pt idx="102">
                  <c:v>1.9783502488165867</c:v>
                </c:pt>
                <c:pt idx="103">
                  <c:v>1.9243767675139849</c:v>
                </c:pt>
                <c:pt idx="104">
                  <c:v>1.8538950897347919</c:v>
                </c:pt>
                <c:pt idx="105">
                  <c:v>1.7089200497154764</c:v>
                </c:pt>
                <c:pt idx="106">
                  <c:v>1.5855980444295545</c:v>
                </c:pt>
                <c:pt idx="107">
                  <c:v>1.4918390428492487</c:v>
                </c:pt>
                <c:pt idx="108">
                  <c:v>1.446361207320106</c:v>
                </c:pt>
                <c:pt idx="109">
                  <c:v>1.4185652199018173</c:v>
                </c:pt>
                <c:pt idx="110">
                  <c:v>1.3603450391114542</c:v>
                </c:pt>
                <c:pt idx="111">
                  <c:v>1.2920452142700471</c:v>
                </c:pt>
                <c:pt idx="112">
                  <c:v>1.2858421072274462</c:v>
                </c:pt>
                <c:pt idx="113">
                  <c:v>1.2770174740304745</c:v>
                </c:pt>
                <c:pt idx="114">
                  <c:v>1.2337309716638121</c:v>
                </c:pt>
                <c:pt idx="115">
                  <c:v>1.1642480998484888</c:v>
                </c:pt>
                <c:pt idx="116">
                  <c:v>1.120423485500238</c:v>
                </c:pt>
                <c:pt idx="117">
                  <c:v>1.1178070536879554</c:v>
                </c:pt>
                <c:pt idx="118">
                  <c:v>1.0750957291677099</c:v>
                </c:pt>
                <c:pt idx="119">
                  <c:v>1.0146835664943992</c:v>
                </c:pt>
                <c:pt idx="120">
                  <c:v>0.90800648265212869</c:v>
                </c:pt>
                <c:pt idx="121">
                  <c:v>0.87993082813207946</c:v>
                </c:pt>
                <c:pt idx="122">
                  <c:v>0.84786994893897139</c:v>
                </c:pt>
                <c:pt idx="123">
                  <c:v>0.76968832266881515</c:v>
                </c:pt>
                <c:pt idx="124">
                  <c:v>0.73657328213789497</c:v>
                </c:pt>
                <c:pt idx="125">
                  <c:v>0.69008436921604432</c:v>
                </c:pt>
                <c:pt idx="126">
                  <c:v>0.68908919931978874</c:v>
                </c:pt>
                <c:pt idx="127">
                  <c:v>0.71326476495051339</c:v>
                </c:pt>
                <c:pt idx="128">
                  <c:v>0.70651681793326704</c:v>
                </c:pt>
                <c:pt idx="129">
                  <c:v>0.63890374393859506</c:v>
                </c:pt>
                <c:pt idx="130">
                  <c:v>0.61968587970995925</c:v>
                </c:pt>
                <c:pt idx="131">
                  <c:v>0.61479921799961146</c:v>
                </c:pt>
                <c:pt idx="132">
                  <c:v>0.62149121642478544</c:v>
                </c:pt>
                <c:pt idx="133">
                  <c:v>0.64352227418216623</c:v>
                </c:pt>
                <c:pt idx="134">
                  <c:v>0.65265089496632389</c:v>
                </c:pt>
                <c:pt idx="135">
                  <c:v>0.64040687705019039</c:v>
                </c:pt>
                <c:pt idx="136">
                  <c:v>0.64940789724438253</c:v>
                </c:pt>
                <c:pt idx="137">
                  <c:v>0.62835004095630453</c:v>
                </c:pt>
                <c:pt idx="138">
                  <c:v>0.58111758353559284</c:v>
                </c:pt>
                <c:pt idx="139">
                  <c:v>0.51724214045930106</c:v>
                </c:pt>
                <c:pt idx="140">
                  <c:v>0.47579200101403296</c:v>
                </c:pt>
                <c:pt idx="141">
                  <c:v>0.4740310645292331</c:v>
                </c:pt>
                <c:pt idx="142">
                  <c:v>0.50693265588760117</c:v>
                </c:pt>
                <c:pt idx="143">
                  <c:v>0.56828075394534827</c:v>
                </c:pt>
                <c:pt idx="144">
                  <c:v>0.61027281559711377</c:v>
                </c:pt>
                <c:pt idx="145">
                  <c:v>0.62838028578378191</c:v>
                </c:pt>
                <c:pt idx="146">
                  <c:v>0.63840925873332743</c:v>
                </c:pt>
                <c:pt idx="147">
                  <c:v>0.6365912440050211</c:v>
                </c:pt>
                <c:pt idx="148">
                  <c:v>0.63865179426068608</c:v>
                </c:pt>
                <c:pt idx="149">
                  <c:v>0.6147574971246369</c:v>
                </c:pt>
                <c:pt idx="150">
                  <c:v>0.59732172837833986</c:v>
                </c:pt>
                <c:pt idx="151">
                  <c:v>0.58498327056362509</c:v>
                </c:pt>
                <c:pt idx="152">
                  <c:v>0.56989888750887607</c:v>
                </c:pt>
                <c:pt idx="153">
                  <c:v>0.56704170268460219</c:v>
                </c:pt>
                <c:pt idx="154">
                  <c:v>0.57919183084490544</c:v>
                </c:pt>
                <c:pt idx="155">
                  <c:v>0.59924409415287472</c:v>
                </c:pt>
                <c:pt idx="156">
                  <c:v>0.60639286697854367</c:v>
                </c:pt>
                <c:pt idx="157">
                  <c:v>0.61391872384359758</c:v>
                </c:pt>
                <c:pt idx="158">
                  <c:v>0.68541359436578031</c:v>
                </c:pt>
                <c:pt idx="159">
                  <c:v>0.84745610393198556</c:v>
                </c:pt>
                <c:pt idx="160">
                  <c:v>0.97233417750685081</c:v>
                </c:pt>
                <c:pt idx="161">
                  <c:v>1.1193331444465204</c:v>
                </c:pt>
                <c:pt idx="162">
                  <c:v>1.2431012215885306</c:v>
                </c:pt>
                <c:pt idx="163">
                  <c:v>1.2427100655236203</c:v>
                </c:pt>
                <c:pt idx="164">
                  <c:v>1.2839714254841486</c:v>
                </c:pt>
                <c:pt idx="165">
                  <c:v>1.3624961052403715</c:v>
                </c:pt>
                <c:pt idx="166">
                  <c:v>1.3232337653622599</c:v>
                </c:pt>
                <c:pt idx="167">
                  <c:v>1.3428649353013156</c:v>
                </c:pt>
                <c:pt idx="168">
                  <c:v>1.3330493503317877</c:v>
                </c:pt>
                <c:pt idx="169">
                  <c:v>1.3379571428165518</c:v>
                </c:pt>
                <c:pt idx="170">
                  <c:v>1.4879571428165517</c:v>
                </c:pt>
              </c:numCache>
            </c:numRef>
          </c:val>
          <c:smooth val="1"/>
        </c:ser>
        <c:ser>
          <c:idx val="1"/>
          <c:order val="1"/>
          <c:tx>
            <c:v>France</c:v>
          </c:tx>
          <c:spPr>
            <a:ln w="44450">
              <a:solidFill>
                <a:schemeClr val="accent6"/>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DataG26!$C$6:$C$176</c:f>
              <c:numCache>
                <c:formatCode>0%</c:formatCode>
                <c:ptCount val="171"/>
                <c:pt idx="0">
                  <c:v>0.47619799866952423</c:v>
                </c:pt>
                <c:pt idx="1">
                  <c:v>0.52478801036646361</c:v>
                </c:pt>
                <c:pt idx="2">
                  <c:v>0.49467595830893435</c:v>
                </c:pt>
                <c:pt idx="3">
                  <c:v>0.47286161591490694</c:v>
                </c:pt>
                <c:pt idx="4">
                  <c:v>0.44649529943647592</c:v>
                </c:pt>
                <c:pt idx="5">
                  <c:v>0.44777414463949722</c:v>
                </c:pt>
                <c:pt idx="6">
                  <c:v>0.45612010249830864</c:v>
                </c:pt>
                <c:pt idx="7">
                  <c:v>0.49911745846163608</c:v>
                </c:pt>
                <c:pt idx="8">
                  <c:v>0.56340780619372766</c:v>
                </c:pt>
                <c:pt idx="9">
                  <c:v>0.58916132117124653</c:v>
                </c:pt>
                <c:pt idx="10">
                  <c:v>0.5754700157802829</c:v>
                </c:pt>
                <c:pt idx="11">
                  <c:v>0.57940941252335854</c:v>
                </c:pt>
                <c:pt idx="12">
                  <c:v>0.57624708972985916</c:v>
                </c:pt>
                <c:pt idx="13">
                  <c:v>0.5720747648170692</c:v>
                </c:pt>
                <c:pt idx="14">
                  <c:v>0.57334684665127922</c:v>
                </c:pt>
                <c:pt idx="15">
                  <c:v>0.5954328987585561</c:v>
                </c:pt>
                <c:pt idx="16">
                  <c:v>0.58243770098369363</c:v>
                </c:pt>
                <c:pt idx="17">
                  <c:v>0.59729948754435291</c:v>
                </c:pt>
                <c:pt idx="18">
                  <c:v>0.56188464740108723</c:v>
                </c:pt>
                <c:pt idx="19">
                  <c:v>0.59308429124474427</c:v>
                </c:pt>
                <c:pt idx="20">
                  <c:v>0.5984193520197858</c:v>
                </c:pt>
                <c:pt idx="21">
                  <c:v>0.6220899221662598</c:v>
                </c:pt>
                <c:pt idx="22">
                  <c:v>0.69991396737995926</c:v>
                </c:pt>
                <c:pt idx="23">
                  <c:v>0.82247942407387375</c:v>
                </c:pt>
                <c:pt idx="24">
                  <c:v>0.83707751346562409</c:v>
                </c:pt>
                <c:pt idx="25">
                  <c:v>0.85960738619247778</c:v>
                </c:pt>
                <c:pt idx="26">
                  <c:v>0.8765427160506174</c:v>
                </c:pt>
                <c:pt idx="27">
                  <c:v>0.87888187185829925</c:v>
                </c:pt>
                <c:pt idx="28">
                  <c:v>0.94133582107605829</c:v>
                </c:pt>
                <c:pt idx="29">
                  <c:v>0.97060265926560596</c:v>
                </c:pt>
                <c:pt idx="30">
                  <c:v>0.92901064904552433</c:v>
                </c:pt>
                <c:pt idx="31">
                  <c:v>0.88604748149013624</c:v>
                </c:pt>
                <c:pt idx="32">
                  <c:v>0.87642407235216246</c:v>
                </c:pt>
                <c:pt idx="33">
                  <c:v>0.93944500595669311</c:v>
                </c:pt>
                <c:pt idx="34">
                  <c:v>1.0108184920603647</c:v>
                </c:pt>
                <c:pt idx="35">
                  <c:v>1.0564922934973109</c:v>
                </c:pt>
                <c:pt idx="36">
                  <c:v>1.0801622135931919</c:v>
                </c:pt>
                <c:pt idx="37">
                  <c:v>1.0841507265773129</c:v>
                </c:pt>
                <c:pt idx="38">
                  <c:v>1.0478485130907986</c:v>
                </c:pt>
                <c:pt idx="39">
                  <c:v>1.0377709721963664</c:v>
                </c:pt>
                <c:pt idx="40">
                  <c:v>1.0012563635230565</c:v>
                </c:pt>
                <c:pt idx="41">
                  <c:v>0.97707336610567286</c:v>
                </c:pt>
                <c:pt idx="42">
                  <c:v>0.9644304607496863</c:v>
                </c:pt>
                <c:pt idx="43">
                  <c:v>0.98293297136938718</c:v>
                </c:pt>
                <c:pt idx="44">
                  <c:v>0.98328453362214763</c:v>
                </c:pt>
                <c:pt idx="45">
                  <c:v>1.0117696625723376</c:v>
                </c:pt>
                <c:pt idx="46">
                  <c:v>0.92668974872034104</c:v>
                </c:pt>
                <c:pt idx="47">
                  <c:v>0.97682803993662015</c:v>
                </c:pt>
                <c:pt idx="48">
                  <c:v>0.93203628182361653</c:v>
                </c:pt>
                <c:pt idx="49">
                  <c:v>0.89665732618432692</c:v>
                </c:pt>
                <c:pt idx="50">
                  <c:v>0.88714291267342293</c:v>
                </c:pt>
                <c:pt idx="51">
                  <c:v>0.94765920276744231</c:v>
                </c:pt>
                <c:pt idx="52">
                  <c:v>0.97802923403401842</c:v>
                </c:pt>
                <c:pt idx="53">
                  <c:v>0.93147168457730189</c:v>
                </c:pt>
                <c:pt idx="54">
                  <c:v>0.9135772680278571</c:v>
                </c:pt>
                <c:pt idx="55">
                  <c:v>0.90619602915366715</c:v>
                </c:pt>
                <c:pt idx="56">
                  <c:v>0.91316574972565079</c:v>
                </c:pt>
                <c:pt idx="57">
                  <c:v>0.81624049407390775</c:v>
                </c:pt>
                <c:pt idx="58">
                  <c:v>0.82360231485138236</c:v>
                </c:pt>
                <c:pt idx="59">
                  <c:v>0.82644005157565825</c:v>
                </c:pt>
                <c:pt idx="60">
                  <c:v>0.86858656535014145</c:v>
                </c:pt>
                <c:pt idx="61">
                  <c:v>0.77611636686083796</c:v>
                </c:pt>
                <c:pt idx="62">
                  <c:v>0.71552521162726301</c:v>
                </c:pt>
                <c:pt idx="63">
                  <c:v>0.73908760206710977</c:v>
                </c:pt>
                <c:pt idx="64">
                  <c:v>0.86605057253352091</c:v>
                </c:pt>
                <c:pt idx="65">
                  <c:v>0.96472022218947129</c:v>
                </c:pt>
                <c:pt idx="66">
                  <c:v>1.115296918096198</c:v>
                </c:pt>
                <c:pt idx="67">
                  <c:v>1.3233959001805402</c:v>
                </c:pt>
                <c:pt idx="68">
                  <c:v>1.6364678658312581</c:v>
                </c:pt>
                <c:pt idx="69">
                  <c:v>1.7854547459903394</c:v>
                </c:pt>
                <c:pt idx="70">
                  <c:v>1.5459487347407179</c:v>
                </c:pt>
                <c:pt idx="71">
                  <c:v>1.7452006448340869</c:v>
                </c:pt>
                <c:pt idx="72">
                  <c:v>1.8375133516167694</c:v>
                </c:pt>
                <c:pt idx="73">
                  <c:v>1.7656972296073847</c:v>
                </c:pt>
                <c:pt idx="74">
                  <c:v>1.5987900105413213</c:v>
                </c:pt>
                <c:pt idx="75">
                  <c:v>1.4865320400688531</c:v>
                </c:pt>
                <c:pt idx="76">
                  <c:v>1.2372486503107643</c:v>
                </c:pt>
                <c:pt idx="77">
                  <c:v>1.2346715827046497</c:v>
                </c:pt>
                <c:pt idx="78">
                  <c:v>1.1368792505121761</c:v>
                </c:pt>
                <c:pt idx="79">
                  <c:v>1.0449160901121073</c:v>
                </c:pt>
                <c:pt idx="80">
                  <c:v>1.0459046487181844</c:v>
                </c:pt>
                <c:pt idx="81">
                  <c:v>1.0847839241935342</c:v>
                </c:pt>
                <c:pt idx="82">
                  <c:v>1.1618648513497976</c:v>
                </c:pt>
                <c:pt idx="83">
                  <c:v>1.13076720928848</c:v>
                </c:pt>
                <c:pt idx="84">
                  <c:v>1.2773702125767632</c:v>
                </c:pt>
                <c:pt idx="85">
                  <c:v>1.3998753545754963</c:v>
                </c:pt>
                <c:pt idx="86">
                  <c:v>1.2348127057891847</c:v>
                </c:pt>
                <c:pt idx="87">
                  <c:v>1.0375475931390112</c:v>
                </c:pt>
                <c:pt idx="88">
                  <c:v>1.0340866426352386</c:v>
                </c:pt>
                <c:pt idx="89">
                  <c:v>1.01035873619379</c:v>
                </c:pt>
                <c:pt idx="90">
                  <c:v>1.6558123978690202</c:v>
                </c:pt>
                <c:pt idx="91">
                  <c:v>1.996269497789106</c:v>
                </c:pt>
                <c:pt idx="92">
                  <c:v>2.1009564866554182</c:v>
                </c:pt>
                <c:pt idx="93">
                  <c:v>2.3540706956911914</c:v>
                </c:pt>
                <c:pt idx="94">
                  <c:v>2.7283004510259317</c:v>
                </c:pt>
                <c:pt idx="95">
                  <c:v>1.6774190893383389</c:v>
                </c:pt>
                <c:pt idx="96">
                  <c:v>0.85970010311903855</c:v>
                </c:pt>
                <c:pt idx="97">
                  <c:v>0.67077386868519595</c:v>
                </c:pt>
                <c:pt idx="98">
                  <c:v>0.46861880285781998</c:v>
                </c:pt>
                <c:pt idx="99">
                  <c:v>0.46111670494125689</c:v>
                </c:pt>
                <c:pt idx="100">
                  <c:v>0.42724995461406989</c:v>
                </c:pt>
                <c:pt idx="101">
                  <c:v>0.35570115340734881</c:v>
                </c:pt>
                <c:pt idx="102">
                  <c:v>0.33481803948928862</c:v>
                </c:pt>
                <c:pt idx="103">
                  <c:v>0.3609991769104966</c:v>
                </c:pt>
                <c:pt idx="104">
                  <c:v>0.36379569614526336</c:v>
                </c:pt>
                <c:pt idx="105">
                  <c:v>0.35027474169314826</c:v>
                </c:pt>
                <c:pt idx="106">
                  <c:v>0.34170811785177296</c:v>
                </c:pt>
                <c:pt idx="107">
                  <c:v>0.33452007740306583</c:v>
                </c:pt>
                <c:pt idx="108">
                  <c:v>0.325199338211343</c:v>
                </c:pt>
                <c:pt idx="109">
                  <c:v>0.32692544707291743</c:v>
                </c:pt>
                <c:pt idx="110">
                  <c:v>0.30208403264845807</c:v>
                </c:pt>
                <c:pt idx="111">
                  <c:v>0.28091864432082181</c:v>
                </c:pt>
                <c:pt idx="112">
                  <c:v>0.25105121304806011</c:v>
                </c:pt>
                <c:pt idx="113">
                  <c:v>0.23007331209358967</c:v>
                </c:pt>
                <c:pt idx="114">
                  <c:v>0.21076698775684008</c:v>
                </c:pt>
                <c:pt idx="115">
                  <c:v>0.19016306195085042</c:v>
                </c:pt>
                <c:pt idx="116">
                  <c:v>0.16779451433917966</c:v>
                </c:pt>
                <c:pt idx="117">
                  <c:v>0.16077293799902262</c:v>
                </c:pt>
                <c:pt idx="118">
                  <c:v>0.16256752019651502</c:v>
                </c:pt>
                <c:pt idx="119">
                  <c:v>0.14907563319665193</c:v>
                </c:pt>
                <c:pt idx="120">
                  <c:v>0.21702840886728797</c:v>
                </c:pt>
                <c:pt idx="121">
                  <c:v>0.22980307312588399</c:v>
                </c:pt>
                <c:pt idx="122">
                  <c:v>0.24997316040719803</c:v>
                </c:pt>
                <c:pt idx="123">
                  <c:v>0.264820743130457</c:v>
                </c:pt>
                <c:pt idx="124">
                  <c:v>0.28229278811373493</c:v>
                </c:pt>
                <c:pt idx="125">
                  <c:v>0.32703598247452598</c:v>
                </c:pt>
                <c:pt idx="126">
                  <c:v>0.36434223026250212</c:v>
                </c:pt>
                <c:pt idx="127">
                  <c:v>0.35932388881433408</c:v>
                </c:pt>
                <c:pt idx="128">
                  <c:v>0.36085129797405135</c:v>
                </c:pt>
                <c:pt idx="129">
                  <c:v>0.36597021869714014</c:v>
                </c:pt>
                <c:pt idx="130">
                  <c:v>0.36781532154461571</c:v>
                </c:pt>
                <c:pt idx="131">
                  <c:v>0.36656069742670017</c:v>
                </c:pt>
                <c:pt idx="132">
                  <c:v>0.3868098620533385</c:v>
                </c:pt>
                <c:pt idx="133">
                  <c:v>0.41718744357002741</c:v>
                </c:pt>
                <c:pt idx="134">
                  <c:v>0.43191365238351986</c:v>
                </c:pt>
                <c:pt idx="135">
                  <c:v>0.45356343552089506</c:v>
                </c:pt>
                <c:pt idx="136">
                  <c:v>0.47235602631416229</c:v>
                </c:pt>
                <c:pt idx="137">
                  <c:v>0.49376565602214223</c:v>
                </c:pt>
                <c:pt idx="138">
                  <c:v>0.4907347882119496</c:v>
                </c:pt>
                <c:pt idx="139">
                  <c:v>0.49034446197823128</c:v>
                </c:pt>
                <c:pt idx="140">
                  <c:v>0.4994238087981841</c:v>
                </c:pt>
                <c:pt idx="141">
                  <c:v>0.51951961029737292</c:v>
                </c:pt>
                <c:pt idx="142">
                  <c:v>0.55212545068600116</c:v>
                </c:pt>
                <c:pt idx="143">
                  <c:v>0.63689307780876703</c:v>
                </c:pt>
                <c:pt idx="144">
                  <c:v>0.685897279920475</c:v>
                </c:pt>
                <c:pt idx="145">
                  <c:v>0.79144692864790678</c:v>
                </c:pt>
                <c:pt idx="146">
                  <c:v>0.918380652635578</c:v>
                </c:pt>
                <c:pt idx="147">
                  <c:v>0.95383230705547883</c:v>
                </c:pt>
                <c:pt idx="148">
                  <c:v>0.96000065476033869</c:v>
                </c:pt>
                <c:pt idx="149">
                  <c:v>0.940765991448133</c:v>
                </c:pt>
                <c:pt idx="150">
                  <c:v>0.90411276116263983</c:v>
                </c:pt>
                <c:pt idx="151">
                  <c:v>0.89816322187855113</c:v>
                </c:pt>
                <c:pt idx="152">
                  <c:v>0.9345869576216691</c:v>
                </c:pt>
                <c:pt idx="153">
                  <c:v>0.97878036630151155</c:v>
                </c:pt>
                <c:pt idx="154">
                  <c:v>0.99486169074634434</c:v>
                </c:pt>
                <c:pt idx="155">
                  <c:v>1.0180033832561324</c:v>
                </c:pt>
                <c:pt idx="156">
                  <c:v>1.0003216184399744</c:v>
                </c:pt>
                <c:pt idx="157">
                  <c:v>0.96962944140171192</c:v>
                </c:pt>
                <c:pt idx="158">
                  <c:v>1.0203563296514824</c:v>
                </c:pt>
                <c:pt idx="159">
                  <c:v>1.162484403290714</c:v>
                </c:pt>
                <c:pt idx="160">
                  <c:v>1.2234179487553591</c:v>
                </c:pt>
                <c:pt idx="161">
                  <c:v>1.266307675239803</c:v>
                </c:pt>
                <c:pt idx="162">
                  <c:v>1.3718446970218006</c:v>
                </c:pt>
                <c:pt idx="163">
                  <c:v>1.4544758100078583</c:v>
                </c:pt>
                <c:pt idx="164">
                  <c:v>1.5250953725508019</c:v>
                </c:pt>
                <c:pt idx="165">
                  <c:v>1.5774385456903006</c:v>
                </c:pt>
                <c:pt idx="166">
                  <c:v>1.5512669591205512</c:v>
                </c:pt>
                <c:pt idx="167">
                  <c:v>1.5643527524054259</c:v>
                </c:pt>
                <c:pt idx="168">
                  <c:v>1.5578098557629887</c:v>
                </c:pt>
                <c:pt idx="169">
                  <c:v>1.5610813040842073</c:v>
                </c:pt>
                <c:pt idx="170">
                  <c:v>1.7110813040842072</c:v>
                </c:pt>
              </c:numCache>
            </c:numRef>
          </c:val>
          <c:smooth val="1"/>
        </c:ser>
        <c:ser>
          <c:idx val="2"/>
          <c:order val="2"/>
          <c:tx>
            <c:v>Allemagne</c:v>
          </c:tx>
          <c:spPr>
            <a:ln w="44450">
              <a:solidFill>
                <a:schemeClr val="accent2"/>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DataG26!$D$6:$D$176</c:f>
              <c:numCache>
                <c:formatCode>0%</c:formatCode>
                <c:ptCount val="171"/>
                <c:pt idx="20">
                  <c:v>0.31457888835705183</c:v>
                </c:pt>
                <c:pt idx="21">
                  <c:v>0.32132522011464654</c:v>
                </c:pt>
                <c:pt idx="22">
                  <c:v>0.2153082876621871</c:v>
                </c:pt>
                <c:pt idx="23">
                  <c:v>0.18567678626231868</c:v>
                </c:pt>
                <c:pt idx="24">
                  <c:v>0.17455482964781363</c:v>
                </c:pt>
                <c:pt idx="25">
                  <c:v>0.20760620809211824</c:v>
                </c:pt>
                <c:pt idx="26">
                  <c:v>0.23462574485882035</c:v>
                </c:pt>
                <c:pt idx="27">
                  <c:v>0.27064512725128465</c:v>
                </c:pt>
                <c:pt idx="28">
                  <c:v>0.28098441175959032</c:v>
                </c:pt>
                <c:pt idx="29">
                  <c:v>0.32910535196713259</c:v>
                </c:pt>
                <c:pt idx="30">
                  <c:v>0.36857041503966315</c:v>
                </c:pt>
                <c:pt idx="31">
                  <c:v>0.39068977429682011</c:v>
                </c:pt>
                <c:pt idx="32">
                  <c:v>0.41550059969203845</c:v>
                </c:pt>
                <c:pt idx="33">
                  <c:v>0.42931139549000019</c:v>
                </c:pt>
                <c:pt idx="34">
                  <c:v>0.44437866637976886</c:v>
                </c:pt>
                <c:pt idx="35">
                  <c:v>0.46805273833614996</c:v>
                </c:pt>
                <c:pt idx="36">
                  <c:v>0.48954262173858837</c:v>
                </c:pt>
                <c:pt idx="37">
                  <c:v>0.5081520328163569</c:v>
                </c:pt>
                <c:pt idx="38">
                  <c:v>0.50381642511970359</c:v>
                </c:pt>
                <c:pt idx="39">
                  <c:v>0.49694285842673819</c:v>
                </c:pt>
                <c:pt idx="40">
                  <c:v>0.49716486120560144</c:v>
                </c:pt>
                <c:pt idx="41">
                  <c:v>0.54429122511732209</c:v>
                </c:pt>
                <c:pt idx="42">
                  <c:v>0.53932967398597131</c:v>
                </c:pt>
                <c:pt idx="43">
                  <c:v>0.54857424603578142</c:v>
                </c:pt>
                <c:pt idx="44">
                  <c:v>0.57470129438996842</c:v>
                </c:pt>
                <c:pt idx="45">
                  <c:v>0.5684168813141719</c:v>
                </c:pt>
                <c:pt idx="46">
                  <c:v>0.54584708980992491</c:v>
                </c:pt>
                <c:pt idx="47">
                  <c:v>0.52497472194029937</c:v>
                </c:pt>
                <c:pt idx="48">
                  <c:v>0.49963457620544183</c:v>
                </c:pt>
                <c:pt idx="49">
                  <c:v>0.49940229594256225</c:v>
                </c:pt>
                <c:pt idx="50">
                  <c:v>0.50148551621694049</c:v>
                </c:pt>
                <c:pt idx="51">
                  <c:v>0.54786844534990764</c:v>
                </c:pt>
                <c:pt idx="52">
                  <c:v>0.57476166583119781</c:v>
                </c:pt>
                <c:pt idx="53">
                  <c:v>0.5537426900584318</c:v>
                </c:pt>
                <c:pt idx="54">
                  <c:v>0.55261030744105943</c:v>
                </c:pt>
                <c:pt idx="55">
                  <c:v>0.53478451953136208</c:v>
                </c:pt>
                <c:pt idx="56">
                  <c:v>0.53933475437613465</c:v>
                </c:pt>
                <c:pt idx="57">
                  <c:v>0.52882042212453495</c:v>
                </c:pt>
                <c:pt idx="58">
                  <c:v>0.5899822695033714</c:v>
                </c:pt>
                <c:pt idx="59">
                  <c:v>0.61874656611528911</c:v>
                </c:pt>
                <c:pt idx="60">
                  <c:v>0.63097040303692731</c:v>
                </c:pt>
                <c:pt idx="61">
                  <c:v>0.61708017722786357</c:v>
                </c:pt>
                <c:pt idx="62">
                  <c:v>0.60302971324813326</c:v>
                </c:pt>
                <c:pt idx="63">
                  <c:v>0.62274253910285604</c:v>
                </c:pt>
                <c:pt idx="64">
                  <c:v>0.68772316620844975</c:v>
                </c:pt>
                <c:pt idx="65">
                  <c:v>0.81039228365146132</c:v>
                </c:pt>
                <c:pt idx="66">
                  <c:v>0.97951751985788515</c:v>
                </c:pt>
                <c:pt idx="67">
                  <c:v>0.99591996520618598</c:v>
                </c:pt>
                <c:pt idx="68">
                  <c:v>1.1860775963952541</c:v>
                </c:pt>
                <c:pt idx="69">
                  <c:v>1.1812194201481323</c:v>
                </c:pt>
                <c:pt idx="70">
                  <c:v>0.49591445646282173</c:v>
                </c:pt>
                <c:pt idx="71">
                  <c:v>0.4730441655304285</c:v>
                </c:pt>
                <c:pt idx="72">
                  <c:v>3.2829432280561482E-2</c:v>
                </c:pt>
                <c:pt idx="73">
                  <c:v>2.5232009610885315E-9</c:v>
                </c:pt>
                <c:pt idx="74">
                  <c:v>7.2795838242804542E-2</c:v>
                </c:pt>
                <c:pt idx="75">
                  <c:v>8.4466648874713807E-2</c:v>
                </c:pt>
                <c:pt idx="76">
                  <c:v>0.21569669841439182</c:v>
                </c:pt>
                <c:pt idx="77">
                  <c:v>0.19563159212765124</c:v>
                </c:pt>
                <c:pt idx="78">
                  <c:v>0.17850762200527928</c:v>
                </c:pt>
                <c:pt idx="79">
                  <c:v>0.22279572822596291</c:v>
                </c:pt>
                <c:pt idx="80">
                  <c:v>0.28405036826351471</c:v>
                </c:pt>
                <c:pt idx="81">
                  <c:v>0.39003107311601221</c:v>
                </c:pt>
                <c:pt idx="82">
                  <c:v>0.4862948164221283</c:v>
                </c:pt>
                <c:pt idx="83">
                  <c:v>0.48520957306489532</c:v>
                </c:pt>
                <c:pt idx="84">
                  <c:v>0.44763962446301042</c:v>
                </c:pt>
                <c:pt idx="85">
                  <c:v>0.45160968815202096</c:v>
                </c:pt>
                <c:pt idx="86">
                  <c:v>0.45034550323835487</c:v>
                </c:pt>
                <c:pt idx="87">
                  <c:v>0.46429430202993532</c:v>
                </c:pt>
                <c:pt idx="88">
                  <c:v>0.46987504949526887</c:v>
                </c:pt>
                <c:pt idx="89">
                  <c:v>0.48478904837726472</c:v>
                </c:pt>
                <c:pt idx="90">
                  <c:v>0.54206058494906229</c:v>
                </c:pt>
                <c:pt idx="91">
                  <c:v>0.74783526314598314</c:v>
                </c:pt>
                <c:pt idx="92">
                  <c:v>1.0470977762074647</c:v>
                </c:pt>
                <c:pt idx="93">
                  <c:v>1.2985548903261965</c:v>
                </c:pt>
                <c:pt idx="94">
                  <c:v>1.828144989035837</c:v>
                </c:pt>
                <c:pt idx="95">
                  <c:v>1.452811827210587</c:v>
                </c:pt>
                <c:pt idx="96">
                  <c:v>1.0774786653900632</c:v>
                </c:pt>
                <c:pt idx="97">
                  <c:v>0.70916695860167589</c:v>
                </c:pt>
                <c:pt idx="98">
                  <c:v>0.33338126981047772</c:v>
                </c:pt>
                <c:pt idx="99">
                  <c:v>0.33671508251018212</c:v>
                </c:pt>
                <c:pt idx="100">
                  <c:v>0.33618845334633179</c:v>
                </c:pt>
                <c:pt idx="101">
                  <c:v>0.29078691507340598</c:v>
                </c:pt>
                <c:pt idx="102">
                  <c:v>0.26759623326744941</c:v>
                </c:pt>
                <c:pt idx="103">
                  <c:v>0.24571875292737441</c:v>
                </c:pt>
                <c:pt idx="104">
                  <c:v>0.2310742494966346</c:v>
                </c:pt>
                <c:pt idx="105">
                  <c:v>0.21323074710011508</c:v>
                </c:pt>
                <c:pt idx="106">
                  <c:v>0.19959876274897653</c:v>
                </c:pt>
                <c:pt idx="107">
                  <c:v>0.1885322149794709</c:v>
                </c:pt>
                <c:pt idx="108">
                  <c:v>0.18297347733828162</c:v>
                </c:pt>
                <c:pt idx="109">
                  <c:v>0.17634509977845503</c:v>
                </c:pt>
                <c:pt idx="110">
                  <c:v>0.16620825817716525</c:v>
                </c:pt>
                <c:pt idx="111">
                  <c:v>0.16083081889864392</c:v>
                </c:pt>
                <c:pt idx="112">
                  <c:v>0.15697941315976657</c:v>
                </c:pt>
                <c:pt idx="113">
                  <c:v>0.1622373861449016</c:v>
                </c:pt>
                <c:pt idx="114">
                  <c:v>0.16384302433492109</c:v>
                </c:pt>
                <c:pt idx="115">
                  <c:v>0.16770888752396848</c:v>
                </c:pt>
                <c:pt idx="116">
                  <c:v>0.17615297111000841</c:v>
                </c:pt>
                <c:pt idx="117">
                  <c:v>0.19852981447531318</c:v>
                </c:pt>
                <c:pt idx="118">
                  <c:v>0.20840996544499257</c:v>
                </c:pt>
                <c:pt idx="119">
                  <c:v>0.19691036012933494</c:v>
                </c:pt>
                <c:pt idx="120">
                  <c:v>0.18263376617387772</c:v>
                </c:pt>
                <c:pt idx="121">
                  <c:v>0.18174792145005481</c:v>
                </c:pt>
                <c:pt idx="122">
                  <c:v>0.18669642278380641</c:v>
                </c:pt>
                <c:pt idx="123">
                  <c:v>0.17945005487154225</c:v>
                </c:pt>
                <c:pt idx="124">
                  <c:v>0.18146184393648959</c:v>
                </c:pt>
                <c:pt idx="125">
                  <c:v>0.21790730835268599</c:v>
                </c:pt>
                <c:pt idx="126">
                  <c:v>0.25169500105605808</c:v>
                </c:pt>
                <c:pt idx="127">
                  <c:v>0.27238242971137716</c:v>
                </c:pt>
                <c:pt idx="128">
                  <c:v>0.28716221921779778</c:v>
                </c:pt>
                <c:pt idx="129">
                  <c:v>0.29890152619934701</c:v>
                </c:pt>
                <c:pt idx="130">
                  <c:v>0.31675599613040423</c:v>
                </c:pt>
                <c:pt idx="131">
                  <c:v>0.35115965454249426</c:v>
                </c:pt>
                <c:pt idx="132">
                  <c:v>0.3886080464811098</c:v>
                </c:pt>
                <c:pt idx="133">
                  <c:v>0.41187831123682328</c:v>
                </c:pt>
                <c:pt idx="134">
                  <c:v>0.42328402976763635</c:v>
                </c:pt>
                <c:pt idx="135">
                  <c:v>0.4314326888599207</c:v>
                </c:pt>
                <c:pt idx="136">
                  <c:v>0.43342917103886375</c:v>
                </c:pt>
                <c:pt idx="137">
                  <c:v>0.4481629363205335</c:v>
                </c:pt>
                <c:pt idx="138">
                  <c:v>0.44825873798010346</c:v>
                </c:pt>
                <c:pt idx="139">
                  <c:v>0.43778820731227142</c:v>
                </c:pt>
                <c:pt idx="140">
                  <c:v>0.44414638470579992</c:v>
                </c:pt>
                <c:pt idx="141">
                  <c:v>0.41436793659496318</c:v>
                </c:pt>
                <c:pt idx="142">
                  <c:v>0.43879239582648549</c:v>
                </c:pt>
                <c:pt idx="143">
                  <c:v>0.49850884725752242</c:v>
                </c:pt>
                <c:pt idx="144">
                  <c:v>0.53061100224866975</c:v>
                </c:pt>
                <c:pt idx="145">
                  <c:v>0.59181943217794519</c:v>
                </c:pt>
                <c:pt idx="146">
                  <c:v>0.67047091737820363</c:v>
                </c:pt>
                <c:pt idx="147">
                  <c:v>0.69776518790357622</c:v>
                </c:pt>
                <c:pt idx="148">
                  <c:v>0.71814718256631127</c:v>
                </c:pt>
                <c:pt idx="149">
                  <c:v>0.72695730130261915</c:v>
                </c:pt>
                <c:pt idx="150">
                  <c:v>0.71742388705503923</c:v>
                </c:pt>
                <c:pt idx="151">
                  <c:v>0.70757738648865764</c:v>
                </c:pt>
                <c:pt idx="152">
                  <c:v>0.72806003661135765</c:v>
                </c:pt>
                <c:pt idx="153">
                  <c:v>0.76482990358704972</c:v>
                </c:pt>
                <c:pt idx="154">
                  <c:v>0.78056274596473396</c:v>
                </c:pt>
                <c:pt idx="155">
                  <c:v>0.81553443367759881</c:v>
                </c:pt>
                <c:pt idx="156">
                  <c:v>0.7987803077286254</c:v>
                </c:pt>
                <c:pt idx="157">
                  <c:v>0.76313018296535329</c:v>
                </c:pt>
                <c:pt idx="158">
                  <c:v>0.78212511765452042</c:v>
                </c:pt>
                <c:pt idx="159">
                  <c:v>0.87198996493589531</c:v>
                </c:pt>
                <c:pt idx="160">
                  <c:v>0.92947581257966416</c:v>
                </c:pt>
                <c:pt idx="161">
                  <c:v>0.97034136397415294</c:v>
                </c:pt>
                <c:pt idx="162">
                  <c:v>1.0096667481882893</c:v>
                </c:pt>
                <c:pt idx="163">
                  <c:v>1.0009758263113417</c:v>
                </c:pt>
                <c:pt idx="164">
                  <c:v>0.97111372199349089</c:v>
                </c:pt>
                <c:pt idx="165">
                  <c:v>0.94545298484788176</c:v>
                </c:pt>
                <c:pt idx="166">
                  <c:v>0.90656974020070213</c:v>
                </c:pt>
                <c:pt idx="167">
                  <c:v>0.92601136252429195</c:v>
                </c:pt>
                <c:pt idx="168">
                  <c:v>0.91629055136249704</c:v>
                </c:pt>
                <c:pt idx="169">
                  <c:v>0.92115095694339444</c:v>
                </c:pt>
                <c:pt idx="170">
                  <c:v>1.0711509569433944</c:v>
                </c:pt>
              </c:numCache>
            </c:numRef>
          </c:val>
          <c:smooth val="1"/>
        </c:ser>
        <c:ser>
          <c:idx val="5"/>
          <c:order val="3"/>
          <c:tx>
            <c:v>Etats-Unis</c:v>
          </c:tx>
          <c:spPr>
            <a:ln w="44450">
              <a:solidFill>
                <a:srgbClr val="7030A0"/>
              </a:solidFill>
            </a:ln>
          </c:spPr>
          <c:marker>
            <c:symbol val="none"/>
          </c:marker>
          <c:cat>
            <c:numRef>
              <c:f>DataG24!$A$6:$A$176</c:f>
              <c:numCache>
                <c:formatCode>General</c:formatCode>
                <c:ptCount val="171"/>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pt idx="162">
                  <c:v>2012</c:v>
                </c:pt>
                <c:pt idx="163">
                  <c:v>2013</c:v>
                </c:pt>
                <c:pt idx="164">
                  <c:v>2014</c:v>
                </c:pt>
                <c:pt idx="165">
                  <c:v>2015</c:v>
                </c:pt>
                <c:pt idx="166">
                  <c:v>2016</c:v>
                </c:pt>
                <c:pt idx="167">
                  <c:v>2017</c:v>
                </c:pt>
                <c:pt idx="168">
                  <c:v>2018</c:v>
                </c:pt>
                <c:pt idx="169">
                  <c:v>2019</c:v>
                </c:pt>
                <c:pt idx="170">
                  <c:v>2020</c:v>
                </c:pt>
              </c:numCache>
            </c:numRef>
          </c:cat>
          <c:val>
            <c:numRef>
              <c:f>DataG26!$E$6:$E$176</c:f>
              <c:numCache>
                <c:formatCode>General</c:formatCode>
                <c:ptCount val="171"/>
                <c:pt idx="0" formatCode="0%">
                  <c:v>0.11871567384875371</c:v>
                </c:pt>
                <c:pt idx="10" formatCode="0%">
                  <c:v>6.9669319615405859E-2</c:v>
                </c:pt>
                <c:pt idx="15" formatCode="0%">
                  <c:v>0.45</c:v>
                </c:pt>
                <c:pt idx="20" formatCode="0%">
                  <c:v>0.43093076580429568</c:v>
                </c:pt>
                <c:pt idx="21" formatCode="0%">
                  <c:v>0.40434747095087403</c:v>
                </c:pt>
                <c:pt idx="22" formatCode="0%">
                  <c:v>0.39181455167447699</c:v>
                </c:pt>
                <c:pt idx="23" formatCode="0%">
                  <c:v>0.37723132637257611</c:v>
                </c:pt>
                <c:pt idx="24" formatCode="0%">
                  <c:v>0.39612241970097306</c:v>
                </c:pt>
                <c:pt idx="25" formatCode="0%">
                  <c:v>0.39375725014811669</c:v>
                </c:pt>
                <c:pt idx="26" formatCode="0%">
                  <c:v>0.40133628658700926</c:v>
                </c:pt>
                <c:pt idx="27" formatCode="0%">
                  <c:v>0.39911886551108899</c:v>
                </c:pt>
                <c:pt idx="28" formatCode="0%">
                  <c:v>0.41749013551720249</c:v>
                </c:pt>
                <c:pt idx="29" formatCode="0%">
                  <c:v>0.3965582515232533</c:v>
                </c:pt>
                <c:pt idx="30" formatCode="0%">
                  <c:v>0.31746384538725081</c:v>
                </c:pt>
                <c:pt idx="31" formatCode="0%">
                  <c:v>0.3034756631197873</c:v>
                </c:pt>
                <c:pt idx="32" formatCode="0%">
                  <c:v>0.26990948059876713</c:v>
                </c:pt>
                <c:pt idx="33" formatCode="0%">
                  <c:v>0.26980567078527784</c:v>
                </c:pt>
                <c:pt idx="34" formatCode="0%">
                  <c:v>0.27220366224897957</c:v>
                </c:pt>
                <c:pt idx="35" formatCode="0%">
                  <c:v>0.28031143464283848</c:v>
                </c:pt>
                <c:pt idx="36" formatCode="0%">
                  <c:v>0.26418000656711083</c:v>
                </c:pt>
                <c:pt idx="37" formatCode="0%">
                  <c:v>0.24718846434588945</c:v>
                </c:pt>
                <c:pt idx="38" formatCode="0%">
                  <c:v>0.24765394303215624</c:v>
                </c:pt>
                <c:pt idx="39" formatCode="0%">
                  <c:v>0.22668956215898653</c:v>
                </c:pt>
                <c:pt idx="40" formatCode="0%">
                  <c:v>0.22339843424172443</c:v>
                </c:pt>
                <c:pt idx="41" formatCode="0%">
                  <c:v>0.22268141202081432</c:v>
                </c:pt>
                <c:pt idx="42" formatCode="0%">
                  <c:v>0.22341269921668561</c:v>
                </c:pt>
                <c:pt idx="43" formatCode="0%">
                  <c:v>0.22577971107644937</c:v>
                </c:pt>
                <c:pt idx="44" formatCode="0%">
                  <c:v>0.2596771576087209</c:v>
                </c:pt>
                <c:pt idx="45" formatCode="0%">
                  <c:v>0.24563965580973091</c:v>
                </c:pt>
                <c:pt idx="46" formatCode="0%">
                  <c:v>0.26409103916985432</c:v>
                </c:pt>
                <c:pt idx="47" formatCode="0%">
                  <c:v>0.25962450938627524</c:v>
                </c:pt>
                <c:pt idx="48" formatCode="0%">
                  <c:v>0.25465877819217442</c:v>
                </c:pt>
                <c:pt idx="49" formatCode="0%">
                  <c:v>0.24190916435523077</c:v>
                </c:pt>
                <c:pt idx="50" formatCode="0%">
                  <c:v>0.2460399940445166</c:v>
                </c:pt>
                <c:pt idx="51" formatCode="0%">
                  <c:v>0.22267331899367263</c:v>
                </c:pt>
                <c:pt idx="52" formatCode="0%">
                  <c:v>0.21840133661219946</c:v>
                </c:pt>
                <c:pt idx="53" formatCode="0%">
                  <c:v>0.21923333735954764</c:v>
                </c:pt>
                <c:pt idx="54" formatCode="0%">
                  <c:v>0.22190462368475203</c:v>
                </c:pt>
                <c:pt idx="55" formatCode="0%">
                  <c:v>0.2126501176131049</c:v>
                </c:pt>
                <c:pt idx="56" formatCode="0%">
                  <c:v>0.20840691407680428</c:v>
                </c:pt>
                <c:pt idx="57" formatCode="0%">
                  <c:v>0.21721456753775797</c:v>
                </c:pt>
                <c:pt idx="58" formatCode="0%">
                  <c:v>0.25064113299141821</c:v>
                </c:pt>
                <c:pt idx="59" formatCode="0%">
                  <c:v>0.23245551982959947</c:v>
                </c:pt>
                <c:pt idx="60" formatCode="0%">
                  <c:v>0.23030842128713788</c:v>
                </c:pt>
                <c:pt idx="61" formatCode="0%">
                  <c:v>0.23493337570172265</c:v>
                </c:pt>
                <c:pt idx="62" formatCode="0%">
                  <c:v>0.22816691916307064</c:v>
                </c:pt>
                <c:pt idx="63" formatCode="0%">
                  <c:v>0.22623640314953428</c:v>
                </c:pt>
                <c:pt idx="64" formatCode="0%">
                  <c:v>0.26386919928885477</c:v>
                </c:pt>
                <c:pt idx="65" formatCode="0%">
                  <c:v>0.27750894618657473</c:v>
                </c:pt>
                <c:pt idx="66" formatCode="0%">
                  <c:v>0.26570206647895966</c:v>
                </c:pt>
                <c:pt idx="67" formatCode="0%">
                  <c:v>0.34296025923457923</c:v>
                </c:pt>
                <c:pt idx="68" formatCode="0%">
                  <c:v>0.46079672480425837</c:v>
                </c:pt>
                <c:pt idx="69" formatCode="0%">
                  <c:v>0.50866705754334207</c:v>
                </c:pt>
                <c:pt idx="70" formatCode="0%">
                  <c:v>0.42731446838128895</c:v>
                </c:pt>
                <c:pt idx="71" formatCode="0%">
                  <c:v>0.52047239266599188</c:v>
                </c:pt>
                <c:pt idx="72" formatCode="0%">
                  <c:v>0.5086835439714239</c:v>
                </c:pt>
                <c:pt idx="73" formatCode="0%">
                  <c:v>0.43232518180182727</c:v>
                </c:pt>
                <c:pt idx="74" formatCode="0%">
                  <c:v>0.42877377508975806</c:v>
                </c:pt>
                <c:pt idx="75" formatCode="0%">
                  <c:v>0.40854570174864124</c:v>
                </c:pt>
                <c:pt idx="76" formatCode="0%">
                  <c:v>0.38101242642072514</c:v>
                </c:pt>
                <c:pt idx="77" formatCode="0%">
                  <c:v>0.38673561649783428</c:v>
                </c:pt>
                <c:pt idx="78" formatCode="0%">
                  <c:v>0.3798814375197106</c:v>
                </c:pt>
                <c:pt idx="79" formatCode="0%">
                  <c:v>0.35670039851165547</c:v>
                </c:pt>
                <c:pt idx="80" formatCode="0%">
                  <c:v>0.41397168874938989</c:v>
                </c:pt>
                <c:pt idx="81" formatCode="0%">
                  <c:v>0.54529900210278448</c:v>
                </c:pt>
                <c:pt idx="82" formatCode="0%">
                  <c:v>0.78262792989189556</c:v>
                </c:pt>
                <c:pt idx="83" formatCode="0%">
                  <c:v>0.89375184606516689</c:v>
                </c:pt>
                <c:pt idx="84" formatCode="0%">
                  <c:v>0.80518343674466042</c:v>
                </c:pt>
                <c:pt idx="85" formatCode="0%">
                  <c:v>0.76170749961323236</c:v>
                </c:pt>
                <c:pt idx="86" formatCode="0%">
                  <c:v>0.72561254981524204</c:v>
                </c:pt>
                <c:pt idx="87" formatCode="0%">
                  <c:v>0.67192508798990835</c:v>
                </c:pt>
                <c:pt idx="88" formatCode="0%">
                  <c:v>0.75810483667806872</c:v>
                </c:pt>
                <c:pt idx="89" formatCode="0%">
                  <c:v>0.7487846983834987</c:v>
                </c:pt>
                <c:pt idx="90" formatCode="0%">
                  <c:v>0.72064405094436423</c:v>
                </c:pt>
                <c:pt idx="91" formatCode="0%">
                  <c:v>0.68369098068270573</c:v>
                </c:pt>
                <c:pt idx="92" formatCode="0%">
                  <c:v>0.80991866323621264</c:v>
                </c:pt>
                <c:pt idx="93" formatCode="0%">
                  <c:v>0.99729419893097615</c:v>
                </c:pt>
                <c:pt idx="94" formatCode="0%">
                  <c:v>1.1645401418560433</c:v>
                </c:pt>
                <c:pt idx="95" formatCode="0%">
                  <c:v>1.3868310780359296</c:v>
                </c:pt>
                <c:pt idx="96" formatCode="0%">
                  <c:v>1.4871884972247473</c:v>
                </c:pt>
                <c:pt idx="97" formatCode="0%">
                  <c:v>1.3235342624369375</c:v>
                </c:pt>
                <c:pt idx="98" formatCode="0%">
                  <c:v>1.1820690431654808</c:v>
                </c:pt>
                <c:pt idx="99" formatCode="0%">
                  <c:v>1.2266865111072849</c:v>
                </c:pt>
                <c:pt idx="100" formatCode="0%">
                  <c:v>1.1381371227799069</c:v>
                </c:pt>
                <c:pt idx="101" formatCode="0%">
                  <c:v>1.021002157959034</c:v>
                </c:pt>
                <c:pt idx="102" formatCode="0%">
                  <c:v>1.0124945307799176</c:v>
                </c:pt>
                <c:pt idx="103" formatCode="0%">
                  <c:v>1.0209828340198737</c:v>
                </c:pt>
                <c:pt idx="104" formatCode="0%">
                  <c:v>1.074930084342345</c:v>
                </c:pt>
                <c:pt idx="105" formatCode="0%">
                  <c:v>1.0209101737307387</c:v>
                </c:pt>
                <c:pt idx="106" formatCode="0%">
                  <c:v>0.99178638072035641</c:v>
                </c:pt>
                <c:pt idx="107" formatCode="0%">
                  <c:v>0.9863989567670538</c:v>
                </c:pt>
                <c:pt idx="108" formatCode="0%">
                  <c:v>1.041049118633359</c:v>
                </c:pt>
                <c:pt idx="109" formatCode="0%">
                  <c:v>1.0096008479028304</c:v>
                </c:pt>
                <c:pt idx="110" formatCode="0%">
                  <c:v>1.0087812448148819</c:v>
                </c:pt>
                <c:pt idx="111" formatCode="0%">
                  <c:v>1.0204241878448264</c:v>
                </c:pt>
                <c:pt idx="112" formatCode="0%">
                  <c:v>0.99249773394196483</c:v>
                </c:pt>
                <c:pt idx="113" formatCode="0%">
                  <c:v>0.97705991161122263</c:v>
                </c:pt>
                <c:pt idx="114" formatCode="0%">
                  <c:v>0.95498964686664101</c:v>
                </c:pt>
                <c:pt idx="115" formatCode="0%">
                  <c:v>0.92374522077968779</c:v>
                </c:pt>
                <c:pt idx="116" formatCode="0%">
                  <c:v>0.89060742608913501</c:v>
                </c:pt>
                <c:pt idx="117" formatCode="0%">
                  <c:v>0.89211970392593265</c:v>
                </c:pt>
                <c:pt idx="118" formatCode="0%">
                  <c:v>0.86868918307553755</c:v>
                </c:pt>
                <c:pt idx="119" formatCode="0%">
                  <c:v>0.85126817114458486</c:v>
                </c:pt>
                <c:pt idx="120" formatCode="0%">
                  <c:v>0.86644127244262537</c:v>
                </c:pt>
                <c:pt idx="121" formatCode="0%">
                  <c:v>0.87241714156876593</c:v>
                </c:pt>
                <c:pt idx="122" formatCode="0%">
                  <c:v>0.86247614055730171</c:v>
                </c:pt>
                <c:pt idx="123" formatCode="0%">
                  <c:v>0.82021276799919485</c:v>
                </c:pt>
                <c:pt idx="124" formatCode="0%">
                  <c:v>0.81037554147685009</c:v>
                </c:pt>
                <c:pt idx="125" formatCode="0%">
                  <c:v>0.83235078823014197</c:v>
                </c:pt>
                <c:pt idx="126" formatCode="0%">
                  <c:v>0.82840528793619161</c:v>
                </c:pt>
                <c:pt idx="127" formatCode="0%">
                  <c:v>0.80985495275747088</c:v>
                </c:pt>
                <c:pt idx="128" formatCode="0%">
                  <c:v>0.78420157941935265</c:v>
                </c:pt>
                <c:pt idx="129" formatCode="0%">
                  <c:v>0.76873805014038643</c:v>
                </c:pt>
                <c:pt idx="130" formatCode="0%">
                  <c:v>0.76737120185596464</c:v>
                </c:pt>
                <c:pt idx="131" formatCode="0%">
                  <c:v>0.74222588970215198</c:v>
                </c:pt>
                <c:pt idx="132" formatCode="0%">
                  <c:v>0.78920189411588071</c:v>
                </c:pt>
                <c:pt idx="133" formatCode="0%">
                  <c:v>0.82227771480861533</c:v>
                </c:pt>
                <c:pt idx="134" formatCode="0%">
                  <c:v>0.81653848158622311</c:v>
                </c:pt>
                <c:pt idx="135" formatCode="0%">
                  <c:v>0.86669687681233043</c:v>
                </c:pt>
                <c:pt idx="136" formatCode="0%">
                  <c:v>0.93512550963913066</c:v>
                </c:pt>
                <c:pt idx="137" formatCode="0%">
                  <c:v>0.95397372040439654</c:v>
                </c:pt>
                <c:pt idx="138" formatCode="0%">
                  <c:v>0.93860582659483682</c:v>
                </c:pt>
                <c:pt idx="139" formatCode="0%">
                  <c:v>0.9436349610991196</c:v>
                </c:pt>
                <c:pt idx="140" formatCode="0%">
                  <c:v>0.96796527895629458</c:v>
                </c:pt>
                <c:pt idx="141" formatCode="0%">
                  <c:v>1.0173188168258909</c:v>
                </c:pt>
                <c:pt idx="142" formatCode="0%">
                  <c:v>1.0426453847468633</c:v>
                </c:pt>
                <c:pt idx="143" formatCode="0%">
                  <c:v>1.0742462840190796</c:v>
                </c:pt>
                <c:pt idx="144" formatCode="0%">
                  <c:v>1.0570409246152344</c:v>
                </c:pt>
                <c:pt idx="145" formatCode="0%">
                  <c:v>1.0246332872980133</c:v>
                </c:pt>
                <c:pt idx="146" formatCode="0%">
                  <c:v>0.97507943839170108</c:v>
                </c:pt>
                <c:pt idx="147" formatCode="0%">
                  <c:v>0.91712087316542834</c:v>
                </c:pt>
                <c:pt idx="148" formatCode="0%">
                  <c:v>0.85843247476270568</c:v>
                </c:pt>
                <c:pt idx="149" formatCode="0%">
                  <c:v>0.80382370741009757</c:v>
                </c:pt>
                <c:pt idx="150" formatCode="0%">
                  <c:v>0.74609499501506349</c:v>
                </c:pt>
                <c:pt idx="151" formatCode="0%">
                  <c:v>0.74992854983306356</c:v>
                </c:pt>
                <c:pt idx="152" formatCode="0%">
                  <c:v>0.80716826839941047</c:v>
                </c:pt>
                <c:pt idx="153" formatCode="0%">
                  <c:v>0.84618534302631543</c:v>
                </c:pt>
                <c:pt idx="154" formatCode="0%">
                  <c:v>0.89005895891235876</c:v>
                </c:pt>
                <c:pt idx="155" formatCode="0%">
                  <c:v>0.93568351552856044</c:v>
                </c:pt>
                <c:pt idx="156" formatCode="0%">
                  <c:v>0.91958887855413884</c:v>
                </c:pt>
                <c:pt idx="157" formatCode="0%">
                  <c:v>0.93550250611294461</c:v>
                </c:pt>
                <c:pt idx="158" formatCode="0%">
                  <c:v>1.0519141240952974</c:v>
                </c:pt>
                <c:pt idx="159" formatCode="0%">
                  <c:v>1.2482835681430169</c:v>
                </c:pt>
                <c:pt idx="160" formatCode="0%">
                  <c:v>1.3367535680254958</c:v>
                </c:pt>
                <c:pt idx="161" formatCode="0%">
                  <c:v>1.4112274334695327</c:v>
                </c:pt>
                <c:pt idx="162" formatCode="0%">
                  <c:v>1.4395670928373829</c:v>
                </c:pt>
                <c:pt idx="163" formatCode="0%">
                  <c:v>1.46429092596623</c:v>
                </c:pt>
                <c:pt idx="164" formatCode="0%">
                  <c:v>1.4398670885766118</c:v>
                </c:pt>
                <c:pt idx="165" formatCode="0%">
                  <c:v>1.4557299449894934</c:v>
                </c:pt>
                <c:pt idx="166" formatCode="0%">
                  <c:v>1.4477985167830525</c:v>
                </c:pt>
                <c:pt idx="167" formatCode="0%">
                  <c:v>1.451764230886273</c:v>
                </c:pt>
                <c:pt idx="168" formatCode="0%">
                  <c:v>1.4497813738346628</c:v>
                </c:pt>
                <c:pt idx="169" formatCode="0%">
                  <c:v>1.450772802360468</c:v>
                </c:pt>
                <c:pt idx="170" formatCode="0%">
                  <c:v>1.6007728023604679</c:v>
                </c:pt>
              </c:numCache>
            </c:numRef>
          </c:val>
          <c:smooth val="1"/>
        </c:ser>
        <c:dLbls>
          <c:showLegendKey val="0"/>
          <c:showVal val="0"/>
          <c:showCatName val="0"/>
          <c:showSerName val="0"/>
          <c:showPercent val="0"/>
          <c:showBubbleSize val="0"/>
        </c:dLbls>
        <c:smooth val="0"/>
        <c:axId val="788689848"/>
        <c:axId val="788690240"/>
        <c:extLst/>
      </c:lineChart>
      <c:catAx>
        <c:axId val="78868984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fr-FR"/>
          </a:p>
        </c:txPr>
        <c:crossAx val="788690240"/>
        <c:crossesAt val="0"/>
        <c:auto val="1"/>
        <c:lblAlgn val="ctr"/>
        <c:lblOffset val="100"/>
        <c:tickLblSkip val="10"/>
        <c:tickMarkSkip val="10"/>
        <c:noMultiLvlLbl val="0"/>
      </c:catAx>
      <c:valAx>
        <c:axId val="788690240"/>
        <c:scaling>
          <c:orientation val="minMax"/>
          <c:max val="3.2"/>
          <c:min val="0"/>
        </c:scaling>
        <c:delete val="0"/>
        <c:axPos val="l"/>
        <c:majorGridlines>
          <c:spPr>
            <a:ln w="12700">
              <a:solidFill>
                <a:srgbClr val="000000"/>
              </a:solidFill>
              <a:prstDash val="sysDash"/>
            </a:ln>
          </c:spPr>
        </c:majorGridlines>
        <c:title>
          <c:tx>
            <c:rich>
              <a:bodyPr/>
              <a:lstStyle/>
              <a:p>
                <a:pPr>
                  <a:defRPr sz="1200" b="0" i="0" u="none" strike="noStrike" baseline="0">
                    <a:solidFill>
                      <a:srgbClr val="000000"/>
                    </a:solidFill>
                    <a:latin typeface="Arial"/>
                    <a:ea typeface="Arial"/>
                    <a:cs typeface="Arial"/>
                  </a:defRPr>
                </a:pPr>
                <a:r>
                  <a:rPr lang="fr-FR" sz="1200" baseline="0"/>
                  <a:t>Dette publique en % du revenu national du pays considéré</a:t>
                </a:r>
                <a:endParaRPr lang="fr-FR" sz="1200"/>
              </a:p>
            </c:rich>
          </c:tx>
          <c:layout>
            <c:manualLayout>
              <c:xMode val="edge"/>
              <c:yMode val="edge"/>
              <c:x val="8.3459308821789598E-3"/>
              <c:y val="9.7194371339577146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689848"/>
        <c:crosses val="autoZero"/>
        <c:crossBetween val="midCat"/>
        <c:majorUnit val="0.5"/>
        <c:minorUnit val="0.05"/>
      </c:valAx>
      <c:spPr>
        <a:solidFill>
          <a:srgbClr val="FFFFFF"/>
        </a:solidFill>
        <a:ln w="28575">
          <a:solidFill>
            <a:srgbClr val="000000"/>
          </a:solidFill>
          <a:prstDash val="solid"/>
        </a:ln>
      </c:spPr>
    </c:plotArea>
    <c:legend>
      <c:legendPos val="r"/>
      <c:layout>
        <c:manualLayout>
          <c:xMode val="edge"/>
          <c:yMode val="edge"/>
          <c:x val="0.22028950262686278"/>
          <c:y val="0.16056918798546663"/>
          <c:w val="0.18756972469426297"/>
          <c:h val="0.24103189739983444"/>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27.</a:t>
            </a:r>
            <a:r>
              <a:rPr lang="fr-FR" sz="1600" baseline="0"/>
              <a:t> La persistance de l'hyper-concentration de la propriété</a:t>
            </a:r>
            <a:endParaRPr lang="fr-FR" sz="1600"/>
          </a:p>
        </c:rich>
      </c:tx>
      <c:layout>
        <c:manualLayout>
          <c:xMode val="edge"/>
          <c:yMode val="edge"/>
          <c:x val="0.16887362900001734"/>
          <c:y val="2.2578954125299553E-3"/>
        </c:manualLayout>
      </c:layout>
      <c:overlay val="0"/>
    </c:title>
    <c:autoTitleDeleted val="0"/>
    <c:plotArea>
      <c:layout>
        <c:manualLayout>
          <c:layoutTarget val="inner"/>
          <c:xMode val="edge"/>
          <c:yMode val="edge"/>
          <c:x val="0.103815589203578"/>
          <c:y val="6.2294663107182E-2"/>
          <c:w val="0.88362394229721897"/>
          <c:h val="0.74954810070445499"/>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DataG27!$B$4:$B$6</c:f>
              <c:numCache>
                <c:formatCode>0%</c:formatCode>
                <c:ptCount val="3"/>
                <c:pt idx="0">
                  <c:v>1.4397121637646152E-2</c:v>
                </c:pt>
                <c:pt idx="1">
                  <c:v>5.54480802024611E-2</c:v>
                </c:pt>
                <c:pt idx="2">
                  <c:v>1.7000000000000001E-2</c:v>
                </c:pt>
              </c:numCache>
            </c:numRef>
          </c:val>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DataG27!$C$4:$C$6</c:f>
              <c:numCache>
                <c:formatCode>0%</c:formatCode>
                <c:ptCount val="3"/>
                <c:pt idx="0">
                  <c:v>9.9882189692548265E-2</c:v>
                </c:pt>
                <c:pt idx="1">
                  <c:v>0.39176584121870556</c:v>
                </c:pt>
                <c:pt idx="2">
                  <c:v>0.25885420042499996</c:v>
                </c:pt>
              </c:numCache>
            </c:numRef>
          </c:val>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rgbClr val="FFFF00"/>
              </a:solidFill>
              <a:ln>
                <a:solidFill>
                  <a:schemeClr val="tx1"/>
                </a:solidFill>
              </a:ln>
            </c:spPr>
          </c:dPt>
          <c:dPt>
            <c:idx val="2"/>
            <c:invertIfNegative val="0"/>
            <c:bubble3D val="0"/>
            <c:spPr>
              <a:solidFill>
                <a:schemeClr val="accent6"/>
              </a:solidFill>
              <a:ln>
                <a:solidFill>
                  <a:schemeClr val="tx1"/>
                </a:solidFill>
              </a:ln>
            </c:spPr>
          </c:dPt>
          <c:cat>
            <c:strRef>
              <c:f>DataG27!$A$4:$A$6</c:f>
              <c:strCache>
                <c:ptCount val="3"/>
                <c:pt idx="0">
                  <c:v>Europe (1913)</c:v>
                </c:pt>
                <c:pt idx="1">
                  <c:v>Europe (2020)</c:v>
                </c:pt>
                <c:pt idx="2">
                  <c:v>Etats-Unis (2020)</c:v>
                </c:pt>
              </c:strCache>
            </c:strRef>
          </c:cat>
          <c:val>
            <c:numRef>
              <c:f>DataG27!$D$4:$D$6</c:f>
              <c:numCache>
                <c:formatCode>0%</c:formatCode>
                <c:ptCount val="3"/>
                <c:pt idx="0">
                  <c:v>0.88572068866980558</c:v>
                </c:pt>
                <c:pt idx="1">
                  <c:v>0.55278607857883333</c:v>
                </c:pt>
                <c:pt idx="2">
                  <c:v>0.72414579957500003</c:v>
                </c:pt>
              </c:numCache>
            </c:numRef>
          </c:val>
        </c:ser>
        <c:dLbls>
          <c:showLegendKey val="0"/>
          <c:showVal val="0"/>
          <c:showCatName val="0"/>
          <c:showSerName val="0"/>
          <c:showPercent val="0"/>
          <c:showBubbleSize val="0"/>
        </c:dLbls>
        <c:gapWidth val="50"/>
        <c:axId val="788691808"/>
        <c:axId val="788692200"/>
      </c:barChart>
      <c:catAx>
        <c:axId val="78869180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92200"/>
        <c:crosses val="autoZero"/>
        <c:auto val="1"/>
        <c:lblAlgn val="ctr"/>
        <c:lblOffset val="100"/>
        <c:tickLblSkip val="1"/>
        <c:noMultiLvlLbl val="0"/>
      </c:catAx>
      <c:valAx>
        <c:axId val="788692200"/>
        <c:scaling>
          <c:orientation val="minMax"/>
          <c:max val="0.9"/>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le total des propriétés privées</a:t>
                </a:r>
                <a:endParaRPr lang="fr-FR" sz="1200" b="0">
                  <a:latin typeface="Arial" panose="020B0604020202020204" pitchFamily="34" charset="0"/>
                  <a:cs typeface="Arial" panose="020B0604020202020204" pitchFamily="34" charset="0"/>
                </a:endParaRPr>
              </a:p>
            </c:rich>
          </c:tx>
          <c:layout>
            <c:manualLayout>
              <c:xMode val="edge"/>
              <c:yMode val="edge"/>
              <c:x val="8.2822739045036592E-3"/>
              <c:y val="8.262064218874815E-2"/>
            </c:manualLayout>
          </c:layout>
          <c:overlay val="0"/>
        </c:title>
        <c:numFmt formatCode="0%" sourceLinked="0"/>
        <c:majorTickMark val="out"/>
        <c:minorTickMark val="none"/>
        <c:tickLblPos val="nextTo"/>
        <c:txPr>
          <a:bodyPr/>
          <a:lstStyle/>
          <a:p>
            <a:pPr>
              <a:defRPr sz="1600" b="1" i="0">
                <a:latin typeface="Arial"/>
              </a:defRPr>
            </a:pPr>
            <a:endParaRPr lang="fr-FR"/>
          </a:p>
        </c:txPr>
        <c:crossAx val="788691808"/>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600"/>
              <a:t>Graphique</a:t>
            </a:r>
            <a:r>
              <a:rPr lang="fr-FR" sz="1600" baseline="0"/>
              <a:t> 28.</a:t>
            </a:r>
            <a:r>
              <a:rPr lang="fr-FR" sz="1600"/>
              <a:t> La</a:t>
            </a:r>
            <a:r>
              <a:rPr lang="fr-FR" sz="1600" baseline="0"/>
              <a:t> propriété en Europe et aux Etats-Unis, 1900-2020: n</a:t>
            </a:r>
            <a:r>
              <a:rPr lang="fr-FR" sz="1600"/>
              <a:t>aissance</a:t>
            </a:r>
            <a:r>
              <a:rPr lang="fr-FR" sz="1600" baseline="0"/>
              <a:t> et fragilité d'une classe moyenne patrimoniale</a:t>
            </a:r>
            <a:endParaRPr lang="fr-FR" sz="1600"/>
          </a:p>
        </c:rich>
      </c:tx>
      <c:layout>
        <c:manualLayout>
          <c:xMode val="edge"/>
          <c:yMode val="edge"/>
          <c:x val="0.16102574531514552"/>
          <c:y val="1.1520984409626651E-5"/>
        </c:manualLayout>
      </c:layout>
      <c:overlay val="0"/>
      <c:spPr>
        <a:noFill/>
        <a:ln w="25400">
          <a:noFill/>
        </a:ln>
      </c:spPr>
    </c:title>
    <c:autoTitleDeleted val="0"/>
    <c:plotArea>
      <c:layout>
        <c:manualLayout>
          <c:layoutTarget val="inner"/>
          <c:xMode val="edge"/>
          <c:yMode val="edge"/>
          <c:x val="0.10187753186381844"/>
          <c:y val="9.0424661712879703E-2"/>
          <c:w val="0.86503910739264356"/>
          <c:h val="0.72561212550890586"/>
        </c:manualLayout>
      </c:layout>
      <c:lineChart>
        <c:grouping val="standard"/>
        <c:varyColors val="0"/>
        <c:ser>
          <c:idx val="1"/>
          <c:order val="0"/>
          <c:tx>
            <c:v>Part des 10% les plus riches (Etats-Unis)</c:v>
          </c:tx>
          <c:spPr>
            <a:ln w="41275">
              <a:solidFill>
                <a:srgbClr val="C00000"/>
              </a:solidFill>
            </a:ln>
          </c:spPr>
          <c:marker>
            <c:symbol val="square"/>
            <c:size val="9"/>
            <c:spPr>
              <a:solidFill>
                <a:srgbClr val="C00000"/>
              </a:solidFill>
              <a:ln>
                <a:solidFill>
                  <a:srgbClr val="C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DataG28!$G$7:$G$127</c:f>
              <c:numCache>
                <c:formatCode>0.0%</c:formatCode>
                <c:ptCount val="121"/>
                <c:pt idx="0">
                  <c:v>0.83</c:v>
                </c:pt>
                <c:pt idx="10">
                  <c:v>0.84</c:v>
                </c:pt>
                <c:pt idx="15">
                  <c:v>0.82415927510000009</c:v>
                </c:pt>
                <c:pt idx="20">
                  <c:v>0.80098062410000004</c:v>
                </c:pt>
                <c:pt idx="25">
                  <c:v>0.82219273370000001</c:v>
                </c:pt>
                <c:pt idx="30">
                  <c:v>0.84590846129999997</c:v>
                </c:pt>
                <c:pt idx="35">
                  <c:v>0.81681194739999996</c:v>
                </c:pt>
                <c:pt idx="40">
                  <c:v>0.77125337869999999</c:v>
                </c:pt>
                <c:pt idx="45">
                  <c:v>0.71766972699999998</c:v>
                </c:pt>
                <c:pt idx="50">
                  <c:v>0.68267514100000004</c:v>
                </c:pt>
                <c:pt idx="55">
                  <c:v>0.68136129560000003</c:v>
                </c:pt>
                <c:pt idx="60">
                  <c:v>0.69851887150000003</c:v>
                </c:pt>
                <c:pt idx="65">
                  <c:v>0.69840000000000002</c:v>
                </c:pt>
                <c:pt idx="70">
                  <c:v>0.68740000000000001</c:v>
                </c:pt>
                <c:pt idx="75">
                  <c:v>0.66169999999999995</c:v>
                </c:pt>
                <c:pt idx="80">
                  <c:v>0.64200000000000002</c:v>
                </c:pt>
                <c:pt idx="85">
                  <c:v>0.62109999999999999</c:v>
                </c:pt>
                <c:pt idx="90">
                  <c:v>0.64149999999999996</c:v>
                </c:pt>
                <c:pt idx="95">
                  <c:v>0.66120000000000001</c:v>
                </c:pt>
                <c:pt idx="100">
                  <c:v>0.67859999999999998</c:v>
                </c:pt>
                <c:pt idx="105">
                  <c:v>0.67920000000000003</c:v>
                </c:pt>
                <c:pt idx="110">
                  <c:v>0.70879999999999999</c:v>
                </c:pt>
                <c:pt idx="115">
                  <c:v>0.72370000000000001</c:v>
                </c:pt>
                <c:pt idx="120">
                  <c:v>0.72270000000000001</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41275"/>
          </c:spPr>
          <c:marker>
            <c:symbol val="x"/>
            <c:size val="9"/>
            <c:spPr>
              <a:solidFill>
                <a:schemeClr val="accent1"/>
              </a:solidFill>
              <a:ln w="12700">
                <a:solidFill>
                  <a:schemeClr val="accent1"/>
                </a:solidFill>
                <a:prstDash val="solid"/>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DataG28!$D$7:$D$127</c:f>
              <c:numCache>
                <c:formatCode>0.0%</c:formatCode>
                <c:ptCount val="121"/>
                <c:pt idx="0">
                  <c:v>0.88225086560258326</c:v>
                </c:pt>
                <c:pt idx="10">
                  <c:v>0.89572068866980603</c:v>
                </c:pt>
                <c:pt idx="15">
                  <c:v>0.88500000000000001</c:v>
                </c:pt>
                <c:pt idx="20">
                  <c:v>0.85822248201364992</c:v>
                </c:pt>
                <c:pt idx="25">
                  <c:v>0.84615754419959999</c:v>
                </c:pt>
                <c:pt idx="30">
                  <c:v>0.87046716523166701</c:v>
                </c:pt>
                <c:pt idx="35">
                  <c:v>0.84089278240196697</c:v>
                </c:pt>
                <c:pt idx="40">
                  <c:v>0.81406981601711703</c:v>
                </c:pt>
                <c:pt idx="45">
                  <c:v>0.77794898821519998</c:v>
                </c:pt>
                <c:pt idx="50">
                  <c:v>0.74201723000206699</c:v>
                </c:pt>
                <c:pt idx="55">
                  <c:v>0.72093207410180005</c:v>
                </c:pt>
                <c:pt idx="60">
                  <c:v>0.67937467004454988</c:v>
                </c:pt>
                <c:pt idx="65">
                  <c:v>0.64550589499251798</c:v>
                </c:pt>
                <c:pt idx="70">
                  <c:v>0.61859174659522231</c:v>
                </c:pt>
                <c:pt idx="75">
                  <c:v>0.57674940350116677</c:v>
                </c:pt>
                <c:pt idx="80">
                  <c:v>0.54141985980249996</c:v>
                </c:pt>
                <c:pt idx="85">
                  <c:v>0.50893147543333295</c:v>
                </c:pt>
                <c:pt idx="90">
                  <c:v>0.51517640347786697</c:v>
                </c:pt>
                <c:pt idx="95">
                  <c:v>0.5212765840746667</c:v>
                </c:pt>
                <c:pt idx="100">
                  <c:v>0.53364711894226657</c:v>
                </c:pt>
                <c:pt idx="105">
                  <c:v>0.53604037029697771</c:v>
                </c:pt>
                <c:pt idx="110">
                  <c:v>0.54840949829223329</c:v>
                </c:pt>
                <c:pt idx="115">
                  <c:v>0.55278607857883333</c:v>
                </c:pt>
                <c:pt idx="120">
                  <c:v>0.55611941191216674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4"/>
          <c:order val="2"/>
          <c:tx>
            <c:v>Part des 40% du milieu (Etats-Unis)</c:v>
          </c:tx>
          <c:spPr>
            <a:ln w="41275">
              <a:solidFill>
                <a:srgbClr val="C00000"/>
              </a:solidFill>
            </a:ln>
          </c:spPr>
          <c:marker>
            <c:symbol val="triangle"/>
            <c:size val="10"/>
            <c:spPr>
              <a:solidFill>
                <a:sysClr val="window" lastClr="FFFFFF"/>
              </a:solidFill>
              <a:ln>
                <a:solidFill>
                  <a:srgbClr val="C00000"/>
                </a:solidFill>
              </a:ln>
            </c:spPr>
          </c:marker>
          <c:val>
            <c:numRef>
              <c:f>DataG28!$F$7:$F$127</c:f>
              <c:numCache>
                <c:formatCode>0.0%</c:formatCode>
                <c:ptCount val="121"/>
                <c:pt idx="0">
                  <c:v>0.14500000000000002</c:v>
                </c:pt>
                <c:pt idx="10">
                  <c:v>0.13800000000000001</c:v>
                </c:pt>
                <c:pt idx="15">
                  <c:v>0.15484072489999989</c:v>
                </c:pt>
                <c:pt idx="20">
                  <c:v>0.18014916310326301</c:v>
                </c:pt>
                <c:pt idx="25">
                  <c:v>0.16248779541711789</c:v>
                </c:pt>
                <c:pt idx="30">
                  <c:v>0.14081536113124815</c:v>
                </c:pt>
                <c:pt idx="35">
                  <c:v>0.16740498537055026</c:v>
                </c:pt>
                <c:pt idx="40">
                  <c:v>0.20903833109632231</c:v>
                </c:pt>
                <c:pt idx="45">
                  <c:v>0.25800533686785021</c:v>
                </c:pt>
                <c:pt idx="50">
                  <c:v>0.28998486868901252</c:v>
                </c:pt>
                <c:pt idx="55">
                  <c:v>0.29118551614851917</c:v>
                </c:pt>
                <c:pt idx="60">
                  <c:v>0.27550619808291732</c:v>
                </c:pt>
                <c:pt idx="65">
                  <c:v>0.27849999999999997</c:v>
                </c:pt>
                <c:pt idx="70">
                  <c:v>0.2913</c:v>
                </c:pt>
                <c:pt idx="75">
                  <c:v>0.31630000000000003</c:v>
                </c:pt>
                <c:pt idx="80">
                  <c:v>0.33599999999999997</c:v>
                </c:pt>
                <c:pt idx="85">
                  <c:v>0.3523</c:v>
                </c:pt>
                <c:pt idx="90">
                  <c:v>0.33170000000000005</c:v>
                </c:pt>
                <c:pt idx="95">
                  <c:v>0.31819999999999998</c:v>
                </c:pt>
                <c:pt idx="100">
                  <c:v>0.3039</c:v>
                </c:pt>
                <c:pt idx="105">
                  <c:v>0.30219999999999997</c:v>
                </c:pt>
                <c:pt idx="110">
                  <c:v>0.2823</c:v>
                </c:pt>
                <c:pt idx="115">
                  <c:v>0.26239999999999997</c:v>
                </c:pt>
                <c:pt idx="120">
                  <c:v>0.26119999999999999</c:v>
                </c:pt>
              </c:numCache>
            </c:numRef>
          </c:val>
          <c:smooth val="0"/>
        </c:ser>
        <c:ser>
          <c:idx val="5"/>
          <c:order val="3"/>
          <c:tx>
            <c:v>Part des 40% du milieu (Europe)</c:v>
          </c:tx>
          <c:spPr>
            <a:ln w="41275">
              <a:solidFill>
                <a:srgbClr val="5B9BD5"/>
              </a:solidFill>
            </a:ln>
          </c:spPr>
          <c:marker>
            <c:symbol val="triangle"/>
            <c:size val="10"/>
            <c:spPr>
              <a:solidFill>
                <a:sysClr val="window" lastClr="FFFFFF"/>
              </a:solidFill>
              <a:ln>
                <a:solidFill>
                  <a:srgbClr val="5B9BD5"/>
                </a:solidFill>
              </a:ln>
            </c:spPr>
          </c:marker>
          <c:val>
            <c:numRef>
              <c:f>DataG28!$C$7:$C$127</c:f>
              <c:numCache>
                <c:formatCode>0.0%</c:formatCode>
                <c:ptCount val="121"/>
                <c:pt idx="0">
                  <c:v>0.10177155970460287</c:v>
                </c:pt>
                <c:pt idx="10">
                  <c:v>9.1901435260922995E-2</c:v>
                </c:pt>
                <c:pt idx="15">
                  <c:v>0.10199999999999998</c:v>
                </c:pt>
                <c:pt idx="20">
                  <c:v>0.12846536693363456</c:v>
                </c:pt>
                <c:pt idx="25">
                  <c:v>0.14111748144325578</c:v>
                </c:pt>
                <c:pt idx="30">
                  <c:v>0.11190611540156481</c:v>
                </c:pt>
                <c:pt idx="35">
                  <c:v>0.13975433296699369</c:v>
                </c:pt>
                <c:pt idx="40">
                  <c:v>0.16245352671962954</c:v>
                </c:pt>
                <c:pt idx="45">
                  <c:v>0.19913943722904293</c:v>
                </c:pt>
                <c:pt idx="50">
                  <c:v>0.23161095214733973</c:v>
                </c:pt>
                <c:pt idx="55">
                  <c:v>0.24439730116744998</c:v>
                </c:pt>
                <c:pt idx="60">
                  <c:v>0.27746569335242649</c:v>
                </c:pt>
                <c:pt idx="65">
                  <c:v>0.29432705375527857</c:v>
                </c:pt>
                <c:pt idx="70">
                  <c:v>0.31200150153660799</c:v>
                </c:pt>
                <c:pt idx="75">
                  <c:v>0.35057141477574882</c:v>
                </c:pt>
                <c:pt idx="80">
                  <c:v>0.37925754680493623</c:v>
                </c:pt>
                <c:pt idx="85">
                  <c:v>0.40289779853906976</c:v>
                </c:pt>
                <c:pt idx="90">
                  <c:v>0.39598028080518599</c:v>
                </c:pt>
                <c:pt idx="95">
                  <c:v>0.39998138525071186</c:v>
                </c:pt>
                <c:pt idx="100">
                  <c:v>0.39160119208263938</c:v>
                </c:pt>
                <c:pt idx="105">
                  <c:v>0.39308598511070819</c:v>
                </c:pt>
                <c:pt idx="110">
                  <c:v>0.38893418086356485</c:v>
                </c:pt>
                <c:pt idx="115">
                  <c:v>0.38376584121840568</c:v>
                </c:pt>
                <c:pt idx="120">
                  <c:v>0.38143250788507227</c:v>
                </c:pt>
              </c:numCache>
            </c:numRef>
          </c:val>
          <c:smooth val="0"/>
        </c:ser>
        <c:ser>
          <c:idx val="3"/>
          <c:order val="4"/>
          <c:tx>
            <c:v>Part des 50% les plus pauvres (Etats-Unis)</c:v>
          </c:tx>
          <c:spPr>
            <a:ln w="41275">
              <a:solidFill>
                <a:srgbClr val="C00000"/>
              </a:solidFill>
            </a:ln>
          </c:spPr>
          <c:marker>
            <c:symbol val="circle"/>
            <c:size val="9"/>
            <c:spPr>
              <a:solidFill>
                <a:sysClr val="window" lastClr="FFFFFF"/>
              </a:solidFill>
              <a:ln w="12700">
                <a:solidFill>
                  <a:srgbClr val="C00000"/>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DataG28!$E$7:$E$127</c:f>
              <c:numCache>
                <c:formatCode>0.0%</c:formatCode>
                <c:ptCount val="121"/>
                <c:pt idx="0">
                  <c:v>2.5000000000000001E-2</c:v>
                </c:pt>
                <c:pt idx="10">
                  <c:v>2.1999999999999999E-2</c:v>
                </c:pt>
                <c:pt idx="15">
                  <c:v>2.1000000000000001E-2</c:v>
                </c:pt>
                <c:pt idx="20">
                  <c:v>1.8870212796736865E-2</c:v>
                </c:pt>
                <c:pt idx="25">
                  <c:v>1.5319470882882099E-2</c:v>
                </c:pt>
                <c:pt idx="30">
                  <c:v>1.3276177568751872E-2</c:v>
                </c:pt>
                <c:pt idx="35">
                  <c:v>1.5783067229449752E-2</c:v>
                </c:pt>
                <c:pt idx="40">
                  <c:v>1.9708290203677738E-2</c:v>
                </c:pt>
                <c:pt idx="45">
                  <c:v>2.4324936132149817E-2</c:v>
                </c:pt>
                <c:pt idx="50">
                  <c:v>2.7339990310987463E-2</c:v>
                </c:pt>
                <c:pt idx="55">
                  <c:v>2.7453188251480791E-2</c:v>
                </c:pt>
                <c:pt idx="60">
                  <c:v>2.597493041708266E-2</c:v>
                </c:pt>
                <c:pt idx="65">
                  <c:v>2.3099999999999999E-2</c:v>
                </c:pt>
                <c:pt idx="70">
                  <c:v>2.1299999999999999E-2</c:v>
                </c:pt>
                <c:pt idx="75">
                  <c:v>2.1999999999999999E-2</c:v>
                </c:pt>
                <c:pt idx="80">
                  <c:v>2.1999999999999999E-2</c:v>
                </c:pt>
                <c:pt idx="85">
                  <c:v>2.6599999999999999E-2</c:v>
                </c:pt>
                <c:pt idx="90">
                  <c:v>2.6800000000000001E-2</c:v>
                </c:pt>
                <c:pt idx="95">
                  <c:v>2.06E-2</c:v>
                </c:pt>
                <c:pt idx="100">
                  <c:v>1.7500000000000002E-2</c:v>
                </c:pt>
                <c:pt idx="105">
                  <c:v>1.8599999999999998E-2</c:v>
                </c:pt>
                <c:pt idx="110">
                  <c:v>8.8999999999999999E-3</c:v>
                </c:pt>
                <c:pt idx="115">
                  <c:v>1.3899999999999999E-2</c:v>
                </c:pt>
                <c:pt idx="120">
                  <c:v>1.61E-2</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5"/>
          <c:tx>
            <c:v>Part des 50% les plus pauvres (Europe)</c:v>
          </c:tx>
          <c:spPr>
            <a:ln w="41275">
              <a:solidFill>
                <a:srgbClr val="5B9BD5"/>
              </a:solidFill>
            </a:ln>
          </c:spPr>
          <c:marker>
            <c:symbol val="circle"/>
            <c:size val="9"/>
            <c:spPr>
              <a:solidFill>
                <a:sysClr val="window" lastClr="FFFFFF"/>
              </a:solidFill>
              <a:ln w="15875">
                <a:solidFill>
                  <a:srgbClr val="5B9BD5"/>
                </a:solidFill>
              </a:ln>
            </c:spPr>
          </c:marker>
          <c:cat>
            <c:numRef>
              <c:f>DataG28!$A$7:$A$127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DataG28!$B$7:$B$127</c:f>
              <c:numCache>
                <c:formatCode>0.0%</c:formatCode>
                <c:ptCount val="121"/>
                <c:pt idx="0">
                  <c:v>1.2549671398575874E-2</c:v>
                </c:pt>
                <c:pt idx="10">
                  <c:v>1.2377876069232796E-2</c:v>
                </c:pt>
                <c:pt idx="15">
                  <c:v>1.2999999999999999E-2</c:v>
                </c:pt>
                <c:pt idx="20">
                  <c:v>1.3312131847837722E-2</c:v>
                </c:pt>
                <c:pt idx="25">
                  <c:v>1.6724958699479476E-2</c:v>
                </c:pt>
                <c:pt idx="30">
                  <c:v>1.7626719366768202E-2</c:v>
                </c:pt>
                <c:pt idx="35">
                  <c:v>1.9352884631039319E-2</c:v>
                </c:pt>
                <c:pt idx="40">
                  <c:v>2.3476657263253486E-2</c:v>
                </c:pt>
                <c:pt idx="45">
                  <c:v>2.2911574555757142E-2</c:v>
                </c:pt>
                <c:pt idx="50">
                  <c:v>2.6371817850593268E-2</c:v>
                </c:pt>
                <c:pt idx="55">
                  <c:v>3.4670606820506746E-2</c:v>
                </c:pt>
                <c:pt idx="60">
                  <c:v>4.3159636603077672E-2</c:v>
                </c:pt>
                <c:pt idx="65">
                  <c:v>6.0167019907335521E-2</c:v>
                </c:pt>
                <c:pt idx="70">
                  <c:v>6.9406709039375306E-2</c:v>
                </c:pt>
                <c:pt idx="75">
                  <c:v>7.2679173245130901E-2</c:v>
                </c:pt>
                <c:pt idx="80">
                  <c:v>7.932259339251492E-2</c:v>
                </c:pt>
                <c:pt idx="85">
                  <c:v>8.9499726027370163E-2</c:v>
                </c:pt>
                <c:pt idx="90">
                  <c:v>8.8843315716586657E-2</c:v>
                </c:pt>
                <c:pt idx="95">
                  <c:v>7.8742030674573915E-2</c:v>
                </c:pt>
                <c:pt idx="100">
                  <c:v>7.4751688975235889E-2</c:v>
                </c:pt>
                <c:pt idx="105">
                  <c:v>7.1879844592417322E-2</c:v>
                </c:pt>
                <c:pt idx="110">
                  <c:v>6.2656320844281355E-2</c:v>
                </c:pt>
                <c:pt idx="115">
                  <c:v>6.3448080202461107E-2</c:v>
                </c:pt>
                <c:pt idx="120">
                  <c:v>6.2448080202461113E-2</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8703960"/>
        <c:axId val="788712192"/>
      </c:lineChart>
      <c:catAx>
        <c:axId val="788703960"/>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8712192"/>
        <c:crossesAt val="0"/>
        <c:auto val="1"/>
        <c:lblAlgn val="ctr"/>
        <c:lblOffset val="100"/>
        <c:tickLblSkip val="10"/>
        <c:tickMarkSkip val="10"/>
        <c:noMultiLvlLbl val="0"/>
      </c:catAx>
      <c:valAx>
        <c:axId val="788712192"/>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classe dans le total des propriétés privées</a:t>
                </a:r>
                <a:endParaRPr lang="fr-FR" sz="1300"/>
              </a:p>
            </c:rich>
          </c:tx>
          <c:layout>
            <c:manualLayout>
              <c:xMode val="edge"/>
              <c:yMode val="edge"/>
              <c:x val="6.0733537405666168E-3"/>
              <c:y val="7.0251063519795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3960"/>
        <c:crosses val="autoZero"/>
        <c:crossBetween val="midCat"/>
        <c:majorUnit val="0.1"/>
      </c:valAx>
      <c:spPr>
        <a:noFill/>
        <a:ln w="31750">
          <a:solidFill>
            <a:sysClr val="windowText" lastClr="000000"/>
          </a:solidFill>
        </a:ln>
      </c:spPr>
    </c:plotArea>
    <c:legend>
      <c:legendPos val="l"/>
      <c:layout>
        <c:manualLayout>
          <c:xMode val="edge"/>
          <c:yMode val="edge"/>
          <c:x val="0.13245204323893373"/>
          <c:y val="0.3403770268734938"/>
          <c:w val="0.41651792853192371"/>
          <c:h val="0.24942115915637331"/>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ctr">
              <a:defRPr sz="1600" b="1" i="0" u="none" strike="noStrike" baseline="0">
                <a:solidFill>
                  <a:srgbClr val="000000"/>
                </a:solidFill>
                <a:latin typeface="Arial"/>
                <a:ea typeface="Arial"/>
                <a:cs typeface="Arial"/>
              </a:defRPr>
            </a:pPr>
            <a:r>
              <a:rPr lang="fr-FR" sz="1600"/>
              <a:t>Graphique</a:t>
            </a:r>
            <a:r>
              <a:rPr lang="fr-FR" sz="1600" baseline="0"/>
              <a:t> 29.</a:t>
            </a:r>
            <a:r>
              <a:rPr lang="fr-FR" sz="1600"/>
              <a:t> L'inégalité</a:t>
            </a:r>
            <a:r>
              <a:rPr lang="fr-FR" sz="1600" baseline="0"/>
              <a:t> des revenus: Europe </a:t>
            </a:r>
            <a:r>
              <a:rPr lang="fr-FR" sz="1600"/>
              <a:t>et Etats-Unis,</a:t>
            </a:r>
            <a:r>
              <a:rPr lang="fr-FR" sz="1600" baseline="0"/>
              <a:t> 1900-2020</a:t>
            </a:r>
            <a:r>
              <a:rPr lang="fr-FR" sz="1600"/>
              <a:t> </a:t>
            </a:r>
          </a:p>
        </c:rich>
      </c:tx>
      <c:layout>
        <c:manualLayout>
          <c:xMode val="edge"/>
          <c:yMode val="edge"/>
          <c:x val="0.14017488326886579"/>
          <c:y val="4.5136188152394346E-3"/>
        </c:manualLayout>
      </c:layout>
      <c:overlay val="0"/>
      <c:spPr>
        <a:noFill/>
        <a:ln w="25400">
          <a:noFill/>
        </a:ln>
      </c:spPr>
    </c:title>
    <c:autoTitleDeleted val="0"/>
    <c:plotArea>
      <c:layout>
        <c:manualLayout>
          <c:layoutTarget val="inner"/>
          <c:xMode val="edge"/>
          <c:yMode val="edge"/>
          <c:x val="0.10187776778111243"/>
          <c:y val="5.8910369943594498E-2"/>
          <c:w val="0.86503910739264356"/>
          <c:h val="0.74813573709240333"/>
        </c:manualLayout>
      </c:layout>
      <c:lineChart>
        <c:grouping val="standard"/>
        <c:varyColors val="0"/>
        <c:ser>
          <c:idx val="1"/>
          <c:order val="0"/>
          <c:tx>
            <c:v>Part des 10% les plus riches (Etats-Unis)</c:v>
          </c:tx>
          <c:spPr>
            <a:ln w="31750">
              <a:solidFill>
                <a:srgbClr val="C00000"/>
              </a:solidFill>
            </a:ln>
          </c:spPr>
          <c:marker>
            <c:symbol val="square"/>
            <c:size val="6"/>
            <c:spPr>
              <a:solidFill>
                <a:srgbClr val="C00000"/>
              </a:solidFill>
              <a:ln>
                <a:solidFill>
                  <a:srgbClr val="C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DataG29!$G$7:$G$127</c:f>
              <c:numCache>
                <c:formatCode>0.0%</c:formatCode>
                <c:ptCount val="121"/>
                <c:pt idx="0">
                  <c:v>0.43</c:v>
                </c:pt>
                <c:pt idx="10">
                  <c:v>0.44</c:v>
                </c:pt>
                <c:pt idx="13">
                  <c:v>0.45119999999999999</c:v>
                </c:pt>
                <c:pt idx="14">
                  <c:v>0.44740000000000002</c:v>
                </c:pt>
                <c:pt idx="15">
                  <c:v>0.44019999999999998</c:v>
                </c:pt>
                <c:pt idx="16">
                  <c:v>0.44429999999999997</c:v>
                </c:pt>
                <c:pt idx="17">
                  <c:v>0.44979999999999998</c:v>
                </c:pt>
                <c:pt idx="18">
                  <c:v>0.43980000000000002</c:v>
                </c:pt>
                <c:pt idx="19">
                  <c:v>0.45900000000000002</c:v>
                </c:pt>
                <c:pt idx="20">
                  <c:v>0.44140000000000001</c:v>
                </c:pt>
                <c:pt idx="21">
                  <c:v>0.4738</c:v>
                </c:pt>
                <c:pt idx="22">
                  <c:v>0.46089999999999998</c:v>
                </c:pt>
                <c:pt idx="23">
                  <c:v>0.43690000000000001</c:v>
                </c:pt>
                <c:pt idx="24">
                  <c:v>0.45710000000000001</c:v>
                </c:pt>
                <c:pt idx="25">
                  <c:v>0.47210000000000002</c:v>
                </c:pt>
                <c:pt idx="26">
                  <c:v>0.47589999999999999</c:v>
                </c:pt>
                <c:pt idx="27">
                  <c:v>0.47070000000000001</c:v>
                </c:pt>
                <c:pt idx="28">
                  <c:v>0.48230000000000001</c:v>
                </c:pt>
                <c:pt idx="29">
                  <c:v>0.46960000000000002</c:v>
                </c:pt>
                <c:pt idx="30">
                  <c:v>0.46300000000000002</c:v>
                </c:pt>
                <c:pt idx="31">
                  <c:v>0.46339999999999998</c:v>
                </c:pt>
                <c:pt idx="32">
                  <c:v>0.48299999999999998</c:v>
                </c:pt>
                <c:pt idx="33">
                  <c:v>0.4798</c:v>
                </c:pt>
                <c:pt idx="34">
                  <c:v>0.49059999999999998</c:v>
                </c:pt>
                <c:pt idx="35">
                  <c:v>0.48099999999999998</c:v>
                </c:pt>
                <c:pt idx="36">
                  <c:v>0.48349999999999999</c:v>
                </c:pt>
                <c:pt idx="37">
                  <c:v>0.47460000000000002</c:v>
                </c:pt>
                <c:pt idx="38">
                  <c:v>0.47099999999999997</c:v>
                </c:pt>
                <c:pt idx="39">
                  <c:v>0.48580000000000001</c:v>
                </c:pt>
                <c:pt idx="40">
                  <c:v>0.4894</c:v>
                </c:pt>
                <c:pt idx="41">
                  <c:v>0.4698</c:v>
                </c:pt>
                <c:pt idx="42">
                  <c:v>0.42320000000000002</c:v>
                </c:pt>
                <c:pt idx="43">
                  <c:v>0.3886</c:v>
                </c:pt>
                <c:pt idx="44">
                  <c:v>0.36059999999999998</c:v>
                </c:pt>
                <c:pt idx="45">
                  <c:v>0.35289999999999999</c:v>
                </c:pt>
                <c:pt idx="46">
                  <c:v>0.3695</c:v>
                </c:pt>
                <c:pt idx="47">
                  <c:v>0.36880000000000002</c:v>
                </c:pt>
                <c:pt idx="48">
                  <c:v>0.38869999999999999</c:v>
                </c:pt>
                <c:pt idx="49">
                  <c:v>0.38340000000000002</c:v>
                </c:pt>
                <c:pt idx="50">
                  <c:v>0.3906</c:v>
                </c:pt>
                <c:pt idx="51">
                  <c:v>0.37919999999999998</c:v>
                </c:pt>
                <c:pt idx="52">
                  <c:v>0.3664</c:v>
                </c:pt>
                <c:pt idx="53">
                  <c:v>0.35670000000000002</c:v>
                </c:pt>
                <c:pt idx="54">
                  <c:v>0.35980000000000001</c:v>
                </c:pt>
                <c:pt idx="55">
                  <c:v>0.36730000000000002</c:v>
                </c:pt>
                <c:pt idx="56">
                  <c:v>0.35720000000000002</c:v>
                </c:pt>
                <c:pt idx="57">
                  <c:v>0.35670000000000002</c:v>
                </c:pt>
                <c:pt idx="58">
                  <c:v>0.35510000000000003</c:v>
                </c:pt>
                <c:pt idx="59">
                  <c:v>0.35959999999999998</c:v>
                </c:pt>
                <c:pt idx="60">
                  <c:v>0.35499999999999998</c:v>
                </c:pt>
                <c:pt idx="61">
                  <c:v>0.35610000000000003</c:v>
                </c:pt>
                <c:pt idx="62">
                  <c:v>0.35899999999999999</c:v>
                </c:pt>
                <c:pt idx="63">
                  <c:v>0.36370000000000002</c:v>
                </c:pt>
                <c:pt idx="64">
                  <c:v>0.36809999999999998</c:v>
                </c:pt>
                <c:pt idx="65">
                  <c:v>0.36459999999999998</c:v>
                </c:pt>
                <c:pt idx="66">
                  <c:v>0.3614</c:v>
                </c:pt>
                <c:pt idx="67">
                  <c:v>0.35039999999999999</c:v>
                </c:pt>
                <c:pt idx="68">
                  <c:v>0.35270000000000001</c:v>
                </c:pt>
                <c:pt idx="69">
                  <c:v>0.33860000000000001</c:v>
                </c:pt>
                <c:pt idx="70">
                  <c:v>0.33310000000000001</c:v>
                </c:pt>
                <c:pt idx="71">
                  <c:v>0.33879999999999999</c:v>
                </c:pt>
                <c:pt idx="72">
                  <c:v>0.3417</c:v>
                </c:pt>
                <c:pt idx="73">
                  <c:v>0.34449999999999997</c:v>
                </c:pt>
                <c:pt idx="74">
                  <c:v>0.33460000000000001</c:v>
                </c:pt>
                <c:pt idx="75">
                  <c:v>0.33829999999999999</c:v>
                </c:pt>
                <c:pt idx="76">
                  <c:v>0.33760000000000001</c:v>
                </c:pt>
                <c:pt idx="77">
                  <c:v>0.34160000000000001</c:v>
                </c:pt>
                <c:pt idx="78">
                  <c:v>0.33879999999999999</c:v>
                </c:pt>
                <c:pt idx="79">
                  <c:v>0.34200000000000003</c:v>
                </c:pt>
                <c:pt idx="80">
                  <c:v>0.3377</c:v>
                </c:pt>
                <c:pt idx="81">
                  <c:v>0.34239999999999998</c:v>
                </c:pt>
                <c:pt idx="82">
                  <c:v>0.34499999999999997</c:v>
                </c:pt>
                <c:pt idx="83">
                  <c:v>0.35149999999999998</c:v>
                </c:pt>
                <c:pt idx="84">
                  <c:v>0.36380000000000001</c:v>
                </c:pt>
                <c:pt idx="85">
                  <c:v>0.36430000000000001</c:v>
                </c:pt>
                <c:pt idx="86">
                  <c:v>0.36159999999999998</c:v>
                </c:pt>
                <c:pt idx="87">
                  <c:v>0.37109999999999999</c:v>
                </c:pt>
                <c:pt idx="88">
                  <c:v>0.38800000000000001</c:v>
                </c:pt>
                <c:pt idx="89">
                  <c:v>0.38400000000000001</c:v>
                </c:pt>
                <c:pt idx="90">
                  <c:v>0.38379999999999997</c:v>
                </c:pt>
                <c:pt idx="91">
                  <c:v>0.38200000000000001</c:v>
                </c:pt>
                <c:pt idx="92">
                  <c:v>0.3926</c:v>
                </c:pt>
                <c:pt idx="93">
                  <c:v>0.38919999999999999</c:v>
                </c:pt>
                <c:pt idx="94">
                  <c:v>0.38950000000000001</c:v>
                </c:pt>
                <c:pt idx="95">
                  <c:v>0.39739999999999998</c:v>
                </c:pt>
                <c:pt idx="96">
                  <c:v>0.40660000000000002</c:v>
                </c:pt>
                <c:pt idx="97">
                  <c:v>0.41349999999999998</c:v>
                </c:pt>
                <c:pt idx="98">
                  <c:v>0.41770000000000002</c:v>
                </c:pt>
                <c:pt idx="99">
                  <c:v>0.42080000000000001</c:v>
                </c:pt>
                <c:pt idx="100">
                  <c:v>0.4264</c:v>
                </c:pt>
                <c:pt idx="101">
                  <c:v>0.41789999999999999</c:v>
                </c:pt>
                <c:pt idx="102">
                  <c:v>0.41370000000000001</c:v>
                </c:pt>
                <c:pt idx="103">
                  <c:v>0.41460000000000002</c:v>
                </c:pt>
                <c:pt idx="104">
                  <c:v>0.42209999999999998</c:v>
                </c:pt>
                <c:pt idx="105">
                  <c:v>0.43230000000000002</c:v>
                </c:pt>
                <c:pt idx="106">
                  <c:v>0.44059999999999999</c:v>
                </c:pt>
                <c:pt idx="107">
                  <c:v>0.44</c:v>
                </c:pt>
                <c:pt idx="108">
                  <c:v>0.436</c:v>
                </c:pt>
                <c:pt idx="109">
                  <c:v>0.42409999999999998</c:v>
                </c:pt>
                <c:pt idx="110">
                  <c:v>0.43690000000000001</c:v>
                </c:pt>
                <c:pt idx="111">
                  <c:v>0.44309999999999999</c:v>
                </c:pt>
                <c:pt idx="112">
                  <c:v>0.45419999999999999</c:v>
                </c:pt>
                <c:pt idx="113">
                  <c:v>0.44869999999999999</c:v>
                </c:pt>
                <c:pt idx="114">
                  <c:v>0.45500000000000002</c:v>
                </c:pt>
                <c:pt idx="115">
                  <c:v>0.45529999999999998</c:v>
                </c:pt>
                <c:pt idx="116">
                  <c:v>0.45300000000000001</c:v>
                </c:pt>
                <c:pt idx="117">
                  <c:v>0.45229999999999998</c:v>
                </c:pt>
                <c:pt idx="118">
                  <c:v>0.4551</c:v>
                </c:pt>
                <c:pt idx="119">
                  <c:v>0.45350000000000001</c:v>
                </c:pt>
                <c:pt idx="120">
                  <c:v>0.45850000000000002</c:v>
                </c:pt>
              </c:numCache>
            </c:numRef>
          </c:val>
          <c:smooth val="1"/>
          <c:extLst xmlns:c16r2="http://schemas.microsoft.com/office/drawing/2015/06/chart">
            <c:ext xmlns:c16="http://schemas.microsoft.com/office/drawing/2014/chart" uri="{C3380CC4-5D6E-409C-BE32-E72D297353CC}">
              <c16:uniqueId val="{00000000-3047-4EB8-A96F-67ED6EFAA98E}"/>
            </c:ext>
          </c:extLst>
        </c:ser>
        <c:ser>
          <c:idx val="0"/>
          <c:order val="1"/>
          <c:tx>
            <c:v>Part des 10% les plus riches (Europe)</c:v>
          </c:tx>
          <c:spPr>
            <a:ln w="31750"/>
          </c:spPr>
          <c:marker>
            <c:symbol val="diamond"/>
            <c:size val="7"/>
            <c:spPr>
              <a:solidFill>
                <a:schemeClr val="accent1"/>
              </a:solidFill>
              <a:ln w="12700">
                <a:solidFill>
                  <a:schemeClr val="accent1"/>
                </a:solidFill>
                <a:prstDash val="solid"/>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DataG29!$D$7:$D$127</c:f>
              <c:numCache>
                <c:formatCode>0.0%</c:formatCode>
                <c:ptCount val="121"/>
                <c:pt idx="0">
                  <c:v>0.501</c:v>
                </c:pt>
                <c:pt idx="10">
                  <c:v>0.52100000000000002</c:v>
                </c:pt>
                <c:pt idx="15">
                  <c:v>0.48699745886386775</c:v>
                </c:pt>
                <c:pt idx="16">
                  <c:v>0.49930705252731872</c:v>
                </c:pt>
                <c:pt idx="17">
                  <c:v>0.50372208654533268</c:v>
                </c:pt>
                <c:pt idx="18">
                  <c:v>0.44708025497147846</c:v>
                </c:pt>
                <c:pt idx="19">
                  <c:v>0.45512464940989483</c:v>
                </c:pt>
                <c:pt idx="20">
                  <c:v>0.43102427767409068</c:v>
                </c:pt>
                <c:pt idx="21">
                  <c:v>0.42975888517314764</c:v>
                </c:pt>
                <c:pt idx="22">
                  <c:v>0.46543409632075322</c:v>
                </c:pt>
                <c:pt idx="23">
                  <c:v>0.48391442202161933</c:v>
                </c:pt>
                <c:pt idx="24">
                  <c:v>0.47284153283001495</c:v>
                </c:pt>
                <c:pt idx="25">
                  <c:v>0.44763288743112922</c:v>
                </c:pt>
                <c:pt idx="26">
                  <c:v>0.44174888255191885</c:v>
                </c:pt>
                <c:pt idx="27">
                  <c:v>0.44886380338357013</c:v>
                </c:pt>
                <c:pt idx="28">
                  <c:v>0.44762580647293787</c:v>
                </c:pt>
                <c:pt idx="29">
                  <c:v>0.44119737437169554</c:v>
                </c:pt>
                <c:pt idx="30">
                  <c:v>0.42746162220439587</c:v>
                </c:pt>
                <c:pt idx="31">
                  <c:v>0.41975047315606934</c:v>
                </c:pt>
                <c:pt idx="32">
                  <c:v>0.42053569771117849</c:v>
                </c:pt>
                <c:pt idx="33">
                  <c:v>0.42117952874633652</c:v>
                </c:pt>
                <c:pt idx="34">
                  <c:v>0.41587990198437658</c:v>
                </c:pt>
                <c:pt idx="35">
                  <c:v>0.41244517153812837</c:v>
                </c:pt>
                <c:pt idx="36">
                  <c:v>0.4158860965591446</c:v>
                </c:pt>
                <c:pt idx="37">
                  <c:v>0.41850068242091726</c:v>
                </c:pt>
                <c:pt idx="38">
                  <c:v>0.42869625177565712</c:v>
                </c:pt>
                <c:pt idx="39">
                  <c:v>0.42208757823411414</c:v>
                </c:pt>
                <c:pt idx="40">
                  <c:v>0.41123666529457503</c:v>
                </c:pt>
                <c:pt idx="41">
                  <c:v>0.37211575204716701</c:v>
                </c:pt>
                <c:pt idx="42">
                  <c:v>0.35928373370516847</c:v>
                </c:pt>
                <c:pt idx="43">
                  <c:v>0.34377371415893815</c:v>
                </c:pt>
                <c:pt idx="44">
                  <c:v>0.33469511675313202</c:v>
                </c:pt>
                <c:pt idx="45">
                  <c:v>0.33514617270234548</c:v>
                </c:pt>
                <c:pt idx="46">
                  <c:v>0.35727980399881704</c:v>
                </c:pt>
                <c:pt idx="47">
                  <c:v>0.34686353614769433</c:v>
                </c:pt>
                <c:pt idx="48">
                  <c:v>0.33215513703172023</c:v>
                </c:pt>
                <c:pt idx="49">
                  <c:v>0.31163340773674364</c:v>
                </c:pt>
                <c:pt idx="50">
                  <c:v>0.32119974453627737</c:v>
                </c:pt>
                <c:pt idx="51">
                  <c:v>0.32264635210163184</c:v>
                </c:pt>
                <c:pt idx="52">
                  <c:v>0.31816053996840837</c:v>
                </c:pt>
                <c:pt idx="53">
                  <c:v>0.31637869772671523</c:v>
                </c:pt>
                <c:pt idx="54">
                  <c:v>0.30880426124907601</c:v>
                </c:pt>
                <c:pt idx="55">
                  <c:v>0.31801968212925125</c:v>
                </c:pt>
                <c:pt idx="56">
                  <c:v>0.31239976452258994</c:v>
                </c:pt>
                <c:pt idx="57">
                  <c:v>0.31883719960740098</c:v>
                </c:pt>
                <c:pt idx="58">
                  <c:v>0.31705833665055749</c:v>
                </c:pt>
                <c:pt idx="59">
                  <c:v>0.32562126666666663</c:v>
                </c:pt>
                <c:pt idx="60">
                  <c:v>0.33021746404641739</c:v>
                </c:pt>
                <c:pt idx="61">
                  <c:v>0.33150119979999998</c:v>
                </c:pt>
                <c:pt idx="62">
                  <c:v>0.32150839999999997</c:v>
                </c:pt>
                <c:pt idx="63">
                  <c:v>0.32305956666666669</c:v>
                </c:pt>
                <c:pt idx="64">
                  <c:v>0.32449126666666667</c:v>
                </c:pt>
                <c:pt idx="65">
                  <c:v>0.32069148874999998</c:v>
                </c:pt>
                <c:pt idx="66">
                  <c:v>0.31829676666666668</c:v>
                </c:pt>
                <c:pt idx="67">
                  <c:v>0.31963033333333329</c:v>
                </c:pt>
                <c:pt idx="68">
                  <c:v>0.31061453762500002</c:v>
                </c:pt>
                <c:pt idx="69">
                  <c:v>0.31108056666666667</c:v>
                </c:pt>
                <c:pt idx="70">
                  <c:v>0.30790843333333334</c:v>
                </c:pt>
                <c:pt idx="71">
                  <c:v>0.30728065902500001</c:v>
                </c:pt>
                <c:pt idx="72">
                  <c:v>0.30143716666666664</c:v>
                </c:pt>
                <c:pt idx="73">
                  <c:v>0.30085933333333337</c:v>
                </c:pt>
                <c:pt idx="74">
                  <c:v>0.30175735405000004</c:v>
                </c:pt>
                <c:pt idx="75">
                  <c:v>0.29199746666666665</c:v>
                </c:pt>
                <c:pt idx="76">
                  <c:v>0.28778333333333334</c:v>
                </c:pt>
                <c:pt idx="77">
                  <c:v>0.29215710465</c:v>
                </c:pt>
                <c:pt idx="78">
                  <c:v>0.27483573333333328</c:v>
                </c:pt>
                <c:pt idx="79">
                  <c:v>0.27763486666666665</c:v>
                </c:pt>
                <c:pt idx="80">
                  <c:v>0.28423046606666663</c:v>
                </c:pt>
                <c:pt idx="81">
                  <c:v>0.27901463333333332</c:v>
                </c:pt>
                <c:pt idx="82">
                  <c:v>0.27650626666666667</c:v>
                </c:pt>
                <c:pt idx="83">
                  <c:v>0.288130661525</c:v>
                </c:pt>
                <c:pt idx="84">
                  <c:v>0.28275329999999999</c:v>
                </c:pt>
                <c:pt idx="85">
                  <c:v>0.28569376666666663</c:v>
                </c:pt>
                <c:pt idx="86">
                  <c:v>0.29756712480000003</c:v>
                </c:pt>
                <c:pt idx="87">
                  <c:v>0.29490646666666664</c:v>
                </c:pt>
                <c:pt idx="88">
                  <c:v>0.30023936666666667</c:v>
                </c:pt>
                <c:pt idx="89">
                  <c:v>0.312328907175</c:v>
                </c:pt>
                <c:pt idx="90">
                  <c:v>0.3090527455</c:v>
                </c:pt>
                <c:pt idx="91">
                  <c:v>0.32080383333333334</c:v>
                </c:pt>
                <c:pt idx="92">
                  <c:v>0.31923879857500004</c:v>
                </c:pt>
                <c:pt idx="93">
                  <c:v>0.31864513333333333</c:v>
                </c:pt>
                <c:pt idx="94">
                  <c:v>0.32408283333333332</c:v>
                </c:pt>
                <c:pt idx="95">
                  <c:v>0.31922268467500003</c:v>
                </c:pt>
                <c:pt idx="96">
                  <c:v>0.32929446666666667</c:v>
                </c:pt>
                <c:pt idx="97">
                  <c:v>0.33187153333333336</c:v>
                </c:pt>
                <c:pt idx="98">
                  <c:v>0.340088275775</c:v>
                </c:pt>
                <c:pt idx="99">
                  <c:v>0.34308428003333336</c:v>
                </c:pt>
                <c:pt idx="100">
                  <c:v>0.34607127963333334</c:v>
                </c:pt>
                <c:pt idx="101">
                  <c:v>0.34759747347499997</c:v>
                </c:pt>
                <c:pt idx="102">
                  <c:v>0.34478530897500004</c:v>
                </c:pt>
                <c:pt idx="103">
                  <c:v>0.34474120617500004</c:v>
                </c:pt>
                <c:pt idx="104">
                  <c:v>0.34645489940000002</c:v>
                </c:pt>
                <c:pt idx="105">
                  <c:v>0.358177529025</c:v>
                </c:pt>
                <c:pt idx="106">
                  <c:v>0.36061510752499998</c:v>
                </c:pt>
                <c:pt idx="107">
                  <c:v>0.36933130235</c:v>
                </c:pt>
                <c:pt idx="108">
                  <c:v>0.36377273194999998</c:v>
                </c:pt>
                <c:pt idx="109">
                  <c:v>0.35887760870000002</c:v>
                </c:pt>
                <c:pt idx="110">
                  <c:v>0.35346103650000005</c:v>
                </c:pt>
                <c:pt idx="111">
                  <c:v>0.35664587317500002</c:v>
                </c:pt>
                <c:pt idx="112">
                  <c:v>0.353127292925</c:v>
                </c:pt>
                <c:pt idx="113">
                  <c:v>0.36222187704999997</c:v>
                </c:pt>
                <c:pt idx="114">
                  <c:v>0.35814195638750002</c:v>
                </c:pt>
                <c:pt idx="115">
                  <c:v>0.36028708546874999</c:v>
                </c:pt>
                <c:pt idx="116">
                  <c:v>0.36521697296875005</c:v>
                </c:pt>
                <c:pt idx="117">
                  <c:v>0.36121533827500002</c:v>
                </c:pt>
                <c:pt idx="118">
                  <c:v>0.36223979890416674</c:v>
                </c:pt>
                <c:pt idx="119">
                  <c:v>0.36223979890416674</c:v>
                </c:pt>
                <c:pt idx="120">
                  <c:v>0.36223979890416674</c:v>
                </c:pt>
              </c:numCache>
            </c:numRef>
          </c:val>
          <c:smooth val="1"/>
          <c:extLst xmlns:c16r2="http://schemas.microsoft.com/office/drawing/2015/06/chart">
            <c:ext xmlns:c16="http://schemas.microsoft.com/office/drawing/2014/chart" uri="{C3380CC4-5D6E-409C-BE32-E72D297353CC}">
              <c16:uniqueId val="{00000001-3047-4EB8-A96F-67ED6EFAA98E}"/>
            </c:ext>
          </c:extLst>
        </c:ser>
        <c:ser>
          <c:idx val="3"/>
          <c:order val="2"/>
          <c:tx>
            <c:v>Part des 50% les plus pauvres (Etats-Unis)</c:v>
          </c:tx>
          <c:spPr>
            <a:ln w="25400">
              <a:solidFill>
                <a:srgbClr val="C00000"/>
              </a:solidFill>
            </a:ln>
          </c:spPr>
          <c:marker>
            <c:symbol val="circle"/>
            <c:size val="7"/>
            <c:spPr>
              <a:solidFill>
                <a:sysClr val="window" lastClr="FFFFFF"/>
              </a:solidFill>
              <a:ln w="12700">
                <a:solidFill>
                  <a:srgbClr val="C00000"/>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DataG29!$E$7:$E$127</c:f>
              <c:numCache>
                <c:formatCode>0.0%</c:formatCode>
                <c:ptCount val="121"/>
                <c:pt idx="0">
                  <c:v>0.16</c:v>
                </c:pt>
                <c:pt idx="10">
                  <c:v>0.15</c:v>
                </c:pt>
                <c:pt idx="13">
                  <c:v>0.14099999999999999</c:v>
                </c:pt>
                <c:pt idx="14">
                  <c:v>0.14419999999999999</c:v>
                </c:pt>
                <c:pt idx="15">
                  <c:v>0.14630000000000001</c:v>
                </c:pt>
                <c:pt idx="16">
                  <c:v>0.1472</c:v>
                </c:pt>
                <c:pt idx="17">
                  <c:v>0.1462</c:v>
                </c:pt>
                <c:pt idx="18">
                  <c:v>0.14760000000000001</c:v>
                </c:pt>
                <c:pt idx="19">
                  <c:v>0.14369999999999999</c:v>
                </c:pt>
                <c:pt idx="20">
                  <c:v>0.1482</c:v>
                </c:pt>
                <c:pt idx="21">
                  <c:v>0.1384</c:v>
                </c:pt>
                <c:pt idx="22">
                  <c:v>0.14219999999999999</c:v>
                </c:pt>
                <c:pt idx="23">
                  <c:v>0.14879999999999999</c:v>
                </c:pt>
                <c:pt idx="24">
                  <c:v>0.14169999999999999</c:v>
                </c:pt>
                <c:pt idx="25">
                  <c:v>0.13719999999999999</c:v>
                </c:pt>
                <c:pt idx="26">
                  <c:v>0.1361</c:v>
                </c:pt>
                <c:pt idx="27">
                  <c:v>0.13769999999999999</c:v>
                </c:pt>
                <c:pt idx="28">
                  <c:v>0.1351</c:v>
                </c:pt>
                <c:pt idx="29">
                  <c:v>0.1384</c:v>
                </c:pt>
                <c:pt idx="30">
                  <c:v>0.13919999999999999</c:v>
                </c:pt>
                <c:pt idx="31">
                  <c:v>0.13800000000000001</c:v>
                </c:pt>
                <c:pt idx="32">
                  <c:v>0.1323</c:v>
                </c:pt>
                <c:pt idx="33">
                  <c:v>0.1333</c:v>
                </c:pt>
                <c:pt idx="34">
                  <c:v>0.13159999999999999</c:v>
                </c:pt>
                <c:pt idx="35">
                  <c:v>0.1384</c:v>
                </c:pt>
                <c:pt idx="36">
                  <c:v>0.13850000000000001</c:v>
                </c:pt>
                <c:pt idx="37">
                  <c:v>0.14119999999999999</c:v>
                </c:pt>
                <c:pt idx="38">
                  <c:v>0.14180000000000001</c:v>
                </c:pt>
                <c:pt idx="39">
                  <c:v>0.13789999999999999</c:v>
                </c:pt>
                <c:pt idx="40">
                  <c:v>0.13869999999999999</c:v>
                </c:pt>
                <c:pt idx="41">
                  <c:v>0.1454</c:v>
                </c:pt>
                <c:pt idx="42">
                  <c:v>0.15709999999999999</c:v>
                </c:pt>
                <c:pt idx="43">
                  <c:v>0.16800000000000001</c:v>
                </c:pt>
                <c:pt idx="44">
                  <c:v>0.17649999999999999</c:v>
                </c:pt>
                <c:pt idx="45">
                  <c:v>0.15820000000000001</c:v>
                </c:pt>
                <c:pt idx="46">
                  <c:v>0.17119999999999999</c:v>
                </c:pt>
                <c:pt idx="47">
                  <c:v>0.17280000000000001</c:v>
                </c:pt>
                <c:pt idx="48">
                  <c:v>0.1741</c:v>
                </c:pt>
                <c:pt idx="49">
                  <c:v>0.1709</c:v>
                </c:pt>
                <c:pt idx="50">
                  <c:v>0.17530000000000001</c:v>
                </c:pt>
                <c:pt idx="51">
                  <c:v>0.18379999999999999</c:v>
                </c:pt>
                <c:pt idx="52">
                  <c:v>0.1895</c:v>
                </c:pt>
                <c:pt idx="53">
                  <c:v>0.19289999999999999</c:v>
                </c:pt>
                <c:pt idx="54">
                  <c:v>0.18609999999999999</c:v>
                </c:pt>
                <c:pt idx="55">
                  <c:v>0.18770000000000001</c:v>
                </c:pt>
                <c:pt idx="56">
                  <c:v>0.19289999999999999</c:v>
                </c:pt>
                <c:pt idx="57">
                  <c:v>0.19220000000000001</c:v>
                </c:pt>
                <c:pt idx="58">
                  <c:v>0.18410000000000001</c:v>
                </c:pt>
                <c:pt idx="59">
                  <c:v>0.18190000000000001</c:v>
                </c:pt>
                <c:pt idx="60">
                  <c:v>0.1822</c:v>
                </c:pt>
                <c:pt idx="61">
                  <c:v>0.17680000000000001</c:v>
                </c:pt>
                <c:pt idx="62">
                  <c:v>0.19550000000000001</c:v>
                </c:pt>
                <c:pt idx="63">
                  <c:v>0.191</c:v>
                </c:pt>
                <c:pt idx="64">
                  <c:v>0.18679999999999999</c:v>
                </c:pt>
                <c:pt idx="65">
                  <c:v>0.19159999999999999</c:v>
                </c:pt>
                <c:pt idx="66">
                  <c:v>0.19600000000000001</c:v>
                </c:pt>
                <c:pt idx="67">
                  <c:v>0.20899999999999999</c:v>
                </c:pt>
                <c:pt idx="68">
                  <c:v>0.20680000000000001</c:v>
                </c:pt>
                <c:pt idx="69">
                  <c:v>0.21360000000000001</c:v>
                </c:pt>
                <c:pt idx="70">
                  <c:v>0.21240000000000001</c:v>
                </c:pt>
                <c:pt idx="71">
                  <c:v>0.2056</c:v>
                </c:pt>
                <c:pt idx="72">
                  <c:v>0.2036</c:v>
                </c:pt>
                <c:pt idx="73">
                  <c:v>0.2054</c:v>
                </c:pt>
                <c:pt idx="74">
                  <c:v>0.21010000000000001</c:v>
                </c:pt>
                <c:pt idx="75">
                  <c:v>0.20449999999999999</c:v>
                </c:pt>
                <c:pt idx="76">
                  <c:v>0.20549999999999999</c:v>
                </c:pt>
                <c:pt idx="77">
                  <c:v>0.20280000000000001</c:v>
                </c:pt>
                <c:pt idx="78">
                  <c:v>0.20230000000000001</c:v>
                </c:pt>
                <c:pt idx="79">
                  <c:v>0.2036</c:v>
                </c:pt>
                <c:pt idx="80">
                  <c:v>0.20080000000000001</c:v>
                </c:pt>
                <c:pt idx="81">
                  <c:v>0.19670000000000001</c:v>
                </c:pt>
                <c:pt idx="82">
                  <c:v>0.19109999999999999</c:v>
                </c:pt>
                <c:pt idx="83">
                  <c:v>0.1832</c:v>
                </c:pt>
                <c:pt idx="84">
                  <c:v>0.17960000000000001</c:v>
                </c:pt>
                <c:pt idx="85">
                  <c:v>0.1784</c:v>
                </c:pt>
                <c:pt idx="86">
                  <c:v>0.1767</c:v>
                </c:pt>
                <c:pt idx="87">
                  <c:v>0.17369999999999999</c:v>
                </c:pt>
                <c:pt idx="88">
                  <c:v>0.16889999999999999</c:v>
                </c:pt>
                <c:pt idx="89">
                  <c:v>0.16969999999999999</c:v>
                </c:pt>
                <c:pt idx="90">
                  <c:v>0.16880000000000001</c:v>
                </c:pt>
                <c:pt idx="91">
                  <c:v>0.1666</c:v>
                </c:pt>
                <c:pt idx="92">
                  <c:v>0.15939999999999999</c:v>
                </c:pt>
                <c:pt idx="93">
                  <c:v>0.16059999999999999</c:v>
                </c:pt>
                <c:pt idx="94">
                  <c:v>0.16070000000000001</c:v>
                </c:pt>
                <c:pt idx="95">
                  <c:v>0.15679999999999999</c:v>
                </c:pt>
                <c:pt idx="96">
                  <c:v>0.1542</c:v>
                </c:pt>
                <c:pt idx="97">
                  <c:v>0.15210000000000001</c:v>
                </c:pt>
                <c:pt idx="98">
                  <c:v>0.15240000000000001</c:v>
                </c:pt>
                <c:pt idx="99">
                  <c:v>0.15179999999999999</c:v>
                </c:pt>
                <c:pt idx="100">
                  <c:v>0.1507</c:v>
                </c:pt>
                <c:pt idx="101">
                  <c:v>0.1532</c:v>
                </c:pt>
                <c:pt idx="102">
                  <c:v>0.15379999999999999</c:v>
                </c:pt>
                <c:pt idx="103">
                  <c:v>0.15110000000000001</c:v>
                </c:pt>
                <c:pt idx="104">
                  <c:v>0.1482</c:v>
                </c:pt>
                <c:pt idx="105">
                  <c:v>0.14410000000000001</c:v>
                </c:pt>
                <c:pt idx="106">
                  <c:v>0.14130000000000001</c:v>
                </c:pt>
                <c:pt idx="107">
                  <c:v>0.14349999999999999</c:v>
                </c:pt>
                <c:pt idx="108">
                  <c:v>0.1431</c:v>
                </c:pt>
                <c:pt idx="109">
                  <c:v>0.14249999999999999</c:v>
                </c:pt>
                <c:pt idx="110">
                  <c:v>0.13850000000000001</c:v>
                </c:pt>
                <c:pt idx="111">
                  <c:v>0.1346</c:v>
                </c:pt>
                <c:pt idx="112">
                  <c:v>0.1321</c:v>
                </c:pt>
                <c:pt idx="113">
                  <c:v>0.1343</c:v>
                </c:pt>
                <c:pt idx="114">
                  <c:v>0.13150000000000001</c:v>
                </c:pt>
                <c:pt idx="115">
                  <c:v>0.13189999999999999</c:v>
                </c:pt>
                <c:pt idx="116">
                  <c:v>0.1308</c:v>
                </c:pt>
                <c:pt idx="117">
                  <c:v>0.1358</c:v>
                </c:pt>
                <c:pt idx="118">
                  <c:v>0.1348</c:v>
                </c:pt>
                <c:pt idx="119">
                  <c:v>0.13519999999999999</c:v>
                </c:pt>
                <c:pt idx="120">
                  <c:v>0.13220000000000001</c:v>
                </c:pt>
              </c:numCache>
            </c:numRef>
          </c:val>
          <c:smooth val="0"/>
          <c:extLst xmlns:c16r2="http://schemas.microsoft.com/office/drawing/2015/06/chart">
            <c:ext xmlns:c16="http://schemas.microsoft.com/office/drawing/2014/chart" uri="{C3380CC4-5D6E-409C-BE32-E72D297353CC}">
              <c16:uniqueId val="{00000001-1B47-4345-A3D9-77D24E474A52}"/>
            </c:ext>
          </c:extLst>
        </c:ser>
        <c:ser>
          <c:idx val="2"/>
          <c:order val="3"/>
          <c:tx>
            <c:v>Part des 50% les plus pauvres (Europe)</c:v>
          </c:tx>
          <c:spPr>
            <a:ln w="25400">
              <a:solidFill>
                <a:srgbClr val="5B9BD5"/>
              </a:solidFill>
            </a:ln>
          </c:spPr>
          <c:marker>
            <c:symbol val="circle"/>
            <c:size val="7"/>
            <c:spPr>
              <a:solidFill>
                <a:sysClr val="window" lastClr="FFFFFF"/>
              </a:solidFill>
              <a:ln w="15875">
                <a:solidFill>
                  <a:srgbClr val="5B9BD5"/>
                </a:solidFill>
              </a:ln>
            </c:spPr>
          </c:marker>
          <c:cat>
            <c:numRef>
              <c:f>DataG29!$A$7:$A$127</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DataG29!$B$7:$B$127</c:f>
              <c:numCache>
                <c:formatCode>0.0%</c:formatCode>
                <c:ptCount val="121"/>
                <c:pt idx="0">
                  <c:v>0.13541951684936393</c:v>
                </c:pt>
                <c:pt idx="10">
                  <c:v>0.13069443003281533</c:v>
                </c:pt>
                <c:pt idx="15">
                  <c:v>0.13818575097471988</c:v>
                </c:pt>
                <c:pt idx="16">
                  <c:v>0.13910027424959509</c:v>
                </c:pt>
                <c:pt idx="17">
                  <c:v>0.13653447017767237</c:v>
                </c:pt>
                <c:pt idx="18">
                  <c:v>0.15145141929983441</c:v>
                </c:pt>
                <c:pt idx="19">
                  <c:v>0.15123077062169138</c:v>
                </c:pt>
                <c:pt idx="20">
                  <c:v>0.15736418494607912</c:v>
                </c:pt>
                <c:pt idx="21">
                  <c:v>0.15742988074490027</c:v>
                </c:pt>
                <c:pt idx="22">
                  <c:v>0.14791680515378103</c:v>
                </c:pt>
                <c:pt idx="23">
                  <c:v>0.14305555878211781</c:v>
                </c:pt>
                <c:pt idx="24">
                  <c:v>0.14591954528582873</c:v>
                </c:pt>
                <c:pt idx="25">
                  <c:v>0.15322415421171323</c:v>
                </c:pt>
                <c:pt idx="26">
                  <c:v>0.15606765693753369</c:v>
                </c:pt>
                <c:pt idx="27">
                  <c:v>0.15480729367870008</c:v>
                </c:pt>
                <c:pt idx="28">
                  <c:v>0.1570208828519731</c:v>
                </c:pt>
                <c:pt idx="29">
                  <c:v>0.16044266856771866</c:v>
                </c:pt>
                <c:pt idx="30">
                  <c:v>0.16398068686887854</c:v>
                </c:pt>
                <c:pt idx="31">
                  <c:v>0.16670899370236075</c:v>
                </c:pt>
                <c:pt idx="32">
                  <c:v>0.1656677426023187</c:v>
                </c:pt>
                <c:pt idx="33">
                  <c:v>0.16509607410893476</c:v>
                </c:pt>
                <c:pt idx="34">
                  <c:v>0.16657342109631837</c:v>
                </c:pt>
                <c:pt idx="35">
                  <c:v>0.16741325005587862</c:v>
                </c:pt>
                <c:pt idx="36">
                  <c:v>0.1668820200561742</c:v>
                </c:pt>
                <c:pt idx="37">
                  <c:v>0.16886925886417259</c:v>
                </c:pt>
                <c:pt idx="38">
                  <c:v>0.16643523384374578</c:v>
                </c:pt>
                <c:pt idx="39">
                  <c:v>0.17156372673097567</c:v>
                </c:pt>
                <c:pt idx="40">
                  <c:v>0.17370483903200112</c:v>
                </c:pt>
                <c:pt idx="41">
                  <c:v>0.18556875902304257</c:v>
                </c:pt>
                <c:pt idx="42">
                  <c:v>0.19317485666554465</c:v>
                </c:pt>
                <c:pt idx="43">
                  <c:v>0.20251273202166553</c:v>
                </c:pt>
                <c:pt idx="44">
                  <c:v>0.20395688625082706</c:v>
                </c:pt>
                <c:pt idx="45">
                  <c:v>0.20388054310811532</c:v>
                </c:pt>
                <c:pt idx="46">
                  <c:v>0.19203627375663318</c:v>
                </c:pt>
                <c:pt idx="47">
                  <c:v>0.19408870429777289</c:v>
                </c:pt>
                <c:pt idx="48">
                  <c:v>0.19991634083779958</c:v>
                </c:pt>
                <c:pt idx="49">
                  <c:v>0.20806922707481593</c:v>
                </c:pt>
                <c:pt idx="50">
                  <c:v>0.20659292352985867</c:v>
                </c:pt>
                <c:pt idx="51">
                  <c:v>0.20400806236194052</c:v>
                </c:pt>
                <c:pt idx="52">
                  <c:v>0.20509633927236456</c:v>
                </c:pt>
                <c:pt idx="53">
                  <c:v>0.20767255038812343</c:v>
                </c:pt>
                <c:pt idx="54">
                  <c:v>0.20857452065766754</c:v>
                </c:pt>
                <c:pt idx="55">
                  <c:v>0.2049312631348488</c:v>
                </c:pt>
                <c:pt idx="56">
                  <c:v>0.20698415566904349</c:v>
                </c:pt>
                <c:pt idx="57">
                  <c:v>0.20448809744342883</c:v>
                </c:pt>
                <c:pt idx="58">
                  <c:v>0.20473349360606188</c:v>
                </c:pt>
                <c:pt idx="59">
                  <c:v>0.20217738262578006</c:v>
                </c:pt>
                <c:pt idx="60">
                  <c:v>0.19986498575850006</c:v>
                </c:pt>
                <c:pt idx="61">
                  <c:v>0.20047382987913781</c:v>
                </c:pt>
                <c:pt idx="62">
                  <c:v>0.2023849308551057</c:v>
                </c:pt>
                <c:pt idx="63">
                  <c:v>0.19815577065017809</c:v>
                </c:pt>
                <c:pt idx="64">
                  <c:v>0.20164416253309175</c:v>
                </c:pt>
                <c:pt idx="65">
                  <c:v>0.19930372922055944</c:v>
                </c:pt>
                <c:pt idx="66">
                  <c:v>0.20001359072047417</c:v>
                </c:pt>
                <c:pt idx="67">
                  <c:v>0.19938556080864417</c:v>
                </c:pt>
                <c:pt idx="68">
                  <c:v>0.2051521222917545</c:v>
                </c:pt>
                <c:pt idx="69">
                  <c:v>0.20695671561310616</c:v>
                </c:pt>
                <c:pt idx="70">
                  <c:v>0.21141342882428993</c:v>
                </c:pt>
                <c:pt idx="71">
                  <c:v>0.21196154264447861</c:v>
                </c:pt>
                <c:pt idx="72">
                  <c:v>0.21746218427915198</c:v>
                </c:pt>
                <c:pt idx="73">
                  <c:v>0.21495728786717463</c:v>
                </c:pt>
                <c:pt idx="74">
                  <c:v>0.21585689384437898</c:v>
                </c:pt>
                <c:pt idx="75">
                  <c:v>0.2211277257441632</c:v>
                </c:pt>
                <c:pt idx="76">
                  <c:v>0.22428138220826174</c:v>
                </c:pt>
                <c:pt idx="77">
                  <c:v>0.22840225136569647</c:v>
                </c:pt>
                <c:pt idx="78">
                  <c:v>0.23852990955139747</c:v>
                </c:pt>
                <c:pt idx="79">
                  <c:v>0.24529054882016274</c:v>
                </c:pt>
                <c:pt idx="80">
                  <c:v>0.24159798292980314</c:v>
                </c:pt>
                <c:pt idx="81">
                  <c:v>0.24233073931277238</c:v>
                </c:pt>
                <c:pt idx="82">
                  <c:v>0.24389697516302455</c:v>
                </c:pt>
                <c:pt idx="83">
                  <c:v>0.23237680387985751</c:v>
                </c:pt>
                <c:pt idx="84">
                  <c:v>0.23584823466717594</c:v>
                </c:pt>
                <c:pt idx="85">
                  <c:v>0.23330890551356212</c:v>
                </c:pt>
                <c:pt idx="86">
                  <c:v>0.22819079796572594</c:v>
                </c:pt>
                <c:pt idx="87">
                  <c:v>0.22911844335690318</c:v>
                </c:pt>
                <c:pt idx="88">
                  <c:v>0.22477233561061913</c:v>
                </c:pt>
                <c:pt idx="89">
                  <c:v>0.21847345629321899</c:v>
                </c:pt>
                <c:pt idx="90">
                  <c:v>0.21835115154088308</c:v>
                </c:pt>
                <c:pt idx="91">
                  <c:v>0.2170988177163109</c:v>
                </c:pt>
                <c:pt idx="92">
                  <c:v>0.21609826011897912</c:v>
                </c:pt>
                <c:pt idx="93">
                  <c:v>0.21279837540517463</c:v>
                </c:pt>
                <c:pt idx="94">
                  <c:v>0.20962173233773257</c:v>
                </c:pt>
                <c:pt idx="95">
                  <c:v>0.20814864756674964</c:v>
                </c:pt>
                <c:pt idx="96">
                  <c:v>0.21091335824445223</c:v>
                </c:pt>
                <c:pt idx="97">
                  <c:v>0.20998080450437881</c:v>
                </c:pt>
                <c:pt idx="98">
                  <c:v>0.20873260833313578</c:v>
                </c:pt>
                <c:pt idx="99">
                  <c:v>0.20855257546769362</c:v>
                </c:pt>
                <c:pt idx="100">
                  <c:v>0.21030061746398426</c:v>
                </c:pt>
                <c:pt idx="101">
                  <c:v>0.21052901938112217</c:v>
                </c:pt>
                <c:pt idx="102">
                  <c:v>0.21461016304483252</c:v>
                </c:pt>
                <c:pt idx="103">
                  <c:v>0.21551047727968331</c:v>
                </c:pt>
                <c:pt idx="104">
                  <c:v>0.21398552141035002</c:v>
                </c:pt>
                <c:pt idx="105">
                  <c:v>0.21098032818789506</c:v>
                </c:pt>
                <c:pt idx="106">
                  <c:v>0.21110994505666156</c:v>
                </c:pt>
                <c:pt idx="107">
                  <c:v>0.20896615922738601</c:v>
                </c:pt>
                <c:pt idx="108">
                  <c:v>0.21207223620014695</c:v>
                </c:pt>
                <c:pt idx="109">
                  <c:v>0.2153694121447243</c:v>
                </c:pt>
                <c:pt idx="110">
                  <c:v>0.21377271942814641</c:v>
                </c:pt>
                <c:pt idx="111">
                  <c:v>0.21220851230751778</c:v>
                </c:pt>
                <c:pt idx="112">
                  <c:v>0.21472753086039198</c:v>
                </c:pt>
                <c:pt idx="113">
                  <c:v>0.21255401810580729</c:v>
                </c:pt>
                <c:pt idx="114">
                  <c:v>0.21409864264237846</c:v>
                </c:pt>
                <c:pt idx="115">
                  <c:v>0.21338311180318625</c:v>
                </c:pt>
                <c:pt idx="116">
                  <c:v>0.21173869489101488</c:v>
                </c:pt>
                <c:pt idx="117">
                  <c:v>0.21307348311219318</c:v>
                </c:pt>
                <c:pt idx="118">
                  <c:v>0.21273176326879806</c:v>
                </c:pt>
                <c:pt idx="119">
                  <c:v>0.21273176326879806</c:v>
                </c:pt>
                <c:pt idx="120">
                  <c:v>0.21273176326879806</c:v>
                </c:pt>
              </c:numCache>
            </c:numRef>
          </c:val>
          <c:smooth val="0"/>
          <c:extLst xmlns:c16r2="http://schemas.microsoft.com/office/drawing/2015/06/chart">
            <c:ext xmlns:c16="http://schemas.microsoft.com/office/drawing/2014/chart" uri="{C3380CC4-5D6E-409C-BE32-E72D297353CC}">
              <c16:uniqueId val="{00000000-1B47-4345-A3D9-77D24E474A52}"/>
            </c:ext>
          </c:extLst>
        </c:ser>
        <c:dLbls>
          <c:showLegendKey val="0"/>
          <c:showVal val="0"/>
          <c:showCatName val="0"/>
          <c:showSerName val="0"/>
          <c:showPercent val="0"/>
          <c:showBubbleSize val="0"/>
        </c:dLbls>
        <c:marker val="1"/>
        <c:smooth val="0"/>
        <c:axId val="788711408"/>
        <c:axId val="788714152"/>
      </c:lineChart>
      <c:catAx>
        <c:axId val="788711408"/>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ysDash"/>
          </a:ln>
        </c:spPr>
        <c:txPr>
          <a:bodyPr rot="0" vert="horz"/>
          <a:lstStyle/>
          <a:p>
            <a:pPr>
              <a:defRPr sz="1600" b="0" i="0" u="none" strike="noStrike" baseline="0">
                <a:solidFill>
                  <a:srgbClr val="000000"/>
                </a:solidFill>
                <a:latin typeface="Arial"/>
                <a:ea typeface="Arial"/>
                <a:cs typeface="Arial"/>
              </a:defRPr>
            </a:pPr>
            <a:endParaRPr lang="fr-FR"/>
          </a:p>
        </c:txPr>
        <c:crossAx val="788714152"/>
        <c:crossesAt val="0"/>
        <c:auto val="1"/>
        <c:lblAlgn val="ctr"/>
        <c:lblOffset val="100"/>
        <c:tickLblSkip val="10"/>
        <c:tickMarkSkip val="10"/>
        <c:noMultiLvlLbl val="0"/>
      </c:catAx>
      <c:valAx>
        <c:axId val="788714152"/>
        <c:scaling>
          <c:orientation val="minMax"/>
          <c:max val="0.62000000000000011"/>
          <c:min val="0"/>
        </c:scaling>
        <c:delete val="0"/>
        <c:axPos val="l"/>
        <c:majorGridlines>
          <c:spPr>
            <a:ln w="12700">
              <a:solidFill>
                <a:srgbClr val="000000"/>
              </a:solidFill>
              <a:prstDash val="sysDash"/>
            </a:ln>
          </c:spPr>
        </c:majorGridlines>
        <c:title>
          <c:tx>
            <c:rich>
              <a:bodyPr/>
              <a:lstStyle/>
              <a:p>
                <a:pPr>
                  <a:defRPr/>
                </a:pPr>
                <a:r>
                  <a:rPr lang="fr-FR" sz="1300"/>
                  <a:t>Part</a:t>
                </a:r>
                <a:r>
                  <a:rPr lang="fr-FR" sz="1300" baseline="0"/>
                  <a:t> de chaque groupe dans le revenu national</a:t>
                </a:r>
                <a:endParaRPr lang="fr-FR" sz="1300"/>
              </a:p>
            </c:rich>
          </c:tx>
          <c:layout>
            <c:manualLayout>
              <c:xMode val="edge"/>
              <c:yMode val="edge"/>
              <c:x val="7.463459269426184E-3"/>
              <c:y val="0.128777627424447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11408"/>
        <c:crosses val="autoZero"/>
        <c:crossBetween val="midCat"/>
        <c:majorUnit val="5.000000000000001E-2"/>
      </c:valAx>
      <c:spPr>
        <a:noFill/>
        <a:ln w="31750">
          <a:solidFill>
            <a:sysClr val="windowText" lastClr="000000"/>
          </a:solidFill>
        </a:ln>
      </c:spPr>
    </c:plotArea>
    <c:legend>
      <c:legendPos val="l"/>
      <c:layout>
        <c:manualLayout>
          <c:xMode val="edge"/>
          <c:yMode val="edge"/>
          <c:x val="0.42297436939208338"/>
          <c:y val="7.7007323269428496E-2"/>
          <c:w val="0.40882621519937501"/>
          <c:h val="0.19407065986670366"/>
        </c:manualLayout>
      </c:layout>
      <c:overlay val="1"/>
      <c:spPr>
        <a:solidFill>
          <a:schemeClr val="bg1"/>
        </a:solidFill>
        <a:ln w="15875">
          <a:solidFill>
            <a:sysClr val="windowText" lastClr="000000"/>
          </a:solidFill>
        </a:ln>
      </c:spPr>
      <c:txPr>
        <a:bodyPr/>
        <a:lstStyle/>
        <a:p>
          <a:pPr>
            <a:defRPr sz="140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200">
                <a:latin typeface="Arial"/>
              </a:defRPr>
            </a:pPr>
            <a:r>
              <a:rPr lang="fr-FR" sz="1600"/>
              <a:t>Graphique 3.</a:t>
            </a:r>
            <a:r>
              <a:rPr lang="fr-FR" sz="1600" baseline="0"/>
              <a:t> La répartition mondiale des émissions carbone 2010-2018</a:t>
            </a:r>
            <a:endParaRPr lang="fr-FR" sz="1600"/>
          </a:p>
        </c:rich>
      </c:tx>
      <c:layout>
        <c:manualLayout>
          <c:xMode val="edge"/>
          <c:yMode val="edge"/>
          <c:x val="0.15231290273054901"/>
          <c:y val="1.35770236847793E-2"/>
        </c:manualLayout>
      </c:layout>
      <c:overlay val="0"/>
    </c:title>
    <c:autoTitleDeleted val="0"/>
    <c:plotArea>
      <c:layout>
        <c:manualLayout>
          <c:layoutTarget val="inner"/>
          <c:xMode val="edge"/>
          <c:yMode val="edge"/>
          <c:x val="9.1411433427050895E-2"/>
          <c:y val="7.1346012230368197E-2"/>
          <c:w val="0.89464917368643604"/>
          <c:h val="0.69071433140374505"/>
        </c:manualLayout>
      </c:layout>
      <c:barChart>
        <c:barDir val="col"/>
        <c:grouping val="clustered"/>
        <c:varyColors val="0"/>
        <c:ser>
          <c:idx val="0"/>
          <c:order val="0"/>
          <c:tx>
            <c:v>Emissions carbone totales</c:v>
          </c:tx>
          <c:spPr>
            <a:solidFill>
              <a:srgbClr val="7030A0"/>
            </a:solidFill>
          </c:spPr>
          <c:invertIfNegative val="0"/>
          <c:cat>
            <c:strRef>
              <c:f>DataG3!$A$5:$A$8</c:f>
              <c:strCache>
                <c:ptCount val="4"/>
                <c:pt idx="0">
                  <c:v>Amérique du Nord</c:v>
                </c:pt>
                <c:pt idx="1">
                  <c:v>Europe</c:v>
                </c:pt>
                <c:pt idx="2">
                  <c:v>Chine</c:v>
                </c:pt>
                <c:pt idx="3">
                  <c:v>Reste du monde</c:v>
                </c:pt>
              </c:strCache>
            </c:strRef>
          </c:cat>
          <c:val>
            <c:numRef>
              <c:f>DataG3!$B$5:$B$8</c:f>
              <c:numCache>
                <c:formatCode>0%</c:formatCode>
                <c:ptCount val="4"/>
                <c:pt idx="0">
                  <c:v>0.21199999999999999</c:v>
                </c:pt>
                <c:pt idx="1">
                  <c:v>0.16400000000000001</c:v>
                </c:pt>
                <c:pt idx="2">
                  <c:v>0.215</c:v>
                </c:pt>
                <c:pt idx="3">
                  <c:v>0.40900000000000003</c:v>
                </c:pt>
              </c:numCache>
            </c:numRef>
          </c:val>
          <c:extLst/>
        </c:ser>
        <c:ser>
          <c:idx val="1"/>
          <c:order val="1"/>
          <c:tx>
            <c:v>Emissions individuelles supérieures à la moyenne mondiale</c:v>
          </c:tx>
          <c:spPr>
            <a:solidFill>
              <a:schemeClr val="accent2"/>
            </a:solidFill>
          </c:spPr>
          <c:invertIfNegative val="0"/>
          <c:val>
            <c:numRef>
              <c:f>DataG3!$C$5:$C$8</c:f>
              <c:numCache>
                <c:formatCode>0%</c:formatCode>
                <c:ptCount val="4"/>
                <c:pt idx="0">
                  <c:v>0.35699999999999998</c:v>
                </c:pt>
                <c:pt idx="1">
                  <c:v>0.2</c:v>
                </c:pt>
                <c:pt idx="2">
                  <c:v>0.151</c:v>
                </c:pt>
                <c:pt idx="3">
                  <c:v>0.29200000000000004</c:v>
                </c:pt>
              </c:numCache>
            </c:numRef>
          </c:val>
        </c:ser>
        <c:ser>
          <c:idx val="3"/>
          <c:order val="2"/>
          <c:tx>
            <c:v>Emissions supérieures à 2,3x moy.mondiale (top 10%)</c:v>
          </c:tx>
          <c:spPr>
            <a:solidFill>
              <a:srgbClr val="FF0000"/>
            </a:solidFill>
          </c:spPr>
          <c:invertIfNegative val="0"/>
          <c:val>
            <c:numRef>
              <c:f>DataG3!$D$5:$D$8</c:f>
              <c:numCache>
                <c:formatCode>0%</c:formatCode>
                <c:ptCount val="4"/>
                <c:pt idx="0">
                  <c:v>0.46200000000000002</c:v>
                </c:pt>
                <c:pt idx="1">
                  <c:v>0.156</c:v>
                </c:pt>
                <c:pt idx="2">
                  <c:v>0.11600000000000001</c:v>
                </c:pt>
                <c:pt idx="3">
                  <c:v>0.26600000000000001</c:v>
                </c:pt>
              </c:numCache>
            </c:numRef>
          </c:val>
        </c:ser>
        <c:ser>
          <c:idx val="2"/>
          <c:order val="3"/>
          <c:tx>
            <c:v>Emissions supérieures à 9,1x moy.mondiale (top 1%)</c:v>
          </c:tx>
          <c:spPr>
            <a:solidFill>
              <a:srgbClr val="00B050"/>
            </a:solidFill>
            <a:ln>
              <a:solidFill>
                <a:srgbClr val="00B050"/>
              </a:solidFill>
            </a:ln>
          </c:spPr>
          <c:invertIfNegative val="0"/>
          <c:cat>
            <c:strRef>
              <c:f>DataG3!$A$5:$A$8</c:f>
              <c:strCache>
                <c:ptCount val="4"/>
                <c:pt idx="0">
                  <c:v>Amérique du Nord</c:v>
                </c:pt>
                <c:pt idx="1">
                  <c:v>Europe</c:v>
                </c:pt>
                <c:pt idx="2">
                  <c:v>Chine</c:v>
                </c:pt>
                <c:pt idx="3">
                  <c:v>Reste du monde</c:v>
                </c:pt>
              </c:strCache>
            </c:strRef>
          </c:cat>
          <c:val>
            <c:numRef>
              <c:f>DataG3!$E$5:$E$8</c:f>
              <c:numCache>
                <c:formatCode>0%</c:formatCode>
                <c:ptCount val="4"/>
                <c:pt idx="0">
                  <c:v>0.57299999999999995</c:v>
                </c:pt>
                <c:pt idx="1">
                  <c:v>0.14799999999999999</c:v>
                </c:pt>
                <c:pt idx="2">
                  <c:v>5.7000000000000002E-2</c:v>
                </c:pt>
                <c:pt idx="3">
                  <c:v>0.22200000000000003</c:v>
                </c:pt>
              </c:numCache>
            </c:numRef>
          </c:val>
        </c:ser>
        <c:dLbls>
          <c:showLegendKey val="0"/>
          <c:showVal val="0"/>
          <c:showCatName val="0"/>
          <c:showSerName val="0"/>
          <c:showPercent val="0"/>
          <c:showBubbleSize val="0"/>
        </c:dLbls>
        <c:gapWidth val="50"/>
        <c:axId val="788670248"/>
        <c:axId val="788666720"/>
      </c:barChart>
      <c:catAx>
        <c:axId val="788670248"/>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666720"/>
        <c:crosses val="autoZero"/>
        <c:auto val="1"/>
        <c:lblAlgn val="ctr"/>
        <c:lblOffset val="100"/>
        <c:tickLblSkip val="1"/>
        <c:noMultiLvlLbl val="0"/>
      </c:catAx>
      <c:valAx>
        <c:axId val="788666720"/>
        <c:scaling>
          <c:orientation val="minMax"/>
          <c:max val="0.6"/>
          <c:min val="0"/>
        </c:scaling>
        <c:delete val="0"/>
        <c:axPos val="l"/>
        <c:majorGridlines>
          <c:spPr>
            <a:ln w="12700">
              <a:prstDash val="sysDash"/>
            </a:ln>
          </c:spPr>
        </c:majorGridlines>
        <c:title>
          <c:tx>
            <c:rich>
              <a:bodyPr/>
              <a:lstStyle/>
              <a:p>
                <a:pPr>
                  <a:defRPr sz="1200" b="0">
                    <a:latin typeface="Arial Narrow" panose="020B0606020202030204" pitchFamily="34" charset="0"/>
                    <a:cs typeface="Arial" panose="020B0604020202020204" pitchFamily="34" charset="0"/>
                  </a:defRPr>
                </a:pPr>
                <a:r>
                  <a:rPr lang="fr-FR" sz="1300" b="0">
                    <a:latin typeface="Arial" panose="020B0604020202020204" pitchFamily="34" charset="0"/>
                    <a:cs typeface="Arial" panose="020B0604020202020204" pitchFamily="34" charset="0"/>
                  </a:rPr>
                  <a:t>Part</a:t>
                </a:r>
                <a:r>
                  <a:rPr lang="fr-FR" sz="1300" b="0" baseline="0">
                    <a:latin typeface="Arial" panose="020B0604020202020204" pitchFamily="34" charset="0"/>
                    <a:cs typeface="Arial" panose="020B0604020202020204" pitchFamily="34" charset="0"/>
                  </a:rPr>
                  <a:t> de chaque région dans les émissions carbone</a:t>
                </a:r>
                <a:endParaRPr lang="fr-FR" sz="1300" b="0">
                  <a:latin typeface="Arial" panose="020B0604020202020204" pitchFamily="34" charset="0"/>
                  <a:cs typeface="Arial" panose="020B0604020202020204" pitchFamily="34" charset="0"/>
                </a:endParaRPr>
              </a:p>
            </c:rich>
          </c:tx>
          <c:layout>
            <c:manualLayout>
              <c:xMode val="edge"/>
              <c:yMode val="edge"/>
              <c:x val="2.7578892462080599E-3"/>
              <c:y val="6.4557500387978597E-2"/>
            </c:manualLayout>
          </c:layout>
          <c:overlay val="0"/>
        </c:title>
        <c:numFmt formatCode="0%" sourceLinked="0"/>
        <c:majorTickMark val="out"/>
        <c:minorTickMark val="none"/>
        <c:tickLblPos val="nextTo"/>
        <c:txPr>
          <a:bodyPr/>
          <a:lstStyle/>
          <a:p>
            <a:pPr>
              <a:defRPr sz="1500" b="0" i="0">
                <a:latin typeface="Arial"/>
              </a:defRPr>
            </a:pPr>
            <a:endParaRPr lang="fr-FR"/>
          </a:p>
        </c:txPr>
        <c:crossAx val="788670248"/>
        <c:crosses val="autoZero"/>
        <c:crossBetween val="between"/>
        <c:majorUnit val="0.05"/>
      </c:valAx>
      <c:spPr>
        <a:noFill/>
        <a:ln w="28575">
          <a:solidFill>
            <a:schemeClr val="tx1"/>
          </a:solidFill>
        </a:ln>
      </c:spPr>
    </c:plotArea>
    <c:legend>
      <c:legendPos val="t"/>
      <c:layout>
        <c:manualLayout>
          <c:xMode val="edge"/>
          <c:yMode val="edge"/>
          <c:x val="0.33002303380412201"/>
          <c:y val="8.7798086494906002E-2"/>
          <c:w val="0.54955340652525297"/>
          <c:h val="0.19106150765899099"/>
        </c:manualLayout>
      </c:layout>
      <c:overlay val="0"/>
      <c:spPr>
        <a:solidFill>
          <a:sysClr val="window" lastClr="FFFFFF"/>
        </a:solidFill>
        <a:ln w="15875">
          <a:solidFill>
            <a:schemeClr val="tx1"/>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25400">
      <a:noFill/>
    </a:ln>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800">
                <a:latin typeface="Arial"/>
              </a:defRPr>
            </a:pPr>
            <a:r>
              <a:rPr lang="fr-FR" sz="1800" baseline="0"/>
              <a:t>Graphique 30. La redistribution de l'héritage</a:t>
            </a:r>
            <a:endParaRPr lang="fr-FR" sz="1800"/>
          </a:p>
        </c:rich>
      </c:tx>
      <c:layout>
        <c:manualLayout>
          <c:xMode val="edge"/>
          <c:yMode val="edge"/>
          <c:x val="0.27115896893485336"/>
          <c:y val="2.2525462170489559E-3"/>
        </c:manualLayout>
      </c:layout>
      <c:overlay val="0"/>
    </c:title>
    <c:autoTitleDeleted val="0"/>
    <c:plotArea>
      <c:layout>
        <c:manualLayout>
          <c:layoutTarget val="inner"/>
          <c:xMode val="edge"/>
          <c:yMode val="edge"/>
          <c:x val="0.10381554288019106"/>
          <c:y val="6.0023679105329228E-2"/>
          <c:w val="0.88362394229721897"/>
          <c:h val="0.70199382346228456"/>
        </c:manualLayout>
      </c:layout>
      <c:barChart>
        <c:barDir val="col"/>
        <c:grouping val="clustered"/>
        <c:varyColors val="0"/>
        <c:ser>
          <c:idx val="0"/>
          <c:order val="0"/>
          <c:spPr>
            <a:solidFill>
              <a:schemeClr val="bg1">
                <a:lumMod val="75000"/>
              </a:schemeClr>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DataG30!$B$4:$B$6</c15:sqref>
                  </c15:fullRef>
                </c:ext>
              </c:extLst>
              <c:f>(DataG30!$B$4,DataG30!$B$6)</c:f>
              <c:numCache>
                <c:formatCode>0%</c:formatCode>
                <c:ptCount val="2"/>
                <c:pt idx="0">
                  <c:v>5.54480802024611E-2</c:v>
                </c:pt>
                <c:pt idx="1">
                  <c:v>0.3621792320809844</c:v>
                </c:pt>
              </c:numCache>
            </c:numRef>
          </c:val>
          <c:extLst>
            <c:ext xmlns:c15="http://schemas.microsoft.com/office/drawing/2012/chart" uri="{02D57815-91ED-43cb-92C2-25804820EDAC}">
              <c15:categoryFilterExceptions>
                <c15:categoryFilterException>
                  <c15:sqref>DataG30!$B$5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1"/>
          <c:order val="1"/>
          <c:spPr>
            <a:solidFill>
              <a:schemeClr val="accent2"/>
            </a:solidFill>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DataG30!$C$4:$C$6</c15:sqref>
                  </c15:fullRef>
                </c:ext>
              </c:extLst>
              <c:f>(DataG30!$C$4,DataG30!$C$6)</c:f>
              <c:numCache>
                <c:formatCode>0%</c:formatCode>
                <c:ptCount val="2"/>
                <c:pt idx="0">
                  <c:v>0.39176584121870556</c:v>
                </c:pt>
                <c:pt idx="1">
                  <c:v>0.4467063364874822</c:v>
                </c:pt>
              </c:numCache>
            </c:numRef>
          </c:val>
          <c:extLst>
            <c:ext xmlns:c15="http://schemas.microsoft.com/office/drawing/2012/chart" uri="{02D57815-91ED-43cb-92C2-25804820EDAC}">
              <c15:categoryFilterExceptions>
                <c15:categoryFilterException>
                  <c15:sqref>DataG30!$C$5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ser>
          <c:idx val="2"/>
          <c:order val="2"/>
          <c:spPr>
            <a:ln>
              <a:solidFill>
                <a:schemeClr val="tx1"/>
              </a:solidFill>
            </a:ln>
          </c:spPr>
          <c:invertIfNegative val="0"/>
          <c:dPt>
            <c:idx val="0"/>
            <c:invertIfNegative val="0"/>
            <c:bubble3D val="0"/>
            <c:spPr>
              <a:solidFill>
                <a:schemeClr val="accent5"/>
              </a:solidFill>
              <a:ln>
                <a:solidFill>
                  <a:schemeClr val="tx1"/>
                </a:solidFill>
              </a:ln>
            </c:spPr>
          </c:dPt>
          <c:dPt>
            <c:idx val="1"/>
            <c:invertIfNegative val="0"/>
            <c:bubble3D val="0"/>
            <c:spPr>
              <a:solidFill>
                <a:schemeClr val="accent6"/>
              </a:solidFill>
              <a:ln>
                <a:solidFill>
                  <a:schemeClr val="tx1"/>
                </a:solidFill>
              </a:ln>
            </c:spPr>
          </c:dPt>
          <c:cat>
            <c:strRef>
              <c:extLst>
                <c:ext xmlns:c15="http://schemas.microsoft.com/office/drawing/2012/chart" uri="{02D57815-91ED-43cb-92C2-25804820EDAC}">
                  <c15:fullRef>
                    <c15:sqref>DataG30!$A$4:$A$6</c15:sqref>
                  </c15:fullRef>
                </c:ext>
              </c:extLst>
              <c:f>(DataG30!$A$4,DataG30!$A$6)</c:f>
              <c:strCache>
                <c:ptCount val="2"/>
                <c:pt idx="0">
                  <c:v>Europe (2020)</c:v>
                </c:pt>
                <c:pt idx="1">
                  <c:v>Après redistribution de l'héritage</c:v>
                </c:pt>
              </c:strCache>
            </c:strRef>
          </c:cat>
          <c:val>
            <c:numRef>
              <c:extLst>
                <c:ext xmlns:c15="http://schemas.microsoft.com/office/drawing/2012/chart" uri="{02D57815-91ED-43cb-92C2-25804820EDAC}">
                  <c15:fullRef>
                    <c15:sqref>DataG30!$D$4:$D$6</c15:sqref>
                  </c15:fullRef>
                </c:ext>
              </c:extLst>
              <c:f>(DataG30!$D$4,DataG30!$D$6)</c:f>
              <c:numCache>
                <c:formatCode>0%</c:formatCode>
                <c:ptCount val="2"/>
                <c:pt idx="0">
                  <c:v>0.55278607857883333</c:v>
                </c:pt>
                <c:pt idx="1">
                  <c:v>0.19111443143153337</c:v>
                </c:pt>
              </c:numCache>
            </c:numRef>
          </c:val>
          <c:extLst>
            <c:ext xmlns:c15="http://schemas.microsoft.com/office/drawing/2012/chart" uri="{02D57815-91ED-43cb-92C2-25804820EDAC}">
              <c15:categoryFilterExceptions>
                <c15:categoryFilterException>
                  <c15:sqref>DataG30!$D$5</c15:sqref>
                  <c15:spPr xmlns:c15="http://schemas.microsoft.com/office/drawing/2012/chart">
                    <a:solidFill>
                      <a:srgbClr val="FFFF00"/>
                    </a:solidFill>
                    <a:ln>
                      <a:solidFill>
                        <a:schemeClr val="tx1"/>
                      </a:solidFill>
                    </a:ln>
                  </c15:spPr>
                  <c15:invertIfNegative val="0"/>
                  <c15:bubble3D val="0"/>
                </c15:categoryFilterException>
              </c15:categoryFilterExceptions>
            </c:ext>
          </c:extLst>
        </c:ser>
        <c:dLbls>
          <c:showLegendKey val="0"/>
          <c:showVal val="0"/>
          <c:showCatName val="0"/>
          <c:showSerName val="0"/>
          <c:showPercent val="0"/>
          <c:showBubbleSize val="0"/>
        </c:dLbls>
        <c:gapWidth val="119"/>
        <c:axId val="788712976"/>
        <c:axId val="788703568"/>
      </c:barChart>
      <c:catAx>
        <c:axId val="788712976"/>
        <c:scaling>
          <c:orientation val="minMax"/>
        </c:scaling>
        <c:delete val="0"/>
        <c:axPos val="b"/>
        <c:numFmt formatCode="General" sourceLinked="0"/>
        <c:majorTickMark val="out"/>
        <c:minorTickMark val="none"/>
        <c:tickLblPos val="nextTo"/>
        <c:txPr>
          <a:bodyPr rot="0"/>
          <a:lstStyle/>
          <a:p>
            <a:pPr>
              <a:defRPr sz="1600" b="1" i="0">
                <a:latin typeface="Arial"/>
              </a:defRPr>
            </a:pPr>
            <a:endParaRPr lang="fr-FR"/>
          </a:p>
        </c:txPr>
        <c:crossAx val="788703568"/>
        <c:crosses val="autoZero"/>
        <c:auto val="1"/>
        <c:lblAlgn val="ctr"/>
        <c:lblOffset val="100"/>
        <c:tickLblSkip val="1"/>
        <c:noMultiLvlLbl val="0"/>
      </c:catAx>
      <c:valAx>
        <c:axId val="788703568"/>
        <c:scaling>
          <c:orientation val="minMax"/>
          <c:max val="0.65000000000000013"/>
          <c:min val="0"/>
        </c:scaling>
        <c:delete val="0"/>
        <c:axPos val="l"/>
        <c:majorGridlines>
          <c:spPr>
            <a:ln w="12700">
              <a:prstDash val="sysDash"/>
            </a:ln>
          </c:spPr>
        </c:majorGridlines>
        <c:title>
          <c:tx>
            <c:rich>
              <a:bodyPr/>
              <a:lstStyle/>
              <a:p>
                <a:pPr>
                  <a:defRPr sz="1200" b="0">
                    <a:latin typeface="Arial" panose="020B0604020202020204" pitchFamily="34" charset="0"/>
                    <a:cs typeface="Arial" panose="020B0604020202020204" pitchFamily="34" charset="0"/>
                  </a:defRPr>
                </a:pPr>
                <a:r>
                  <a:rPr lang="fr-FR" sz="1200" b="0">
                    <a:latin typeface="Arial" panose="020B0604020202020204" pitchFamily="34" charset="0"/>
                    <a:cs typeface="Arial" panose="020B0604020202020204" pitchFamily="34" charset="0"/>
                  </a:rPr>
                  <a:t>Part</a:t>
                </a:r>
                <a:r>
                  <a:rPr lang="fr-FR" sz="1200" b="0" baseline="0">
                    <a:latin typeface="Arial" panose="020B0604020202020204" pitchFamily="34" charset="0"/>
                    <a:cs typeface="Arial" panose="020B0604020202020204" pitchFamily="34" charset="0"/>
                  </a:rPr>
                  <a:t> de chaque classe dans l'héirtate total</a:t>
                </a:r>
                <a:endParaRPr lang="fr-FR" sz="1200" b="0">
                  <a:latin typeface="Arial" panose="020B0604020202020204" pitchFamily="34" charset="0"/>
                  <a:cs typeface="Arial" panose="020B0604020202020204" pitchFamily="34" charset="0"/>
                </a:endParaRPr>
              </a:p>
            </c:rich>
          </c:tx>
          <c:layout>
            <c:manualLayout>
              <c:xMode val="edge"/>
              <c:yMode val="edge"/>
              <c:x val="6.9026312059584302E-3"/>
              <c:y val="0.18225847001643533"/>
            </c:manualLayout>
          </c:layout>
          <c:overlay val="0"/>
        </c:title>
        <c:numFmt formatCode="0%" sourceLinked="0"/>
        <c:majorTickMark val="out"/>
        <c:minorTickMark val="none"/>
        <c:tickLblPos val="nextTo"/>
        <c:txPr>
          <a:bodyPr/>
          <a:lstStyle/>
          <a:p>
            <a:pPr>
              <a:defRPr sz="1600" b="1" i="0">
                <a:latin typeface="Arial"/>
              </a:defRPr>
            </a:pPr>
            <a:endParaRPr lang="fr-FR"/>
          </a:p>
        </c:txPr>
        <c:crossAx val="788712976"/>
        <c:crosses val="autoZero"/>
        <c:crossBetween val="between"/>
      </c:valAx>
      <c:spPr>
        <a:ln w="25400">
          <a:solidFill>
            <a:schemeClr val="tx1"/>
          </a:solidFill>
        </a:ln>
      </c:spPr>
    </c:plotArea>
    <c:plotVisOnly val="1"/>
    <c:dispBlanksAs val="gap"/>
    <c:showDLblsOverMax val="0"/>
  </c:chart>
  <c:spPr>
    <a:ln w="25400">
      <a:noFill/>
    </a:ln>
  </c:sp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31. Revenu parental et accès à l'université, Etats-Unis 2018</a:t>
            </a:r>
            <a:endParaRPr lang="fr-FR" sz="1600" b="0" baseline="0">
              <a:latin typeface="Arial" panose="020B0604020202020204" pitchFamily="34" charset="0"/>
              <a:cs typeface="Arial" panose="020B0604020202020204" pitchFamily="34" charset="0"/>
            </a:endParaRPr>
          </a:p>
        </c:rich>
      </c:tx>
      <c:layout>
        <c:manualLayout>
          <c:xMode val="edge"/>
          <c:yMode val="edge"/>
          <c:x val="0.11985137795275591"/>
          <c:y val="2.2032452619080603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9020510368062093"/>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c:spPr>
            <c:trendlineType val="linear"/>
            <c:dispRSqr val="0"/>
            <c:dispEq val="0"/>
          </c:trendline>
          <c:cat>
            <c:numRef>
              <c:f>DataG31!$A$5:$A$104</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DataG31!$B$5:$B$104</c:f>
              <c:numCache>
                <c:formatCode>0.000</c:formatCode>
                <c:ptCount val="100"/>
                <c:pt idx="0">
                  <c:v>0.24617999792098999</c:v>
                </c:pt>
                <c:pt idx="1">
                  <c:v>0.26061001420021057</c:v>
                </c:pt>
                <c:pt idx="2">
                  <c:v>0.27094998955726624</c:v>
                </c:pt>
                <c:pt idx="3">
                  <c:v>0.28196999430656433</c:v>
                </c:pt>
                <c:pt idx="4">
                  <c:v>0.28843000531196594</c:v>
                </c:pt>
                <c:pt idx="5">
                  <c:v>0.29864999651908875</c:v>
                </c:pt>
                <c:pt idx="6">
                  <c:v>0.30597999691963196</c:v>
                </c:pt>
                <c:pt idx="7">
                  <c:v>0.31365999579429626</c:v>
                </c:pt>
                <c:pt idx="8">
                  <c:v>0.31858998537063599</c:v>
                </c:pt>
                <c:pt idx="9">
                  <c:v>0.32311999797821045</c:v>
                </c:pt>
                <c:pt idx="10">
                  <c:v>0.32929998636245728</c:v>
                </c:pt>
                <c:pt idx="11">
                  <c:v>0.33678999543190002</c:v>
                </c:pt>
                <c:pt idx="12">
                  <c:v>0.34332999587059021</c:v>
                </c:pt>
                <c:pt idx="13">
                  <c:v>0.34946998953819275</c:v>
                </c:pt>
                <c:pt idx="14">
                  <c:v>0.35600000619888306</c:v>
                </c:pt>
                <c:pt idx="15">
                  <c:v>0.3598800003528595</c:v>
                </c:pt>
                <c:pt idx="16">
                  <c:v>0.36904999613761902</c:v>
                </c:pt>
                <c:pt idx="17">
                  <c:v>0.3767000138759613</c:v>
                </c:pt>
                <c:pt idx="18">
                  <c:v>0.38016998767852783</c:v>
                </c:pt>
                <c:pt idx="19">
                  <c:v>0.38934999704360962</c:v>
                </c:pt>
                <c:pt idx="20">
                  <c:v>0.3950900137424469</c:v>
                </c:pt>
                <c:pt idx="21">
                  <c:v>0.40316000580787659</c:v>
                </c:pt>
                <c:pt idx="22">
                  <c:v>0.4102100133895874</c:v>
                </c:pt>
                <c:pt idx="23">
                  <c:v>0.41534999012947083</c:v>
                </c:pt>
                <c:pt idx="24">
                  <c:v>0.41820999979972839</c:v>
                </c:pt>
                <c:pt idx="25">
                  <c:v>0.42713001370429993</c:v>
                </c:pt>
                <c:pt idx="26">
                  <c:v>0.43184000253677368</c:v>
                </c:pt>
                <c:pt idx="27">
                  <c:v>0.44010999798774719</c:v>
                </c:pt>
                <c:pt idx="28">
                  <c:v>0.4429599940776825</c:v>
                </c:pt>
                <c:pt idx="29">
                  <c:v>0.45094999670982361</c:v>
                </c:pt>
                <c:pt idx="30">
                  <c:v>0.45938000082969666</c:v>
                </c:pt>
                <c:pt idx="31">
                  <c:v>0.46821001172065735</c:v>
                </c:pt>
                <c:pt idx="32">
                  <c:v>0.47176998853683472</c:v>
                </c:pt>
                <c:pt idx="33">
                  <c:v>0.47929999232292175</c:v>
                </c:pt>
                <c:pt idx="34">
                  <c:v>0.48704001307487488</c:v>
                </c:pt>
                <c:pt idx="35">
                  <c:v>0.49338001012802124</c:v>
                </c:pt>
                <c:pt idx="36">
                  <c:v>0.50111997127532959</c:v>
                </c:pt>
                <c:pt idx="37">
                  <c:v>0.50550001859664917</c:v>
                </c:pt>
                <c:pt idx="38">
                  <c:v>0.50896000862121582</c:v>
                </c:pt>
                <c:pt idx="39">
                  <c:v>0.51919001340866089</c:v>
                </c:pt>
                <c:pt idx="40">
                  <c:v>0.5226600170135498</c:v>
                </c:pt>
                <c:pt idx="41">
                  <c:v>0.53033000230789185</c:v>
                </c:pt>
                <c:pt idx="42">
                  <c:v>0.53342998027801514</c:v>
                </c:pt>
                <c:pt idx="43">
                  <c:v>0.54052001237869263</c:v>
                </c:pt>
                <c:pt idx="44">
                  <c:v>0.54420000314712524</c:v>
                </c:pt>
                <c:pt idx="45">
                  <c:v>0.5522800087928772</c:v>
                </c:pt>
                <c:pt idx="46">
                  <c:v>0.56160998344421387</c:v>
                </c:pt>
                <c:pt idx="47">
                  <c:v>0.56354999542236328</c:v>
                </c:pt>
                <c:pt idx="48">
                  <c:v>0.56946998834609985</c:v>
                </c:pt>
                <c:pt idx="49">
                  <c:v>0.57661998271942139</c:v>
                </c:pt>
                <c:pt idx="50">
                  <c:v>0.58451998233795166</c:v>
                </c:pt>
                <c:pt idx="51">
                  <c:v>0.59299999475479126</c:v>
                </c:pt>
                <c:pt idx="52">
                  <c:v>0.59426999092102051</c:v>
                </c:pt>
                <c:pt idx="53">
                  <c:v>0.6058499813079834</c:v>
                </c:pt>
                <c:pt idx="54">
                  <c:v>0.60908997058868408</c:v>
                </c:pt>
                <c:pt idx="55">
                  <c:v>0.6124500036239624</c:v>
                </c:pt>
                <c:pt idx="56">
                  <c:v>0.61984002590179443</c:v>
                </c:pt>
                <c:pt idx="57">
                  <c:v>0.62874001264572144</c:v>
                </c:pt>
                <c:pt idx="58">
                  <c:v>0.63507997989654541</c:v>
                </c:pt>
                <c:pt idx="59">
                  <c:v>0.63956999778747559</c:v>
                </c:pt>
                <c:pt idx="60">
                  <c:v>0.64596998691558838</c:v>
                </c:pt>
                <c:pt idx="61">
                  <c:v>0.65446001291275024</c:v>
                </c:pt>
                <c:pt idx="62">
                  <c:v>0.66022002696990967</c:v>
                </c:pt>
                <c:pt idx="63">
                  <c:v>0.6658400297164917</c:v>
                </c:pt>
                <c:pt idx="64">
                  <c:v>0.67150002717971802</c:v>
                </c:pt>
                <c:pt idx="65">
                  <c:v>0.68374001979827881</c:v>
                </c:pt>
                <c:pt idx="66">
                  <c:v>0.68883997201919556</c:v>
                </c:pt>
                <c:pt idx="67">
                  <c:v>0.69572997093200684</c:v>
                </c:pt>
                <c:pt idx="68">
                  <c:v>0.70284998416900635</c:v>
                </c:pt>
                <c:pt idx="69">
                  <c:v>0.71347999572753906</c:v>
                </c:pt>
                <c:pt idx="70">
                  <c:v>0.71578001976013184</c:v>
                </c:pt>
                <c:pt idx="71">
                  <c:v>0.72589999437332153</c:v>
                </c:pt>
                <c:pt idx="72">
                  <c:v>0.73168998956680298</c:v>
                </c:pt>
                <c:pt idx="73">
                  <c:v>0.73931998014450073</c:v>
                </c:pt>
                <c:pt idx="74">
                  <c:v>0.74708998203277588</c:v>
                </c:pt>
                <c:pt idx="75">
                  <c:v>0.75402998924255371</c:v>
                </c:pt>
                <c:pt idx="76">
                  <c:v>0.76370000839233398</c:v>
                </c:pt>
                <c:pt idx="77">
                  <c:v>0.77099001407623291</c:v>
                </c:pt>
                <c:pt idx="78">
                  <c:v>0.77916997671127319</c:v>
                </c:pt>
                <c:pt idx="79">
                  <c:v>0.7855600118637085</c:v>
                </c:pt>
                <c:pt idx="80">
                  <c:v>0.79180997610092163</c:v>
                </c:pt>
                <c:pt idx="81">
                  <c:v>0.80326002836227417</c:v>
                </c:pt>
                <c:pt idx="82">
                  <c:v>0.81101000308990479</c:v>
                </c:pt>
                <c:pt idx="83">
                  <c:v>0.8194199800491333</c:v>
                </c:pt>
                <c:pt idx="84">
                  <c:v>0.82262998819351196</c:v>
                </c:pt>
                <c:pt idx="85">
                  <c:v>0.833079993724823</c:v>
                </c:pt>
                <c:pt idx="86">
                  <c:v>0.8418700098991394</c:v>
                </c:pt>
                <c:pt idx="87">
                  <c:v>0.85044002532958984</c:v>
                </c:pt>
                <c:pt idx="88">
                  <c:v>0.86068999767303467</c:v>
                </c:pt>
                <c:pt idx="89">
                  <c:v>0.86629998683929443</c:v>
                </c:pt>
                <c:pt idx="90">
                  <c:v>0.87541002035140991</c:v>
                </c:pt>
                <c:pt idx="91">
                  <c:v>0.88471001386642456</c:v>
                </c:pt>
                <c:pt idx="92">
                  <c:v>0.89275997877120972</c:v>
                </c:pt>
                <c:pt idx="93">
                  <c:v>0.89963001012802124</c:v>
                </c:pt>
                <c:pt idx="94">
                  <c:v>0.90845000743865967</c:v>
                </c:pt>
                <c:pt idx="95">
                  <c:v>0.91391998529434204</c:v>
                </c:pt>
                <c:pt idx="96">
                  <c:v>0.91962999105453491</c:v>
                </c:pt>
                <c:pt idx="97">
                  <c:v>0.92729997634887695</c:v>
                </c:pt>
                <c:pt idx="98">
                  <c:v>0.93383997678756714</c:v>
                </c:pt>
                <c:pt idx="99">
                  <c:v>0.9379199743270874</c:v>
                </c:pt>
              </c:numCache>
            </c:numRef>
          </c:val>
          <c:smooth val="1"/>
        </c:ser>
        <c:dLbls>
          <c:showLegendKey val="0"/>
          <c:showVal val="0"/>
          <c:showCatName val="0"/>
          <c:showSerName val="0"/>
          <c:showPercent val="0"/>
          <c:showBubbleSize val="0"/>
        </c:dLbls>
        <c:marker val="1"/>
        <c:smooth val="0"/>
        <c:axId val="788709448"/>
        <c:axId val="788704352"/>
      </c:lineChart>
      <c:catAx>
        <c:axId val="788709448"/>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de revenu parental</a:t>
                </a:r>
                <a:endParaRPr lang="fr-FR" sz="1300"/>
              </a:p>
            </c:rich>
          </c:tx>
          <c:layout>
            <c:manualLayout>
              <c:xMode val="edge"/>
              <c:yMode val="edge"/>
              <c:x val="0.3905328083989501"/>
              <c:y val="0.80310846360752974"/>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4352"/>
        <c:crossesAt val="0"/>
        <c:auto val="1"/>
        <c:lblAlgn val="ctr"/>
        <c:lblOffset val="100"/>
        <c:tickLblSkip val="10"/>
        <c:tickMarkSkip val="5"/>
        <c:noMultiLvlLbl val="0"/>
      </c:catAx>
      <c:valAx>
        <c:axId val="788704352"/>
        <c:scaling>
          <c:orientation val="minMax"/>
          <c:max val="1"/>
          <c:min val="0.2"/>
        </c:scaling>
        <c:delete val="0"/>
        <c:axPos val="l"/>
        <c:majorGridlines>
          <c:spPr>
            <a:ln w="12700">
              <a:solidFill>
                <a:srgbClr val="000000"/>
              </a:solidFill>
              <a:prstDash val="sysDash"/>
            </a:ln>
          </c:spPr>
        </c:majorGridlines>
        <c:title>
          <c:tx>
            <c:rich>
              <a:bodyPr/>
              <a:lstStyle/>
              <a:p>
                <a:pPr>
                  <a:defRPr sz="1300"/>
                </a:pPr>
                <a:r>
                  <a:rPr lang="fr-FR" sz="1300"/>
                  <a:t>Taux</a:t>
                </a:r>
                <a:r>
                  <a:rPr lang="fr-FR" sz="1300" baseline="0"/>
                  <a:t> d'accès à l'enseignement supérieur </a:t>
                </a:r>
                <a:endParaRPr lang="fr-FR" sz="1300"/>
              </a:p>
            </c:rich>
          </c:tx>
          <c:layout>
            <c:manualLayout>
              <c:xMode val="edge"/>
              <c:yMode val="edge"/>
              <c:x val="9.7317366579177614E-3"/>
              <c:y val="0.1549223061022975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9448"/>
        <c:crosses val="autoZero"/>
        <c:crossBetween val="midCat"/>
        <c:majorUnit val="0.1"/>
        <c:minorUnit val="5.000000000000001E-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Graphique 32. L'inégalité de l'investissement éducatif en France </a:t>
            </a:r>
          </a:p>
          <a:p>
            <a:pPr>
              <a:defRPr sz="1800" b="1" i="0" u="none" strike="noStrike" baseline="0">
                <a:solidFill>
                  <a:srgbClr val="000000"/>
                </a:solidFill>
                <a:latin typeface="Arial"/>
                <a:ea typeface="Arial"/>
                <a:cs typeface="Arial"/>
              </a:defRPr>
            </a:pPr>
            <a:endParaRPr lang="fr-FR" sz="1800" b="0" baseline="0">
              <a:latin typeface="Arial" panose="020B0604020202020204" pitchFamily="34" charset="0"/>
              <a:cs typeface="Arial" panose="020B0604020202020204" pitchFamily="34" charset="0"/>
            </a:endParaRPr>
          </a:p>
        </c:rich>
      </c:tx>
      <c:layout>
        <c:manualLayout>
          <c:xMode val="edge"/>
          <c:yMode val="edge"/>
          <c:x val="0.14070231689995394"/>
          <c:y val="2.2031667109486041E-3"/>
        </c:manualLayout>
      </c:layout>
      <c:overlay val="0"/>
      <c:spPr>
        <a:noFill/>
        <a:ln w="25400">
          <a:noFill/>
        </a:ln>
      </c:spPr>
    </c:title>
    <c:autoTitleDeleted val="0"/>
    <c:plotArea>
      <c:layout>
        <c:manualLayout>
          <c:layoutTarget val="inner"/>
          <c:xMode val="edge"/>
          <c:yMode val="edge"/>
          <c:x val="0.10652744969378826"/>
          <c:y val="6.1152308064394277E-2"/>
          <c:w val="0.8559412729658793"/>
          <c:h val="0.64287083425327685"/>
        </c:manualLayout>
      </c:layout>
      <c:lineChart>
        <c:grouping val="standard"/>
        <c:varyColors val="0"/>
        <c:ser>
          <c:idx val="1"/>
          <c:order val="0"/>
          <c:spPr>
            <a:ln w="50800">
              <a:solidFill>
                <a:srgbClr val="FF0000"/>
              </a:solidFill>
            </a:ln>
          </c:spPr>
          <c:marker>
            <c:symbol val="circle"/>
            <c:size val="7"/>
            <c:spPr>
              <a:solidFill>
                <a:srgbClr val="FF0000"/>
              </a:solidFill>
              <a:ln>
                <a:solidFill>
                  <a:srgbClr val="FF0000"/>
                </a:solidFill>
              </a:ln>
            </c:spPr>
          </c:marker>
          <c:trendline>
            <c:spPr>
              <a:ln w="31750">
                <a:noFill/>
              </a:ln>
            </c:spPr>
            <c:trendlineType val="linear"/>
            <c:dispRSqr val="0"/>
            <c:dispEq val="0"/>
          </c:trendline>
          <c:cat>
            <c:numRef>
              <c:f>DataG32!$A$6:$A$105</c:f>
              <c:numCache>
                <c:formatCode>General</c:formatCode>
                <c:ptCount val="10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numCache>
            </c:numRef>
          </c:cat>
          <c:val>
            <c:numRef>
              <c:f>DataG32!$B$6:$B$105</c:f>
              <c:numCache>
                <c:formatCode>0</c:formatCode>
                <c:ptCount val="100"/>
                <c:pt idx="0">
                  <c:v>65.446019039533198</c:v>
                </c:pt>
                <c:pt idx="1">
                  <c:v>65.781725626795449</c:v>
                </c:pt>
                <c:pt idx="2">
                  <c:v>66.123674901280793</c:v>
                </c:pt>
                <c:pt idx="3">
                  <c:v>66.472880610196796</c:v>
                </c:pt>
                <c:pt idx="4">
                  <c:v>66.830390774931956</c:v>
                </c:pt>
                <c:pt idx="5">
                  <c:v>67.197287964421804</c:v>
                </c:pt>
                <c:pt idx="6">
                  <c:v>67.574689452888961</c:v>
                </c:pt>
                <c:pt idx="7">
                  <c:v>67.963747240371603</c:v>
                </c:pt>
                <c:pt idx="8">
                  <c:v>68.365647911526708</c:v>
                </c:pt>
                <c:pt idx="9">
                  <c:v>68.781612304944474</c:v>
                </c:pt>
                <c:pt idx="10">
                  <c:v>69.212894961543</c:v>
                </c:pt>
                <c:pt idx="11">
                  <c:v>69.660783316507093</c:v>
                </c:pt>
                <c:pt idx="12">
                  <c:v>70.126596594671526</c:v>
                </c:pt>
                <c:pt idx="13">
                  <c:v>70.611684364109763</c:v>
                </c:pt>
                <c:pt idx="14">
                  <c:v>71.117424696972961</c:v>
                </c:pt>
                <c:pt idx="15">
                  <c:v>71.645221880261872</c:v>
                </c:pt>
                <c:pt idx="16">
                  <c:v>72.196503612048843</c:v>
                </c:pt>
                <c:pt idx="17">
                  <c:v>72.772717610738994</c:v>
                </c:pt>
                <c:pt idx="18">
                  <c:v>73.3753275561306</c:v>
                </c:pt>
                <c:pt idx="19">
                  <c:v>74.005808271073207</c:v>
                </c:pt>
                <c:pt idx="20">
                  <c:v>74.665640041652637</c:v>
                </c:pt>
                <c:pt idx="21">
                  <c:v>75.356301961454648</c:v>
                </c:pt>
                <c:pt idx="22">
                  <c:v>76.07926417194156</c:v>
                </c:pt>
                <c:pt idx="23">
                  <c:v>76.835978855683805</c:v>
                </c:pt>
                <c:pt idx="24">
                  <c:v>77.62786982242261</c:v>
                </c:pt>
                <c:pt idx="25">
                  <c:v>78.456320509019761</c:v>
                </c:pt>
                <c:pt idx="26">
                  <c:v>79.322660193473524</c:v>
                </c:pt>
                <c:pt idx="27">
                  <c:v>80.228148199819444</c:v>
                </c:pt>
                <c:pt idx="28">
                  <c:v>81.173955844721647</c:v>
                </c:pt>
                <c:pt idx="29">
                  <c:v>82.161145847490118</c:v>
                </c:pt>
                <c:pt idx="30">
                  <c:v>83.190648892851485</c:v>
                </c:pt>
                <c:pt idx="31">
                  <c:v>84.263236999303672</c:v>
                </c:pt>
                <c:pt idx="32">
                  <c:v>85.379493305190962</c:v>
                </c:pt>
                <c:pt idx="33">
                  <c:v>86.539777838516756</c:v>
                </c:pt>
                <c:pt idx="34">
                  <c:v>87.744188784558361</c:v>
                </c:pt>
                <c:pt idx="35">
                  <c:v>88.992518706331325</c:v>
                </c:pt>
                <c:pt idx="36">
                  <c:v>90.284205105433088</c:v>
                </c:pt>
                <c:pt idx="37">
                  <c:v>91.618274633453638</c:v>
                </c:pt>
                <c:pt idx="38">
                  <c:v>92.993280174488291</c:v>
                </c:pt>
                <c:pt idx="39">
                  <c:v>94.407229914648482</c:v>
                </c:pt>
                <c:pt idx="40">
                  <c:v>95.857507391667369</c:v>
                </c:pt>
                <c:pt idx="41">
                  <c:v>97.340781371039881</c:v>
                </c:pt>
                <c:pt idx="42">
                  <c:v>98.852904220091034</c:v>
                </c:pt>
                <c:pt idx="43">
                  <c:v>100.38879723727273</c:v>
                </c:pt>
                <c:pt idx="44">
                  <c:v>101.942321133162</c:v>
                </c:pt>
                <c:pt idx="45">
                  <c:v>103.50612953358048</c:v>
                </c:pt>
                <c:pt idx="46">
                  <c:v>105.07150296826535</c:v>
                </c:pt>
                <c:pt idx="47">
                  <c:v>106.62816029009389</c:v>
                </c:pt>
                <c:pt idx="48">
                  <c:v>108.16404380750052</c:v>
                </c:pt>
                <c:pt idx="49">
                  <c:v>109.66507355392116</c:v>
                </c:pt>
                <c:pt idx="50">
                  <c:v>111.11570242021776</c:v>
                </c:pt>
                <c:pt idx="51">
                  <c:v>112.50740209157988</c:v>
                </c:pt>
                <c:pt idx="52">
                  <c:v>113.84019241353276</c:v>
                </c:pt>
                <c:pt idx="53">
                  <c:v>115.11518942577972</c:v>
                </c:pt>
                <c:pt idx="54">
                  <c:v>116.33384751522503</c:v>
                </c:pt>
                <c:pt idx="55">
                  <c:v>117.49799112467089</c:v>
                </c:pt>
                <c:pt idx="56">
                  <c:v>118.60985035748185</c:v>
                </c:pt>
                <c:pt idx="57">
                  <c:v>119.67210107895936</c:v>
                </c:pt>
                <c:pt idx="58">
                  <c:v>120.6879102080028</c:v>
                </c:pt>
                <c:pt idx="59">
                  <c:v>121.66098699703799</c:v>
                </c:pt>
                <c:pt idx="60">
                  <c:v>122.59564121618881</c:v>
                </c:pt>
                <c:pt idx="61">
                  <c:v>123.49684928820119</c:v>
                </c:pt>
                <c:pt idx="62">
                  <c:v>124.37032956323519</c:v>
                </c:pt>
                <c:pt idx="63">
                  <c:v>125.22262807458239</c:v>
                </c:pt>
                <c:pt idx="64">
                  <c:v>126.0612162717228</c:v>
                </c:pt>
                <c:pt idx="65">
                  <c:v>126.8946023766228</c:v>
                </c:pt>
                <c:pt idx="66">
                  <c:v>127.73245813599119</c:v>
                </c:pt>
                <c:pt idx="67">
                  <c:v>128.5857628196172</c:v>
                </c:pt>
                <c:pt idx="68">
                  <c:v>129.46696630049041</c:v>
                </c:pt>
                <c:pt idx="69">
                  <c:v>130.390172879532</c:v>
                </c:pt>
                <c:pt idx="70">
                  <c:v>131.3713470836712</c:v>
                </c:pt>
                <c:pt idx="71">
                  <c:v>132.42854181185641</c:v>
                </c:pt>
                <c:pt idx="72">
                  <c:v>133.58214768660241</c:v>
                </c:pt>
                <c:pt idx="73">
                  <c:v>134.85515991606002</c:v>
                </c:pt>
                <c:pt idx="74">
                  <c:v>136.27345481371918</c:v>
                </c:pt>
                <c:pt idx="75">
                  <c:v>137.86606148410681</c:v>
                </c:pt>
                <c:pt idx="76">
                  <c:v>139.6654037199288</c:v>
                </c:pt>
                <c:pt idx="77">
                  <c:v>141.70747079243401</c:v>
                </c:pt>
                <c:pt idx="78">
                  <c:v>144.0318503363724</c:v>
                </c:pt>
                <c:pt idx="79">
                  <c:v>146.68151691401758</c:v>
                </c:pt>
                <c:pt idx="80">
                  <c:v>149.70220820325599</c:v>
                </c:pt>
                <c:pt idx="81">
                  <c:v>153.1411245821148</c:v>
                </c:pt>
                <c:pt idx="82">
                  <c:v>157.04453709038401</c:v>
                </c:pt>
                <c:pt idx="83">
                  <c:v>161.453650569882</c:v>
                </c:pt>
                <c:pt idx="84">
                  <c:v>166.3976885671488</c:v>
                </c:pt>
                <c:pt idx="85">
                  <c:v>171.88255030713481</c:v>
                </c:pt>
                <c:pt idx="86">
                  <c:v>177.87236865039958</c:v>
                </c:pt>
                <c:pt idx="87">
                  <c:v>184.25954793720359</c:v>
                </c:pt>
                <c:pt idx="88">
                  <c:v>190.8157089840804</c:v>
                </c:pt>
                <c:pt idx="89">
                  <c:v>197.1098599909584</c:v>
                </c:pt>
                <c:pt idx="90">
                  <c:v>202.74485878127882</c:v>
                </c:pt>
                <c:pt idx="91">
                  <c:v>208.5035863953444</c:v>
                </c:pt>
                <c:pt idx="92">
                  <c:v>214.72846536031201</c:v>
                </c:pt>
                <c:pt idx="93">
                  <c:v>221.5282946100792</c:v>
                </c:pt>
                <c:pt idx="94">
                  <c:v>229.0594972382568</c:v>
                </c:pt>
                <c:pt idx="95">
                  <c:v>237.5607260185584</c:v>
                </c:pt>
                <c:pt idx="96">
                  <c:v>247.42790486594882</c:v>
                </c:pt>
                <c:pt idx="97">
                  <c:v>259.40798929562879</c:v>
                </c:pt>
                <c:pt idx="98">
                  <c:v>275.27532064351919</c:v>
                </c:pt>
                <c:pt idx="99">
                  <c:v>303.7633567910724</c:v>
                </c:pt>
              </c:numCache>
            </c:numRef>
          </c:val>
          <c:smooth val="1"/>
        </c:ser>
        <c:ser>
          <c:idx val="0"/>
          <c:order val="1"/>
          <c:spPr>
            <a:ln w="50800">
              <a:solidFill>
                <a:schemeClr val="tx1"/>
              </a:solidFill>
            </a:ln>
          </c:spPr>
          <c:marker>
            <c:symbol val="none"/>
          </c:marker>
          <c:val>
            <c:numRef>
              <c:f>DataG32!$C$6:$C$105</c:f>
              <c:numCache>
                <c:formatCode>#,##0</c:formatCode>
                <c:ptCount val="100"/>
                <c:pt idx="0">
                  <c:v>120</c:v>
                </c:pt>
                <c:pt idx="1">
                  <c:v>120</c:v>
                </c:pt>
                <c:pt idx="2">
                  <c:v>120</c:v>
                </c:pt>
                <c:pt idx="3">
                  <c:v>120</c:v>
                </c:pt>
                <c:pt idx="4">
                  <c:v>120</c:v>
                </c:pt>
                <c:pt idx="5">
                  <c:v>120</c:v>
                </c:pt>
                <c:pt idx="6">
                  <c:v>120</c:v>
                </c:pt>
                <c:pt idx="7">
                  <c:v>120</c:v>
                </c:pt>
                <c:pt idx="8">
                  <c:v>120</c:v>
                </c:pt>
                <c:pt idx="9">
                  <c:v>120</c:v>
                </c:pt>
                <c:pt idx="10">
                  <c:v>120</c:v>
                </c:pt>
                <c:pt idx="11">
                  <c:v>120</c:v>
                </c:pt>
                <c:pt idx="12">
                  <c:v>120</c:v>
                </c:pt>
                <c:pt idx="13">
                  <c:v>120</c:v>
                </c:pt>
                <c:pt idx="14">
                  <c:v>120</c:v>
                </c:pt>
                <c:pt idx="15">
                  <c:v>120</c:v>
                </c:pt>
                <c:pt idx="16">
                  <c:v>120</c:v>
                </c:pt>
                <c:pt idx="17">
                  <c:v>120</c:v>
                </c:pt>
                <c:pt idx="18">
                  <c:v>120</c:v>
                </c:pt>
                <c:pt idx="19">
                  <c:v>120</c:v>
                </c:pt>
                <c:pt idx="20">
                  <c:v>120</c:v>
                </c:pt>
                <c:pt idx="21">
                  <c:v>120</c:v>
                </c:pt>
                <c:pt idx="22">
                  <c:v>120</c:v>
                </c:pt>
                <c:pt idx="23">
                  <c:v>120</c:v>
                </c:pt>
                <c:pt idx="24">
                  <c:v>120</c:v>
                </c:pt>
                <c:pt idx="25">
                  <c:v>120</c:v>
                </c:pt>
                <c:pt idx="26">
                  <c:v>120</c:v>
                </c:pt>
                <c:pt idx="27">
                  <c:v>120</c:v>
                </c:pt>
                <c:pt idx="28">
                  <c:v>120</c:v>
                </c:pt>
                <c:pt idx="29">
                  <c:v>120</c:v>
                </c:pt>
                <c:pt idx="30">
                  <c:v>120</c:v>
                </c:pt>
                <c:pt idx="31">
                  <c:v>120</c:v>
                </c:pt>
                <c:pt idx="32">
                  <c:v>120</c:v>
                </c:pt>
                <c:pt idx="33">
                  <c:v>120</c:v>
                </c:pt>
                <c:pt idx="34">
                  <c:v>120</c:v>
                </c:pt>
                <c:pt idx="35">
                  <c:v>120</c:v>
                </c:pt>
                <c:pt idx="36">
                  <c:v>120</c:v>
                </c:pt>
                <c:pt idx="37">
                  <c:v>120</c:v>
                </c:pt>
                <c:pt idx="38">
                  <c:v>120</c:v>
                </c:pt>
                <c:pt idx="39">
                  <c:v>120</c:v>
                </c:pt>
                <c:pt idx="40">
                  <c:v>120</c:v>
                </c:pt>
                <c:pt idx="41">
                  <c:v>120</c:v>
                </c:pt>
                <c:pt idx="42">
                  <c:v>120</c:v>
                </c:pt>
                <c:pt idx="43">
                  <c:v>120</c:v>
                </c:pt>
                <c:pt idx="44">
                  <c:v>120</c:v>
                </c:pt>
                <c:pt idx="45">
                  <c:v>120</c:v>
                </c:pt>
                <c:pt idx="46">
                  <c:v>120</c:v>
                </c:pt>
                <c:pt idx="47">
                  <c:v>120</c:v>
                </c:pt>
                <c:pt idx="48">
                  <c:v>120</c:v>
                </c:pt>
                <c:pt idx="49">
                  <c:v>120</c:v>
                </c:pt>
                <c:pt idx="50">
                  <c:v>120</c:v>
                </c:pt>
                <c:pt idx="51">
                  <c:v>120</c:v>
                </c:pt>
                <c:pt idx="52">
                  <c:v>120</c:v>
                </c:pt>
                <c:pt idx="53">
                  <c:v>120</c:v>
                </c:pt>
                <c:pt idx="54">
                  <c:v>120</c:v>
                </c:pt>
                <c:pt idx="55">
                  <c:v>120</c:v>
                </c:pt>
                <c:pt idx="56">
                  <c:v>120</c:v>
                </c:pt>
                <c:pt idx="57">
                  <c:v>120</c:v>
                </c:pt>
                <c:pt idx="58">
                  <c:v>120</c:v>
                </c:pt>
                <c:pt idx="59">
                  <c:v>120</c:v>
                </c:pt>
                <c:pt idx="60">
                  <c:v>120</c:v>
                </c:pt>
                <c:pt idx="61">
                  <c:v>120</c:v>
                </c:pt>
                <c:pt idx="62">
                  <c:v>120</c:v>
                </c:pt>
                <c:pt idx="63">
                  <c:v>120</c:v>
                </c:pt>
                <c:pt idx="64">
                  <c:v>120</c:v>
                </c:pt>
                <c:pt idx="65">
                  <c:v>120</c:v>
                </c:pt>
                <c:pt idx="66">
                  <c:v>120</c:v>
                </c:pt>
                <c:pt idx="67">
                  <c:v>120</c:v>
                </c:pt>
                <c:pt idx="68">
                  <c:v>120</c:v>
                </c:pt>
                <c:pt idx="69">
                  <c:v>120</c:v>
                </c:pt>
                <c:pt idx="70">
                  <c:v>120</c:v>
                </c:pt>
                <c:pt idx="71">
                  <c:v>120</c:v>
                </c:pt>
                <c:pt idx="72">
                  <c:v>120</c:v>
                </c:pt>
                <c:pt idx="73">
                  <c:v>120</c:v>
                </c:pt>
                <c:pt idx="74">
                  <c:v>120</c:v>
                </c:pt>
                <c:pt idx="75">
                  <c:v>120</c:v>
                </c:pt>
                <c:pt idx="76">
                  <c:v>120</c:v>
                </c:pt>
                <c:pt idx="77">
                  <c:v>120</c:v>
                </c:pt>
                <c:pt idx="78">
                  <c:v>120</c:v>
                </c:pt>
                <c:pt idx="79">
                  <c:v>120</c:v>
                </c:pt>
                <c:pt idx="80">
                  <c:v>120</c:v>
                </c:pt>
                <c:pt idx="81">
                  <c:v>120</c:v>
                </c:pt>
                <c:pt idx="82">
                  <c:v>120</c:v>
                </c:pt>
                <c:pt idx="83">
                  <c:v>120</c:v>
                </c:pt>
                <c:pt idx="84">
                  <c:v>120</c:v>
                </c:pt>
                <c:pt idx="85">
                  <c:v>120</c:v>
                </c:pt>
                <c:pt idx="86">
                  <c:v>120</c:v>
                </c:pt>
                <c:pt idx="87">
                  <c:v>120</c:v>
                </c:pt>
                <c:pt idx="88">
                  <c:v>120</c:v>
                </c:pt>
                <c:pt idx="89">
                  <c:v>120</c:v>
                </c:pt>
                <c:pt idx="90">
                  <c:v>120</c:v>
                </c:pt>
                <c:pt idx="91">
                  <c:v>120</c:v>
                </c:pt>
                <c:pt idx="92">
                  <c:v>120</c:v>
                </c:pt>
                <c:pt idx="93">
                  <c:v>120</c:v>
                </c:pt>
                <c:pt idx="94">
                  <c:v>120</c:v>
                </c:pt>
                <c:pt idx="95">
                  <c:v>120</c:v>
                </c:pt>
                <c:pt idx="96">
                  <c:v>120</c:v>
                </c:pt>
                <c:pt idx="97">
                  <c:v>120</c:v>
                </c:pt>
                <c:pt idx="98">
                  <c:v>120</c:v>
                </c:pt>
                <c:pt idx="99">
                  <c:v>120</c:v>
                </c:pt>
              </c:numCache>
            </c:numRef>
          </c:val>
          <c:smooth val="0"/>
        </c:ser>
        <c:dLbls>
          <c:showLegendKey val="0"/>
          <c:showVal val="0"/>
          <c:showCatName val="0"/>
          <c:showSerName val="0"/>
          <c:showPercent val="0"/>
          <c:showBubbleSize val="0"/>
        </c:dLbls>
        <c:marker val="1"/>
        <c:smooth val="0"/>
        <c:axId val="788705136"/>
        <c:axId val="788706312"/>
      </c:lineChart>
      <c:catAx>
        <c:axId val="788705136"/>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200"/>
                  <a:t>Percentile</a:t>
                </a:r>
                <a:r>
                  <a:rPr lang="fr-FR" sz="1200" baseline="0"/>
                  <a:t> de la répartition de l'investissement total reçu au cours de la scolarité</a:t>
                </a:r>
                <a:endParaRPr lang="fr-FR" sz="1200"/>
              </a:p>
            </c:rich>
          </c:tx>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6312"/>
        <c:crossesAt val="0"/>
        <c:auto val="1"/>
        <c:lblAlgn val="ctr"/>
        <c:lblOffset val="100"/>
        <c:tickLblSkip val="5"/>
        <c:tickMarkSkip val="5"/>
        <c:noMultiLvlLbl val="0"/>
      </c:catAx>
      <c:valAx>
        <c:axId val="788706312"/>
        <c:scaling>
          <c:orientation val="minMax"/>
          <c:max val="310"/>
          <c:min val="0"/>
        </c:scaling>
        <c:delete val="0"/>
        <c:axPos val="l"/>
        <c:majorGridlines>
          <c:spPr>
            <a:ln w="12700">
              <a:solidFill>
                <a:srgbClr val="000000"/>
              </a:solidFill>
              <a:prstDash val="sysDash"/>
            </a:ln>
          </c:spPr>
        </c:majorGridlines>
        <c:title>
          <c:tx>
            <c:rich>
              <a:bodyPr/>
              <a:lstStyle/>
              <a:p>
                <a:pPr>
                  <a:defRPr sz="1300"/>
                </a:pPr>
                <a:r>
                  <a:rPr lang="fr-FR" sz="1200"/>
                  <a:t>Investissement</a:t>
                </a:r>
                <a:r>
                  <a:rPr lang="fr-FR" sz="1200" baseline="0"/>
                  <a:t> éducatif public total reçu par l'élève au cours de sa scolarité (de la maternelle au supérieur) (milliers d'euros 2020)</a:t>
                </a:r>
                <a:endParaRPr lang="fr-FR" sz="1200"/>
              </a:p>
            </c:rich>
          </c:tx>
          <c:layout>
            <c:manualLayout>
              <c:xMode val="edge"/>
              <c:yMode val="edge"/>
              <c:x val="6.9494572776626047E-3"/>
              <c:y val="1.2919733835202446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5136"/>
        <c:crosses val="autoZero"/>
        <c:crossBetween val="midCat"/>
        <c:majorUnit val="50"/>
        <c:minorUnit val="5.000000000000001E-2"/>
      </c:valAx>
      <c:spPr>
        <a:solidFill>
          <a:schemeClr val="lt1"/>
        </a:solidFill>
        <a:ln w="25400" cap="flat" cmpd="sng" algn="ctr">
          <a:solidFill>
            <a:schemeClr val="dk1"/>
          </a:solidFill>
          <a:prstDash val="solid"/>
          <a:miter lim="800000"/>
        </a:ln>
        <a:effectLst/>
      </c:spPr>
    </c:plotArea>
    <c:plotVisOnly val="1"/>
    <c:dispBlanksAs val="span"/>
    <c:showDLblsOverMax val="0"/>
  </c:chart>
  <c:spPr>
    <a:noFill/>
    <a:ln w="19050">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700" b="1" i="0" u="none" strike="noStrike" kern="1200" baseline="0">
                <a:solidFill>
                  <a:srgbClr val="000000"/>
                </a:solidFill>
                <a:latin typeface="Arial"/>
                <a:ea typeface="Arial"/>
                <a:cs typeface="Arial"/>
              </a:defRPr>
            </a:pPr>
            <a:r>
              <a:rPr lang="fr-FR" sz="1800"/>
              <a:t>Graphique</a:t>
            </a:r>
            <a:r>
              <a:rPr lang="fr-FR" sz="1800" baseline="0"/>
              <a:t> 33. De la persistance du patriarcat au 21</a:t>
            </a:r>
            <a:r>
              <a:rPr lang="fr-FR" sz="1800" baseline="30000"/>
              <a:t>e</a:t>
            </a:r>
            <a:r>
              <a:rPr lang="fr-FR" sz="1800" baseline="0"/>
              <a:t> siècle</a:t>
            </a:r>
            <a:endParaRPr lang="fr-FR" sz="1800"/>
          </a:p>
        </c:rich>
      </c:tx>
      <c:layout>
        <c:manualLayout>
          <c:xMode val="edge"/>
          <c:yMode val="edge"/>
          <c:x val="0.17116055677466546"/>
          <c:y val="1.7082331235792182E-4"/>
        </c:manualLayout>
      </c:layout>
      <c:overlay val="0"/>
      <c:spPr>
        <a:noFill/>
        <a:ln w="25400">
          <a:noFill/>
        </a:ln>
        <a:effectLst/>
      </c:spPr>
    </c:title>
    <c:autoTitleDeleted val="0"/>
    <c:plotArea>
      <c:layout>
        <c:manualLayout>
          <c:layoutTarget val="inner"/>
          <c:xMode val="edge"/>
          <c:yMode val="edge"/>
          <c:x val="9.4659653199087812E-2"/>
          <c:y val="5.0360755114815671E-2"/>
          <c:w val="0.872826685598727"/>
          <c:h val="0.77034527064869995"/>
        </c:manualLayout>
      </c:layout>
      <c:lineChart>
        <c:grouping val="standard"/>
        <c:varyColors val="0"/>
        <c:ser>
          <c:idx val="0"/>
          <c:order val="0"/>
          <c:tx>
            <c:v>Top 50%</c:v>
          </c:tx>
          <c:spPr>
            <a:ln w="44450" cap="rnd" cmpd="sng" algn="ctr">
              <a:solidFill>
                <a:srgbClr val="00B050"/>
              </a:solidFill>
              <a:prstDash val="solid"/>
              <a:round/>
            </a:ln>
            <a:effectLst/>
          </c:spPr>
          <c:marker>
            <c:symbol val="diamond"/>
            <c:size val="10"/>
            <c:spPr>
              <a:solidFill>
                <a:srgbClr val="00B050"/>
              </a:solidFill>
              <a:ln w="25400" cap="flat" cmpd="sng" algn="ctr">
                <a:solidFill>
                  <a:srgbClr val="00B050"/>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DataG33!$C$7:$C$69</c:f>
              <c:numCache>
                <c:formatCode>0%</c:formatCode>
                <c:ptCount val="63"/>
                <c:pt idx="0">
                  <c:v>0.3061901330947876</c:v>
                </c:pt>
                <c:pt idx="5">
                  <c:v>0.32052356004714966</c:v>
                </c:pt>
                <c:pt idx="9">
                  <c:v>0.31906849145889282</c:v>
                </c:pt>
                <c:pt idx="14">
                  <c:v>0.36625555157661438</c:v>
                </c:pt>
                <c:pt idx="18">
                  <c:v>0.37834477424621582</c:v>
                </c:pt>
                <c:pt idx="21">
                  <c:v>0.3817562460899353</c:v>
                </c:pt>
                <c:pt idx="24">
                  <c:v>0.388792484998703</c:v>
                </c:pt>
                <c:pt idx="25">
                  <c:v>0.39267149567604065</c:v>
                </c:pt>
                <c:pt idx="26">
                  <c:v>0.39860323071479797</c:v>
                </c:pt>
                <c:pt idx="27">
                  <c:v>0.39940479397773743</c:v>
                </c:pt>
                <c:pt idx="28">
                  <c:v>0.39587843418121338</c:v>
                </c:pt>
                <c:pt idx="29">
                  <c:v>0.39539334177970886</c:v>
                </c:pt>
                <c:pt idx="30">
                  <c:v>0.39561054110527039</c:v>
                </c:pt>
                <c:pt idx="31">
                  <c:v>0.39216920733451843</c:v>
                </c:pt>
                <c:pt idx="32">
                  <c:v>0.39293038845062256</c:v>
                </c:pt>
                <c:pt idx="33">
                  <c:v>0.39692851901054382</c:v>
                </c:pt>
                <c:pt idx="34">
                  <c:v>0.39926937222480774</c:v>
                </c:pt>
                <c:pt idx="35">
                  <c:v>0.39877676963806152</c:v>
                </c:pt>
                <c:pt idx="36">
                  <c:v>0.3992118239402771</c:v>
                </c:pt>
                <c:pt idx="37">
                  <c:v>0.40304651856422424</c:v>
                </c:pt>
                <c:pt idx="38">
                  <c:v>0.40367329120635986</c:v>
                </c:pt>
                <c:pt idx="39">
                  <c:v>0.4123116135597229</c:v>
                </c:pt>
                <c:pt idx="40">
                  <c:v>0.41489002108573914</c:v>
                </c:pt>
                <c:pt idx="41">
                  <c:v>0.41239681839942932</c:v>
                </c:pt>
                <c:pt idx="42">
                  <c:v>0.41687151789665222</c:v>
                </c:pt>
                <c:pt idx="43">
                  <c:v>0.41463416814804077</c:v>
                </c:pt>
                <c:pt idx="44">
                  <c:v>0.41687151789665222</c:v>
                </c:pt>
                <c:pt idx="45">
                  <c:v>0.42499999999999999</c:v>
                </c:pt>
                <c:pt idx="50">
                  <c:v>0.43510997891426084</c:v>
                </c:pt>
              </c:numCache>
            </c:numRef>
          </c:val>
          <c:smooth val="1"/>
          <c:extLst xmlns:c16r2="http://schemas.microsoft.com/office/drawing/2015/06/chart">
            <c:ext xmlns:c16="http://schemas.microsoft.com/office/drawing/2014/chart" uri="{C3380CC4-5D6E-409C-BE32-E72D297353CC}">
              <c16:uniqueId val="{00000000-CA93-419F-9209-AC3C3DBBD48C}"/>
            </c:ext>
          </c:extLst>
        </c:ser>
        <c:ser>
          <c:idx val="2"/>
          <c:order val="1"/>
          <c:tx>
            <c:v>Top 10%</c:v>
          </c:tx>
          <c:spPr>
            <a:ln w="41275" cap="rnd" cmpd="sng" algn="ctr">
              <a:solidFill>
                <a:srgbClr val="FF0000"/>
              </a:solidFill>
              <a:prstDash val="solid"/>
              <a:round/>
            </a:ln>
            <a:effectLst/>
          </c:spPr>
          <c:marker>
            <c:symbol val="triangle"/>
            <c:size val="8"/>
            <c:spPr>
              <a:solidFill>
                <a:srgbClr val="FF0000"/>
              </a:solidFill>
              <a:ln w="25400" cap="flat" cmpd="sng" algn="ctr">
                <a:solidFill>
                  <a:srgbClr val="FF0000"/>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DataG33!$D$7:$D$69</c:f>
              <c:numCache>
                <c:formatCode>0%</c:formatCode>
                <c:ptCount val="63"/>
                <c:pt idx="0">
                  <c:v>0.17208753526210785</c:v>
                </c:pt>
                <c:pt idx="5">
                  <c:v>0.18740288913249969</c:v>
                </c:pt>
                <c:pt idx="9">
                  <c:v>0.1680670827627182</c:v>
                </c:pt>
                <c:pt idx="14">
                  <c:v>0.18954020738601685</c:v>
                </c:pt>
                <c:pt idx="18">
                  <c:v>0.2443537563085556</c:v>
                </c:pt>
                <c:pt idx="20">
                  <c:v>0.25727838277816772</c:v>
                </c:pt>
                <c:pt idx="21">
                  <c:v>0.24822202324867249</c:v>
                </c:pt>
                <c:pt idx="24">
                  <c:v>0.24543957412242889</c:v>
                </c:pt>
                <c:pt idx="25">
                  <c:v>0.25807297229766846</c:v>
                </c:pt>
                <c:pt idx="26">
                  <c:v>0.25748845934867859</c:v>
                </c:pt>
                <c:pt idx="27">
                  <c:v>0.25995582342147827</c:v>
                </c:pt>
                <c:pt idx="28">
                  <c:v>0.25853252410888672</c:v>
                </c:pt>
                <c:pt idx="29">
                  <c:v>0.2547970712184906</c:v>
                </c:pt>
                <c:pt idx="30">
                  <c:v>0.25422415137290955</c:v>
                </c:pt>
                <c:pt idx="31">
                  <c:v>0.2514910101890564</c:v>
                </c:pt>
                <c:pt idx="32">
                  <c:v>0.25532490015029907</c:v>
                </c:pt>
                <c:pt idx="33">
                  <c:v>0.26610815525054932</c:v>
                </c:pt>
                <c:pt idx="34">
                  <c:v>0.26911234855651855</c:v>
                </c:pt>
                <c:pt idx="35">
                  <c:v>0.26955628395080566</c:v>
                </c:pt>
                <c:pt idx="36">
                  <c:v>0.2710053026676178</c:v>
                </c:pt>
                <c:pt idx="37">
                  <c:v>0.27924850583076477</c:v>
                </c:pt>
                <c:pt idx="38">
                  <c:v>0.27660790085792542</c:v>
                </c:pt>
                <c:pt idx="39">
                  <c:v>0.2858218252658844</c:v>
                </c:pt>
                <c:pt idx="40">
                  <c:v>0.29304948449134827</c:v>
                </c:pt>
                <c:pt idx="41">
                  <c:v>0.29279518127441406</c:v>
                </c:pt>
                <c:pt idx="42">
                  <c:v>0.29504081606864929</c:v>
                </c:pt>
                <c:pt idx="43">
                  <c:v>0.29391799867153168</c:v>
                </c:pt>
                <c:pt idx="44">
                  <c:v>0.29504081606864929</c:v>
                </c:pt>
                <c:pt idx="45">
                  <c:v>0.31</c:v>
                </c:pt>
                <c:pt idx="50">
                  <c:v>0.32695051550865173</c:v>
                </c:pt>
              </c:numCache>
            </c:numRef>
          </c:val>
          <c:smooth val="0"/>
          <c:extLst xmlns:c16r2="http://schemas.microsoft.com/office/drawing/2015/06/chart">
            <c:ext xmlns:c16="http://schemas.microsoft.com/office/drawing/2014/chart" uri="{C3380CC4-5D6E-409C-BE32-E72D297353CC}">
              <c16:uniqueId val="{00000001-CA93-419F-9209-AC3C3DBBD48C}"/>
            </c:ext>
          </c:extLst>
        </c:ser>
        <c:ser>
          <c:idx val="3"/>
          <c:order val="2"/>
          <c:tx>
            <c:v>Top 1%</c:v>
          </c:tx>
          <c:spPr>
            <a:ln w="41275" cap="rnd" cmpd="sng" algn="ctr">
              <a:solidFill>
                <a:schemeClr val="accent2"/>
              </a:solidFill>
              <a:prstDash val="solid"/>
              <a:round/>
            </a:ln>
            <a:effectLst/>
          </c:spPr>
          <c:marker>
            <c:symbol val="x"/>
            <c:size val="7"/>
            <c:spPr>
              <a:solidFill>
                <a:schemeClr val="accent2"/>
              </a:solidFill>
              <a:ln w="25400" cap="flat" cmpd="sng" algn="ctr">
                <a:solidFill>
                  <a:schemeClr val="accent2"/>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DataG33!$E$7:$E$69</c:f>
              <c:numCache>
                <c:formatCode>0%</c:formatCode>
                <c:ptCount val="63"/>
                <c:pt idx="0">
                  <c:v>6.3052751123905182E-2</c:v>
                </c:pt>
                <c:pt idx="5">
                  <c:v>7.0531643927097321E-2</c:v>
                </c:pt>
                <c:pt idx="9">
                  <c:v>7.3407739400863647E-2</c:v>
                </c:pt>
                <c:pt idx="14">
                  <c:v>7.5785443186759949E-2</c:v>
                </c:pt>
                <c:pt idx="24">
                  <c:v>9.68923419713974E-2</c:v>
                </c:pt>
                <c:pt idx="25">
                  <c:v>0.10461765593290299</c:v>
                </c:pt>
                <c:pt idx="26">
                  <c:v>0.10168270766735077</c:v>
                </c:pt>
                <c:pt idx="27">
                  <c:v>0.10957876592874527</c:v>
                </c:pt>
                <c:pt idx="28">
                  <c:v>0.10566704720258713</c:v>
                </c:pt>
                <c:pt idx="29">
                  <c:v>0.11081793159246445</c:v>
                </c:pt>
                <c:pt idx="30">
                  <c:v>0.11280430108308792</c:v>
                </c:pt>
                <c:pt idx="31">
                  <c:v>0.12548729777336121</c:v>
                </c:pt>
                <c:pt idx="32">
                  <c:v>0.12901550531387329</c:v>
                </c:pt>
                <c:pt idx="33">
                  <c:v>0.12705574929714203</c:v>
                </c:pt>
                <c:pt idx="34">
                  <c:v>0.13793042302131653</c:v>
                </c:pt>
                <c:pt idx="35">
                  <c:v>0.13745605945587158</c:v>
                </c:pt>
                <c:pt idx="36">
                  <c:v>0.14290212094783783</c:v>
                </c:pt>
                <c:pt idx="37">
                  <c:v>0.14754045009613037</c:v>
                </c:pt>
                <c:pt idx="38">
                  <c:v>0.1501186341047287</c:v>
                </c:pt>
                <c:pt idx="39">
                  <c:v>0.14905709028244019</c:v>
                </c:pt>
                <c:pt idx="40">
                  <c:v>0.15733553469181061</c:v>
                </c:pt>
                <c:pt idx="41">
                  <c:v>0.16201323270797729</c:v>
                </c:pt>
                <c:pt idx="42">
                  <c:v>0.16411982476711273</c:v>
                </c:pt>
                <c:pt idx="43">
                  <c:v>0.16306652873754501</c:v>
                </c:pt>
                <c:pt idx="44">
                  <c:v>0.16411982476711273</c:v>
                </c:pt>
                <c:pt idx="45">
                  <c:v>0.17499999999999999</c:v>
                </c:pt>
                <c:pt idx="50">
                  <c:v>0.19266446530818937</c:v>
                </c:pt>
              </c:numCache>
            </c:numRef>
          </c:val>
          <c:smooth val="0"/>
          <c:extLst xmlns:c16r2="http://schemas.microsoft.com/office/drawing/2015/06/chart">
            <c:ext xmlns:c16="http://schemas.microsoft.com/office/drawing/2014/chart" uri="{C3380CC4-5D6E-409C-BE32-E72D297353CC}">
              <c16:uniqueId val="{00000002-CA93-419F-9209-AC3C3DBBD48C}"/>
            </c:ext>
          </c:extLst>
        </c:ser>
        <c:ser>
          <c:idx val="4"/>
          <c:order val="3"/>
          <c:tx>
            <c:v>Top 0.1%</c:v>
          </c:tx>
          <c:spPr>
            <a:ln w="41275" cap="rnd" cmpd="sng" algn="ctr">
              <a:solidFill>
                <a:schemeClr val="accent5"/>
              </a:solidFill>
              <a:prstDash val="solid"/>
              <a:round/>
            </a:ln>
            <a:effectLst/>
          </c:spPr>
          <c:marker>
            <c:symbol val="star"/>
            <c:size val="7"/>
            <c:spPr>
              <a:solidFill>
                <a:schemeClr val="accent5"/>
              </a:solidFill>
              <a:ln w="25400" cap="flat" cmpd="sng" algn="ctr">
                <a:solidFill>
                  <a:schemeClr val="accent5"/>
                </a:solidFill>
                <a:prstDash val="solid"/>
                <a:round/>
              </a:ln>
              <a:effectLst/>
            </c:spPr>
          </c:marker>
          <c:cat>
            <c:numRef>
              <c:f>DataG33!$A$7:$A$69</c:f>
              <c:numCache>
                <c:formatCode>0</c:formatCode>
                <c:ptCount val="6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formatCode="General">
                  <c:v>1996</c:v>
                </c:pt>
                <c:pt idx="27" formatCode="General">
                  <c:v>1997</c:v>
                </c:pt>
                <c:pt idx="28" formatCode="General">
                  <c:v>1998</c:v>
                </c:pt>
                <c:pt idx="29" formatCode="General">
                  <c:v>1999</c:v>
                </c:pt>
                <c:pt idx="30" formatCode="General">
                  <c:v>2000</c:v>
                </c:pt>
                <c:pt idx="31" formatCode="General">
                  <c:v>2001</c:v>
                </c:pt>
                <c:pt idx="32" formatCode="General">
                  <c:v>2002</c:v>
                </c:pt>
                <c:pt idx="33" formatCode="General">
                  <c:v>2003</c:v>
                </c:pt>
                <c:pt idx="34" formatCode="General">
                  <c:v>2004</c:v>
                </c:pt>
                <c:pt idx="35" formatCode="General">
                  <c:v>2005</c:v>
                </c:pt>
                <c:pt idx="36" formatCode="General">
                  <c:v>2006</c:v>
                </c:pt>
                <c:pt idx="37" formatCode="General">
                  <c:v>2007</c:v>
                </c:pt>
                <c:pt idx="38" formatCode="General">
                  <c:v>2008</c:v>
                </c:pt>
                <c:pt idx="39" formatCode="General">
                  <c:v>2009</c:v>
                </c:pt>
                <c:pt idx="40" formatCode="General">
                  <c:v>2010</c:v>
                </c:pt>
                <c:pt idx="41" formatCode="General">
                  <c:v>2011</c:v>
                </c:pt>
                <c:pt idx="42" formatCode="General">
                  <c:v>2012</c:v>
                </c:pt>
                <c:pt idx="43">
                  <c:v>2013</c:v>
                </c:pt>
                <c:pt idx="44" formatCode="General">
                  <c:v>2014</c:v>
                </c:pt>
                <c:pt idx="45" formatCode="General">
                  <c:v>2015</c:v>
                </c:pt>
                <c:pt idx="46" formatCode="General">
                  <c:v>2016</c:v>
                </c:pt>
                <c:pt idx="47">
                  <c:v>2017</c:v>
                </c:pt>
                <c:pt idx="48" formatCode="General">
                  <c:v>2018</c:v>
                </c:pt>
                <c:pt idx="49" formatCode="General">
                  <c:v>2019</c:v>
                </c:pt>
                <c:pt idx="50" formatCode="General">
                  <c:v>2020</c:v>
                </c:pt>
                <c:pt idx="51">
                  <c:v>2021</c:v>
                </c:pt>
                <c:pt idx="52" formatCode="General">
                  <c:v>2022</c:v>
                </c:pt>
                <c:pt idx="53" formatCode="General">
                  <c:v>2023</c:v>
                </c:pt>
                <c:pt idx="54" formatCode="General">
                  <c:v>2024</c:v>
                </c:pt>
                <c:pt idx="55">
                  <c:v>2025</c:v>
                </c:pt>
                <c:pt idx="56" formatCode="General">
                  <c:v>2026</c:v>
                </c:pt>
                <c:pt idx="57" formatCode="General">
                  <c:v>2027</c:v>
                </c:pt>
                <c:pt idx="58" formatCode="General">
                  <c:v>2028</c:v>
                </c:pt>
                <c:pt idx="59">
                  <c:v>2029</c:v>
                </c:pt>
                <c:pt idx="60" formatCode="General">
                  <c:v>2030</c:v>
                </c:pt>
                <c:pt idx="61" formatCode="General">
                  <c:v>2031</c:v>
                </c:pt>
                <c:pt idx="62" formatCode="General">
                  <c:v>2032</c:v>
                </c:pt>
              </c:numCache>
            </c:numRef>
          </c:cat>
          <c:val>
            <c:numRef>
              <c:f>DataG33!$F$7:$F$69</c:f>
              <c:numCache>
                <c:formatCode>0%</c:formatCode>
                <c:ptCount val="63"/>
                <c:pt idx="0">
                  <c:v>5.4830748587846756E-2</c:v>
                </c:pt>
                <c:pt idx="5">
                  <c:v>7.4492290616035461E-2</c:v>
                </c:pt>
                <c:pt idx="9">
                  <c:v>7.7245920896530151E-2</c:v>
                </c:pt>
                <c:pt idx="14">
                  <c:v>7.7042475342750549E-2</c:v>
                </c:pt>
                <c:pt idx="18">
                  <c:v>7.763681560754776E-2</c:v>
                </c:pt>
                <c:pt idx="24">
                  <c:v>6.7989811301231384E-2</c:v>
                </c:pt>
                <c:pt idx="25">
                  <c:v>6.8534933030605316E-2</c:v>
                </c:pt>
                <c:pt idx="26">
                  <c:v>7.6629228889942169E-2</c:v>
                </c:pt>
                <c:pt idx="27">
                  <c:v>7.9897791147232056E-2</c:v>
                </c:pt>
                <c:pt idx="28">
                  <c:v>7.7921539545059204E-2</c:v>
                </c:pt>
                <c:pt idx="29">
                  <c:v>8.414042741060257E-2</c:v>
                </c:pt>
                <c:pt idx="30">
                  <c:v>8.9177004992961884E-2</c:v>
                </c:pt>
                <c:pt idx="31">
                  <c:v>9.8661482334136963E-2</c:v>
                </c:pt>
                <c:pt idx="32">
                  <c:v>9.6578158438205719E-2</c:v>
                </c:pt>
                <c:pt idx="33">
                  <c:v>9.4920121133327484E-2</c:v>
                </c:pt>
                <c:pt idx="34">
                  <c:v>0.10539531707763672</c:v>
                </c:pt>
                <c:pt idx="35">
                  <c:v>0.10274919867515564</c:v>
                </c:pt>
                <c:pt idx="36">
                  <c:v>0.10173287987709045</c:v>
                </c:pt>
                <c:pt idx="37">
                  <c:v>0.11055198311805725</c:v>
                </c:pt>
                <c:pt idx="38">
                  <c:v>0.10745919495820999</c:v>
                </c:pt>
                <c:pt idx="39">
                  <c:v>0.10637355595827103</c:v>
                </c:pt>
                <c:pt idx="40">
                  <c:v>0.10958811640739441</c:v>
                </c:pt>
                <c:pt idx="41">
                  <c:v>0.11547795683145523</c:v>
                </c:pt>
                <c:pt idx="42">
                  <c:v>0.11996550858020782</c:v>
                </c:pt>
                <c:pt idx="43">
                  <c:v>0.11772173270583153</c:v>
                </c:pt>
                <c:pt idx="44">
                  <c:v>0.11996550858020782</c:v>
                </c:pt>
                <c:pt idx="45">
                  <c:v>0.125</c:v>
                </c:pt>
                <c:pt idx="50">
                  <c:v>0.14041188359260559</c:v>
                </c:pt>
              </c:numCache>
            </c:numRef>
          </c:val>
          <c:smooth val="0"/>
          <c:extLst xmlns:c16r2="http://schemas.microsoft.com/office/drawing/2015/06/chart">
            <c:ext xmlns:c16="http://schemas.microsoft.com/office/drawing/2014/chart" uri="{C3380CC4-5D6E-409C-BE32-E72D297353CC}">
              <c16:uniqueId val="{00000003-CA93-419F-9209-AC3C3DBBD48C}"/>
            </c:ext>
          </c:extLst>
        </c:ser>
        <c:dLbls>
          <c:showLegendKey val="0"/>
          <c:showVal val="0"/>
          <c:showCatName val="0"/>
          <c:showSerName val="0"/>
          <c:showPercent val="0"/>
          <c:showBubbleSize val="0"/>
        </c:dLbls>
        <c:marker val="1"/>
        <c:smooth val="0"/>
        <c:axId val="788702000"/>
        <c:axId val="788711016"/>
      </c:lineChart>
      <c:catAx>
        <c:axId val="788702000"/>
        <c:scaling>
          <c:orientation val="minMax"/>
        </c:scaling>
        <c:delete val="0"/>
        <c:axPos val="b"/>
        <c:majorGridlines>
          <c:spPr>
            <a:ln w="12700" cap="flat" cmpd="sng" algn="ctr">
              <a:solidFill>
                <a:schemeClr val="tx1"/>
              </a:solidFill>
              <a:prstDash val="sysDash"/>
              <a:round/>
            </a:ln>
            <a:effectLst/>
          </c:spPr>
        </c:majorGridlines>
        <c:numFmt formatCode="General"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8711016"/>
        <c:crossesAt val="0"/>
        <c:auto val="1"/>
        <c:lblAlgn val="ctr"/>
        <c:lblOffset val="100"/>
        <c:tickLblSkip val="5"/>
        <c:tickMarkSkip val="5"/>
        <c:noMultiLvlLbl val="0"/>
      </c:catAx>
      <c:valAx>
        <c:axId val="788711016"/>
        <c:scaling>
          <c:orientation val="minMax"/>
          <c:max val="0.54"/>
          <c:min val="0"/>
        </c:scaling>
        <c:delete val="0"/>
        <c:axPos val="l"/>
        <c:majorGridlines>
          <c:spPr>
            <a:ln w="12700" cap="flat" cmpd="sng" algn="ctr">
              <a:solidFill>
                <a:srgbClr val="000000"/>
              </a:solidFill>
              <a:prstDash val="sysDash"/>
              <a:round/>
            </a:ln>
            <a:effectLst/>
          </c:spPr>
        </c:majorGridlines>
        <c:title>
          <c:tx>
            <c:rich>
              <a:bodyPr/>
              <a:lstStyle/>
              <a:p>
                <a:pPr>
                  <a:defRPr/>
                </a:pPr>
                <a:r>
                  <a:rPr lang="fr-FR" sz="1300"/>
                  <a:t>Proportion</a:t>
                </a:r>
                <a:r>
                  <a:rPr lang="fr-FR" sz="1300" baseline="0"/>
                  <a:t> de femmes parmi les hauts revenus en France</a:t>
                </a:r>
                <a:endParaRPr lang="fr-FR" sz="1300"/>
              </a:p>
            </c:rich>
          </c:tx>
          <c:layout>
            <c:manualLayout>
              <c:xMode val="edge"/>
              <c:yMode val="edge"/>
              <c:x val="6.8306010928961803E-4"/>
              <c:y val="0.12696636246828999"/>
            </c:manualLayout>
          </c:layout>
          <c:overlay val="0"/>
        </c:title>
        <c:numFmt formatCode="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Arial"/>
                <a:ea typeface="Arial"/>
                <a:cs typeface="Arial"/>
              </a:defRPr>
            </a:pPr>
            <a:endParaRPr lang="fr-FR"/>
          </a:p>
        </c:txPr>
        <c:crossAx val="788702000"/>
        <c:crosses val="autoZero"/>
        <c:crossBetween val="midCat"/>
        <c:majorUnit val="0.05"/>
      </c:valAx>
      <c:spPr>
        <a:solidFill>
          <a:schemeClr val="bg1"/>
        </a:solidFill>
        <a:ln w="25400">
          <a:solidFill>
            <a:schemeClr val="tx1"/>
          </a:solidFill>
        </a:ln>
        <a:effectLst/>
      </c:spPr>
    </c:plotArea>
    <c:plotVisOnly val="1"/>
    <c:dispBlanksAs val="span"/>
    <c:showDLblsOverMax val="0"/>
  </c:chart>
  <c:spPr>
    <a:noFill/>
    <a:ln w="9525" cap="flat" cmpd="sng" algn="ctr">
      <a:noFill/>
      <a:prstDash val="solid"/>
      <a:round/>
    </a:ln>
    <a:effectLst/>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34. La discrimination positive en Inde, 1950-2020</a:t>
            </a:r>
            <a:endParaRPr lang="fr-FR" sz="1600" b="0" baseline="0">
              <a:latin typeface="Arial" panose="020B0604020202020204" pitchFamily="34" charset="0"/>
              <a:cs typeface="Arial" panose="020B0604020202020204" pitchFamily="34" charset="0"/>
            </a:endParaRPr>
          </a:p>
        </c:rich>
      </c:tx>
      <c:layout>
        <c:manualLayout>
          <c:xMode val="edge"/>
          <c:yMode val="edge"/>
          <c:x val="0.16986758963895099"/>
          <c:y val="2.2032498912041101E-3"/>
        </c:manualLayout>
      </c:layout>
      <c:overlay val="0"/>
      <c:spPr>
        <a:noFill/>
        <a:ln w="25400">
          <a:noFill/>
        </a:ln>
      </c:spPr>
    </c:title>
    <c:autoTitleDeleted val="0"/>
    <c:plotArea>
      <c:layout>
        <c:manualLayout>
          <c:layoutTarget val="inner"/>
          <c:xMode val="edge"/>
          <c:yMode val="edge"/>
          <c:x val="9.4599660088082904E-2"/>
          <c:y val="5.4419551009051499E-2"/>
          <c:w val="0.87198296434755396"/>
          <c:h val="0.71492157821838798"/>
        </c:manualLayout>
      </c:layout>
      <c:lineChart>
        <c:grouping val="standard"/>
        <c:varyColors val="0"/>
        <c:ser>
          <c:idx val="3"/>
          <c:order val="0"/>
          <c:tx>
            <c:v>Total des classes bénéficiant de quotas (OBC + SC + ST)</c:v>
          </c:tx>
          <c:spPr>
            <a:ln w="41275">
              <a:solidFill>
                <a:srgbClr val="C00000"/>
              </a:solidFill>
            </a:ln>
          </c:spPr>
          <c:marker>
            <c:symbol val="circle"/>
            <c:size val="10"/>
            <c:spPr>
              <a:solidFill>
                <a:srgbClr val="C00000"/>
              </a:solidFill>
              <a:ln>
                <a:solidFill>
                  <a:srgbClr val="C00000"/>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DataG34!$F$6:$F$76</c:f>
              <c:numCache>
                <c:formatCode>General</c:formatCode>
                <c:ptCount val="71"/>
                <c:pt idx="31" formatCode="0.0%">
                  <c:v>0.58499999999999996</c:v>
                </c:pt>
                <c:pt idx="41" formatCode="0.0%">
                  <c:v>0.59599999999999997</c:v>
                </c:pt>
                <c:pt idx="49" formatCode="0.0%">
                  <c:v>0.60230000000000006</c:v>
                </c:pt>
                <c:pt idx="54" formatCode="0.0%">
                  <c:v>0.65339999999999998</c:v>
                </c:pt>
                <c:pt idx="59" formatCode="0.0%">
                  <c:v>0.66549999999999998</c:v>
                </c:pt>
                <c:pt idx="61" formatCode="0.0%">
                  <c:v>0.69259999999999999</c:v>
                </c:pt>
                <c:pt idx="64" formatCode="0.0%">
                  <c:v>0.69059999999999999</c:v>
                </c:pt>
                <c:pt idx="68" formatCode="0.0%">
                  <c:v>0.69059999999999999</c:v>
                </c:pt>
              </c:numCache>
            </c:numRef>
          </c:val>
          <c:smooth val="0"/>
        </c:ser>
        <c:ser>
          <c:idx val="4"/>
          <c:order val="1"/>
          <c:tx>
            <c:v>Other backward classes (OBC)</c:v>
          </c:tx>
          <c:spPr>
            <a:ln w="41275">
              <a:solidFill>
                <a:schemeClr val="accent4"/>
              </a:solidFill>
            </a:ln>
          </c:spPr>
          <c:marker>
            <c:spPr>
              <a:solidFill>
                <a:schemeClr val="accent4"/>
              </a:solidFill>
              <a:ln>
                <a:solidFill>
                  <a:schemeClr val="accent4"/>
                </a:solidFill>
              </a:ln>
            </c:spPr>
          </c:marker>
          <c:val>
            <c:numRef>
              <c:f>DataG34!$E$6:$E$76</c:f>
              <c:numCache>
                <c:formatCode>0.0%</c:formatCode>
                <c:ptCount val="71"/>
                <c:pt idx="31">
                  <c:v>0.35</c:v>
                </c:pt>
                <c:pt idx="41">
                  <c:v>0.35</c:v>
                </c:pt>
                <c:pt idx="49">
                  <c:v>0.35730000000000001</c:v>
                </c:pt>
                <c:pt idx="54">
                  <c:v>0.40939999999999999</c:v>
                </c:pt>
                <c:pt idx="59">
                  <c:v>0.41749999999999998</c:v>
                </c:pt>
                <c:pt idx="61">
                  <c:v>0.44059999999999999</c:v>
                </c:pt>
                <c:pt idx="64">
                  <c:v>0.43859999999999999</c:v>
                </c:pt>
                <c:pt idx="68">
                  <c:v>0.43859999999999999</c:v>
                </c:pt>
              </c:numCache>
            </c:numRef>
          </c:val>
          <c:smooth val="0"/>
        </c:ser>
        <c:ser>
          <c:idx val="2"/>
          <c:order val="2"/>
          <c:tx>
            <c:v>Scheduled castes &amp; tribes (SC + ST)</c:v>
          </c:tx>
          <c:spPr>
            <a:ln w="41275">
              <a:solidFill>
                <a:schemeClr val="accent6"/>
              </a:solidFill>
            </a:ln>
          </c:spPr>
          <c:marker>
            <c:symbol val="triangle"/>
            <c:size val="11"/>
            <c:spPr>
              <a:solidFill>
                <a:schemeClr val="accent6"/>
              </a:solidFill>
              <a:ln>
                <a:solidFill>
                  <a:schemeClr val="accent6"/>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DataG34!$D$6:$D$76</c:f>
              <c:numCache>
                <c:formatCode>0.0%</c:formatCode>
                <c:ptCount val="71"/>
                <c:pt idx="1">
                  <c:v>0.20929999999999999</c:v>
                </c:pt>
                <c:pt idx="11">
                  <c:v>0.216</c:v>
                </c:pt>
                <c:pt idx="21">
                  <c:v>0.215</c:v>
                </c:pt>
                <c:pt idx="31">
                  <c:v>0.23499999999999999</c:v>
                </c:pt>
                <c:pt idx="33">
                  <c:v>0.23499999999999999</c:v>
                </c:pt>
                <c:pt idx="37">
                  <c:v>0.24049999999999999</c:v>
                </c:pt>
                <c:pt idx="41">
                  <c:v>0.246</c:v>
                </c:pt>
                <c:pt idx="43">
                  <c:v>0.246</c:v>
                </c:pt>
                <c:pt idx="49">
                  <c:v>0.245</c:v>
                </c:pt>
                <c:pt idx="51">
                  <c:v>0.24399999999999999</c:v>
                </c:pt>
                <c:pt idx="54">
                  <c:v>0.24399999999999999</c:v>
                </c:pt>
                <c:pt idx="59">
                  <c:v>0.248</c:v>
                </c:pt>
                <c:pt idx="61">
                  <c:v>0.252</c:v>
                </c:pt>
                <c:pt idx="64">
                  <c:v>0.252</c:v>
                </c:pt>
                <c:pt idx="68">
                  <c:v>0.252</c:v>
                </c:pt>
              </c:numCache>
            </c:numRef>
          </c:val>
          <c:smooth val="0"/>
        </c:ser>
        <c:ser>
          <c:idx val="1"/>
          <c:order val="3"/>
          <c:tx>
            <c:v>Schedules castes (SC)</c:v>
          </c:tx>
          <c:spPr>
            <a:ln w="41275">
              <a:solidFill>
                <a:schemeClr val="accent5"/>
              </a:solidFill>
            </a:ln>
          </c:spPr>
          <c:marker>
            <c:symbol val="triangle"/>
            <c:size val="11"/>
            <c:spPr>
              <a:solidFill>
                <a:schemeClr val="accent5"/>
              </a:solidFill>
              <a:ln>
                <a:solidFill>
                  <a:schemeClr val="accent5"/>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DataG34!$C$6:$C$76</c:f>
              <c:numCache>
                <c:formatCode>0.0%</c:formatCode>
                <c:ptCount val="71"/>
                <c:pt idx="1">
                  <c:v>0.14699999999999999</c:v>
                </c:pt>
                <c:pt idx="11">
                  <c:v>0.14699999999999999</c:v>
                </c:pt>
                <c:pt idx="21">
                  <c:v>0.14599999999999999</c:v>
                </c:pt>
                <c:pt idx="31">
                  <c:v>0.157</c:v>
                </c:pt>
                <c:pt idx="33">
                  <c:v>0.157</c:v>
                </c:pt>
                <c:pt idx="37">
                  <c:v>0.161</c:v>
                </c:pt>
                <c:pt idx="41">
                  <c:v>0.16500000000000001</c:v>
                </c:pt>
                <c:pt idx="43">
                  <c:v>0.16500000000000001</c:v>
                </c:pt>
                <c:pt idx="49">
                  <c:v>0.16350000000000001</c:v>
                </c:pt>
                <c:pt idx="51">
                  <c:v>0.16200000000000001</c:v>
                </c:pt>
                <c:pt idx="54">
                  <c:v>0.16200000000000001</c:v>
                </c:pt>
                <c:pt idx="59">
                  <c:v>0.16400000000000001</c:v>
                </c:pt>
                <c:pt idx="61">
                  <c:v>0.16600000000000001</c:v>
                </c:pt>
                <c:pt idx="64">
                  <c:v>0.16600000000000001</c:v>
                </c:pt>
                <c:pt idx="68">
                  <c:v>0.16600000000000001</c:v>
                </c:pt>
              </c:numCache>
            </c:numRef>
          </c:val>
          <c:smooth val="0"/>
        </c:ser>
        <c:ser>
          <c:idx val="0"/>
          <c:order val="4"/>
          <c:tx>
            <c:v>Scheduled tribes (ST)</c:v>
          </c:tx>
          <c:spPr>
            <a:ln w="41275">
              <a:solidFill>
                <a:schemeClr val="accent2"/>
              </a:solidFill>
            </a:ln>
          </c:spPr>
          <c:marker>
            <c:symbol val="circle"/>
            <c:size val="11"/>
            <c:spPr>
              <a:solidFill>
                <a:schemeClr val="accent2"/>
              </a:solidFill>
              <a:ln>
                <a:solidFill>
                  <a:schemeClr val="accent2"/>
                </a:solidFill>
              </a:ln>
            </c:spPr>
          </c:marker>
          <c:cat>
            <c:numRef>
              <c:f>DataG34!$A$6:$A$76</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DataG34!$B$6:$B$76</c:f>
              <c:numCache>
                <c:formatCode>0.0%</c:formatCode>
                <c:ptCount val="71"/>
                <c:pt idx="1">
                  <c:v>6.2300000000000001E-2</c:v>
                </c:pt>
                <c:pt idx="11">
                  <c:v>6.9000000000000006E-2</c:v>
                </c:pt>
                <c:pt idx="21">
                  <c:v>6.9000000000000006E-2</c:v>
                </c:pt>
                <c:pt idx="31">
                  <c:v>7.8E-2</c:v>
                </c:pt>
                <c:pt idx="33">
                  <c:v>7.8E-2</c:v>
                </c:pt>
                <c:pt idx="37">
                  <c:v>7.9500000000000001E-2</c:v>
                </c:pt>
                <c:pt idx="41">
                  <c:v>8.1000000000000003E-2</c:v>
                </c:pt>
                <c:pt idx="43">
                  <c:v>8.1000000000000003E-2</c:v>
                </c:pt>
                <c:pt idx="49">
                  <c:v>8.1499999999999989E-2</c:v>
                </c:pt>
                <c:pt idx="51">
                  <c:v>8.199999999999999E-2</c:v>
                </c:pt>
                <c:pt idx="54">
                  <c:v>8.199999999999999E-2</c:v>
                </c:pt>
                <c:pt idx="59">
                  <c:v>8.3999999999999991E-2</c:v>
                </c:pt>
                <c:pt idx="61">
                  <c:v>8.5999999999999993E-2</c:v>
                </c:pt>
                <c:pt idx="64">
                  <c:v>8.5999999999999993E-2</c:v>
                </c:pt>
                <c:pt idx="68">
                  <c:v>8.5999999999999993E-2</c:v>
                </c:pt>
              </c:numCache>
            </c:numRef>
          </c:val>
          <c:smooth val="0"/>
        </c:ser>
        <c:dLbls>
          <c:showLegendKey val="0"/>
          <c:showVal val="0"/>
          <c:showCatName val="0"/>
          <c:showSerName val="0"/>
          <c:showPercent val="0"/>
          <c:showBubbleSize val="0"/>
        </c:dLbls>
        <c:marker val="1"/>
        <c:smooth val="0"/>
        <c:axId val="788706704"/>
        <c:axId val="788709056"/>
      </c:lineChart>
      <c:catAx>
        <c:axId val="78870670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9056"/>
        <c:crossesAt val="0"/>
        <c:auto val="1"/>
        <c:lblAlgn val="ctr"/>
        <c:lblOffset val="100"/>
        <c:tickLblSkip val="10"/>
        <c:tickMarkSkip val="10"/>
        <c:noMultiLvlLbl val="0"/>
      </c:catAx>
      <c:valAx>
        <c:axId val="788709056"/>
        <c:scaling>
          <c:orientation val="minMax"/>
          <c:max val="0.75"/>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dans la population indienne totale</a:t>
                </a:r>
                <a:endParaRPr lang="fr-FR" sz="1200"/>
              </a:p>
            </c:rich>
          </c:tx>
          <c:layout>
            <c:manualLayout>
              <c:xMode val="edge"/>
              <c:yMode val="edge"/>
              <c:x val="6.9583297642569399E-3"/>
              <c:y val="0.219308555084087"/>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6704"/>
        <c:crosses val="autoZero"/>
        <c:crossBetween val="midCat"/>
        <c:majorUnit val="0.05"/>
      </c:valAx>
      <c:spPr>
        <a:noFill/>
        <a:ln w="25400">
          <a:solidFill>
            <a:schemeClr val="tx1"/>
          </a:solidFill>
        </a:ln>
      </c:spPr>
    </c:plotArea>
    <c:legend>
      <c:legendPos val="l"/>
      <c:layout>
        <c:manualLayout>
          <c:xMode val="edge"/>
          <c:yMode val="edge"/>
          <c:x val="0.163283547364729"/>
          <c:y val="0.14334555993699666"/>
          <c:w val="0.29621125105785201"/>
          <c:h val="0.3309591476986377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35. Discrimination et inégalités en perspective comparative </a:t>
            </a:r>
            <a:endParaRPr lang="fr-FR" sz="1600" b="0" baseline="0">
              <a:latin typeface="Arial" panose="020B0604020202020204" pitchFamily="34" charset="0"/>
              <a:cs typeface="Arial" panose="020B0604020202020204" pitchFamily="34" charset="0"/>
            </a:endParaRPr>
          </a:p>
        </c:rich>
      </c:tx>
      <c:layout>
        <c:manualLayout>
          <c:xMode val="edge"/>
          <c:yMode val="edge"/>
          <c:x val="0.157347525222508"/>
          <c:y val="2.2032498912041101E-3"/>
        </c:manualLayout>
      </c:layout>
      <c:overlay val="0"/>
      <c:spPr>
        <a:noFill/>
        <a:ln w="25400">
          <a:noFill/>
        </a:ln>
      </c:spPr>
    </c:title>
    <c:autoTitleDeleted val="0"/>
    <c:plotArea>
      <c:layout>
        <c:manualLayout>
          <c:layoutTarget val="inner"/>
          <c:xMode val="edge"/>
          <c:yMode val="edge"/>
          <c:x val="8.7644065631864596E-2"/>
          <c:y val="5.4419551009051499E-2"/>
          <c:w val="0.87893853513712805"/>
          <c:h val="0.71492157821838798"/>
        </c:manualLayout>
      </c:layout>
      <c:lineChart>
        <c:grouping val="standard"/>
        <c:varyColors val="0"/>
        <c:ser>
          <c:idx val="0"/>
          <c:order val="0"/>
          <c:tx>
            <c:v>Inde: revenu moyen Basses castes (SC+ST)/Reste de la population</c:v>
          </c:tx>
          <c:spPr>
            <a:ln w="41275">
              <a:solidFill>
                <a:schemeClr val="accent2"/>
              </a:solidFill>
            </a:ln>
          </c:spPr>
          <c:marker>
            <c:symbol val="circle"/>
            <c:size val="11"/>
            <c:spPr>
              <a:solidFill>
                <a:schemeClr val="accent2"/>
              </a:solidFill>
              <a:ln>
                <a:solidFill>
                  <a:schemeClr val="accent2"/>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DataG35!$B$5:$B$75</c:f>
              <c:numCache>
                <c:formatCode>0.0%</c:formatCode>
                <c:ptCount val="71"/>
                <c:pt idx="0">
                  <c:v>0.56553015833930143</c:v>
                </c:pt>
                <c:pt idx="11">
                  <c:v>0.55504455215054493</c:v>
                </c:pt>
                <c:pt idx="21">
                  <c:v>0.63891544454625282</c:v>
                </c:pt>
                <c:pt idx="31">
                  <c:v>0.714260863815386</c:v>
                </c:pt>
                <c:pt idx="33">
                  <c:v>0.714260863815386</c:v>
                </c:pt>
                <c:pt idx="37">
                  <c:v>0.7187711188503576</c:v>
                </c:pt>
                <c:pt idx="43">
                  <c:v>0.71701775623054198</c:v>
                </c:pt>
                <c:pt idx="49">
                  <c:v>0.70537527485722384</c:v>
                </c:pt>
                <c:pt idx="54">
                  <c:v>0.69364164206867029</c:v>
                </c:pt>
                <c:pt idx="59">
                  <c:v>0.70091363122684591</c:v>
                </c:pt>
                <c:pt idx="61">
                  <c:v>0.70386162441454359</c:v>
                </c:pt>
                <c:pt idx="64">
                  <c:v>0.74339834048875097</c:v>
                </c:pt>
                <c:pt idx="70">
                  <c:v>0.74339834048875097</c:v>
                </c:pt>
              </c:numCache>
            </c:numRef>
          </c:val>
          <c:smooth val="0"/>
        </c:ser>
        <c:ser>
          <c:idx val="1"/>
          <c:order val="1"/>
          <c:tx>
            <c:v>Etats-Unis: revenu moyen Noirs/Blancs</c:v>
          </c:tx>
          <c:spPr>
            <a:ln w="41275">
              <a:solidFill>
                <a:schemeClr val="accent5"/>
              </a:solidFill>
            </a:ln>
          </c:spPr>
          <c:marker>
            <c:symbol val="triangle"/>
            <c:size val="11"/>
            <c:spPr>
              <a:solidFill>
                <a:schemeClr val="accent5"/>
              </a:solidFill>
              <a:ln>
                <a:solidFill>
                  <a:schemeClr val="accent5"/>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DataG35!$C$5:$C$75</c:f>
              <c:numCache>
                <c:formatCode>0.0%</c:formatCode>
                <c:ptCount val="71"/>
                <c:pt idx="0">
                  <c:v>0.53883449411236017</c:v>
                </c:pt>
                <c:pt idx="10">
                  <c:v>0.52285542690393316</c:v>
                </c:pt>
                <c:pt idx="20">
                  <c:v>0.58637716603351553</c:v>
                </c:pt>
                <c:pt idx="30">
                  <c:v>0.62241966591213571</c:v>
                </c:pt>
                <c:pt idx="40">
                  <c:v>0.59576625218150081</c:v>
                </c:pt>
                <c:pt idx="50">
                  <c:v>0.59699269521164</c:v>
                </c:pt>
                <c:pt idx="57">
                  <c:v>0.58924565549147478</c:v>
                </c:pt>
                <c:pt idx="60">
                  <c:v>0.56918690119155035</c:v>
                </c:pt>
                <c:pt idx="64">
                  <c:v>0.55789060450573835</c:v>
                </c:pt>
                <c:pt idx="70">
                  <c:v>0.55789060450573835</c:v>
                </c:pt>
              </c:numCache>
            </c:numRef>
          </c:val>
          <c:smooth val="0"/>
        </c:ser>
        <c:ser>
          <c:idx val="2"/>
          <c:order val="2"/>
          <c:tx>
            <c:v>Afrique du Sud: revenu moyen Noirs/Blancs</c:v>
          </c:tx>
          <c:spPr>
            <a:ln w="41275">
              <a:solidFill>
                <a:schemeClr val="accent6"/>
              </a:solidFill>
            </a:ln>
          </c:spPr>
          <c:marker>
            <c:symbol val="triangle"/>
            <c:size val="11"/>
            <c:spPr>
              <a:solidFill>
                <a:schemeClr val="accent6"/>
              </a:solidFill>
              <a:ln>
                <a:solidFill>
                  <a:schemeClr val="accent6"/>
                </a:solidFill>
              </a:ln>
            </c:spPr>
          </c:marker>
          <c:cat>
            <c:numRef>
              <c:f>DataG35!$A$5:$A$75</c:f>
              <c:numCache>
                <c:formatCode>General</c:formatCode>
                <c:ptCount val="7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numCache>
            </c:numRef>
          </c:cat>
          <c:val>
            <c:numRef>
              <c:f>DataG35!$D$5:$D$75</c:f>
              <c:numCache>
                <c:formatCode>0.0%</c:formatCode>
                <c:ptCount val="71"/>
                <c:pt idx="0">
                  <c:v>8.8999999999999996E-2</c:v>
                </c:pt>
                <c:pt idx="6">
                  <c:v>8.5999999999999993E-2</c:v>
                </c:pt>
                <c:pt idx="10">
                  <c:v>8.1000000000000003E-2</c:v>
                </c:pt>
                <c:pt idx="20">
                  <c:v>6.8000000000000005E-2</c:v>
                </c:pt>
                <c:pt idx="25">
                  <c:v>8.5999999999999993E-2</c:v>
                </c:pt>
                <c:pt idx="30">
                  <c:v>8.5000000000000006E-2</c:v>
                </c:pt>
                <c:pt idx="37">
                  <c:v>8.5000000000000006E-2</c:v>
                </c:pt>
                <c:pt idx="42">
                  <c:v>0.109</c:v>
                </c:pt>
                <c:pt idx="45">
                  <c:v>0.13500000000000001</c:v>
                </c:pt>
                <c:pt idx="50">
                  <c:v>0.159</c:v>
                </c:pt>
                <c:pt idx="58">
                  <c:v>0.13</c:v>
                </c:pt>
                <c:pt idx="64">
                  <c:v>0.18</c:v>
                </c:pt>
                <c:pt idx="70">
                  <c:v>0.18</c:v>
                </c:pt>
              </c:numCache>
            </c:numRef>
          </c:val>
          <c:smooth val="0"/>
        </c:ser>
        <c:dLbls>
          <c:showLegendKey val="0"/>
          <c:showVal val="0"/>
          <c:showCatName val="0"/>
          <c:showSerName val="0"/>
          <c:showPercent val="0"/>
          <c:showBubbleSize val="0"/>
        </c:dLbls>
        <c:marker val="1"/>
        <c:smooth val="0"/>
        <c:axId val="788705528"/>
        <c:axId val="788702392"/>
      </c:lineChart>
      <c:catAx>
        <c:axId val="78870552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2392"/>
        <c:crossesAt val="0"/>
        <c:auto val="1"/>
        <c:lblAlgn val="ctr"/>
        <c:lblOffset val="100"/>
        <c:tickLblSkip val="10"/>
        <c:tickMarkSkip val="10"/>
        <c:noMultiLvlLbl val="0"/>
      </c:catAx>
      <c:valAx>
        <c:axId val="788702392"/>
        <c:scaling>
          <c:orientation val="minMax"/>
          <c:max val="0.8"/>
          <c:min val="0"/>
        </c:scaling>
        <c:delete val="0"/>
        <c:axPos val="l"/>
        <c:majorGridlines>
          <c:spPr>
            <a:ln w="12700">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05528"/>
        <c:crosses val="autoZero"/>
        <c:crossBetween val="midCat"/>
        <c:majorUnit val="0.1"/>
      </c:valAx>
      <c:spPr>
        <a:noFill/>
        <a:ln w="25400">
          <a:solidFill>
            <a:schemeClr val="tx1"/>
          </a:solidFill>
        </a:ln>
      </c:spPr>
    </c:plotArea>
    <c:legend>
      <c:legendPos val="l"/>
      <c:layout>
        <c:manualLayout>
          <c:xMode val="edge"/>
          <c:yMode val="edge"/>
          <c:x val="0.25092399827983303"/>
          <c:y val="0.34393256145636703"/>
          <c:w val="0.63147075376483697"/>
          <c:h val="0.2227777773833750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36. Les écarts de revenus entre pays 1820-2020:</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 la longue sortie du colonialisme</a:t>
            </a:r>
          </a:p>
        </c:rich>
      </c:tx>
      <c:layout>
        <c:manualLayout>
          <c:xMode val="edge"/>
          <c:yMode val="edge"/>
          <c:x val="0.17824660182240418"/>
          <c:y val="2.2032367001758508E-3"/>
        </c:manualLayout>
      </c:layout>
      <c:overlay val="0"/>
      <c:spPr>
        <a:noFill/>
        <a:ln w="25400">
          <a:noFill/>
        </a:ln>
      </c:spPr>
    </c:title>
    <c:autoTitleDeleted val="0"/>
    <c:plotArea>
      <c:layout>
        <c:manualLayout>
          <c:layoutTarget val="inner"/>
          <c:xMode val="edge"/>
          <c:yMode val="edge"/>
          <c:x val="9.4599660088082918E-2"/>
          <c:y val="9.0527159373908844E-2"/>
          <c:w val="0.87198296434755418"/>
          <c:h val="0.69235422110432221"/>
        </c:manualLayout>
      </c:layout>
      <c:lineChart>
        <c:grouping val="standard"/>
        <c:varyColors val="0"/>
        <c:ser>
          <c:idx val="0"/>
          <c:order val="0"/>
          <c:spPr>
            <a:ln w="34925">
              <a:solidFill>
                <a:schemeClr val="accent5"/>
              </a:solidFill>
            </a:ln>
          </c:spPr>
          <c:marker>
            <c:symbol val="triangle"/>
            <c:size val="10"/>
            <c:spPr>
              <a:solidFill>
                <a:schemeClr val="bg1"/>
              </a:solidFill>
              <a:ln>
                <a:solidFill>
                  <a:schemeClr val="accent5"/>
                </a:solidFill>
              </a:ln>
            </c:spPr>
          </c:marker>
          <c:cat>
            <c:numRef>
              <c:f>DataG36!$A$6:$A$206</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DataG36!$B$6:$B$206</c:f>
              <c:numCache>
                <c:formatCode>0.0</c:formatCode>
                <c:ptCount val="201"/>
                <c:pt idx="0">
                  <c:v>3.3728432655334473</c:v>
                </c:pt>
                <c:pt idx="30">
                  <c:v>4.3096160888671875</c:v>
                </c:pt>
                <c:pt idx="60">
                  <c:v>7.0200133323669434</c:v>
                </c:pt>
                <c:pt idx="80">
                  <c:v>9.2877769470214844</c:v>
                </c:pt>
                <c:pt idx="90">
                  <c:v>10.22260570526123</c:v>
                </c:pt>
                <c:pt idx="100">
                  <c:v>10.457064628601074</c:v>
                </c:pt>
                <c:pt idx="110">
                  <c:v>10.412376403808594</c:v>
                </c:pt>
                <c:pt idx="120">
                  <c:v>12.05125617980957</c:v>
                </c:pt>
                <c:pt idx="130">
                  <c:v>15.625182151794434</c:v>
                </c:pt>
                <c:pt idx="140">
                  <c:v>16.11132287979126</c:v>
                </c:pt>
                <c:pt idx="150">
                  <c:v>16.597463607788086</c:v>
                </c:pt>
                <c:pt idx="160">
                  <c:v>17.996501922607422</c:v>
                </c:pt>
                <c:pt idx="170">
                  <c:v>17.936006546020508</c:v>
                </c:pt>
                <c:pt idx="180">
                  <c:v>15.080427169799805</c:v>
                </c:pt>
                <c:pt idx="190">
                  <c:v>10.041045188903809</c:v>
                </c:pt>
                <c:pt idx="200">
                  <c:v>8.7253904342651367</c:v>
                </c:pt>
              </c:numCache>
            </c:numRef>
          </c:val>
          <c:smooth val="0"/>
        </c:ser>
        <c:dLbls>
          <c:showLegendKey val="0"/>
          <c:showVal val="0"/>
          <c:showCatName val="0"/>
          <c:showSerName val="0"/>
          <c:showPercent val="0"/>
          <c:showBubbleSize val="0"/>
        </c:dLbls>
        <c:marker val="1"/>
        <c:smooth val="0"/>
        <c:axId val="788707096"/>
        <c:axId val="788707488"/>
      </c:lineChart>
      <c:catAx>
        <c:axId val="78870709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7488"/>
        <c:crossesAt val="0"/>
        <c:auto val="1"/>
        <c:lblAlgn val="ctr"/>
        <c:lblOffset val="100"/>
        <c:tickLblSkip val="20"/>
        <c:tickMarkSkip val="10"/>
        <c:noMultiLvlLbl val="0"/>
      </c:catAx>
      <c:valAx>
        <c:axId val="788707488"/>
        <c:scaling>
          <c:logBase val="10"/>
          <c:orientation val="minMax"/>
          <c:max val="20"/>
          <c:min val="2"/>
        </c:scaling>
        <c:delete val="0"/>
        <c:axPos val="l"/>
        <c:majorGridlines>
          <c:spPr>
            <a:ln w="12700">
              <a:solidFill>
                <a:srgbClr val="000000"/>
              </a:solidFill>
              <a:prstDash val="sysDash"/>
            </a:ln>
          </c:spPr>
        </c:majorGridlines>
        <c:title>
          <c:tx>
            <c:rich>
              <a:bodyPr/>
              <a:lstStyle/>
              <a:p>
                <a:pPr>
                  <a:defRPr/>
                </a:pPr>
                <a:r>
                  <a:rPr lang="fr-FR" sz="1200"/>
                  <a:t>Ratio</a:t>
                </a:r>
                <a:r>
                  <a:rPr lang="fr-FR" sz="1200" baseline="0"/>
                  <a:t> entre les 10% les plus riches et les 50% les plus pauvres</a:t>
                </a:r>
                <a:endParaRPr lang="fr-FR" sz="1200"/>
              </a:p>
            </c:rich>
          </c:tx>
          <c:layout>
            <c:manualLayout>
              <c:xMode val="edge"/>
              <c:yMode val="edge"/>
              <c:x val="1.6679461942257216E-2"/>
              <c:y val="4.118488911078708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7096"/>
        <c:crosses val="autoZero"/>
        <c:crossBetween val="midCat"/>
        <c:majorUnit val="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550" b="1" baseline="0">
                <a:latin typeface="Arial" panose="020B0604020202020204" pitchFamily="34" charset="0"/>
                <a:cs typeface="Arial" panose="020B0604020202020204" pitchFamily="34" charset="0"/>
              </a:rPr>
              <a:t>Graphique 37. Construction de l'Etat et libéralisation commerciale, 1970-2020</a:t>
            </a:r>
            <a:endParaRPr lang="fr-FR" sz="1550" b="0" baseline="0">
              <a:latin typeface="Arial" panose="020B0604020202020204" pitchFamily="34" charset="0"/>
              <a:cs typeface="Arial" panose="020B0604020202020204" pitchFamily="34" charset="0"/>
            </a:endParaRPr>
          </a:p>
        </c:rich>
      </c:tx>
      <c:layout>
        <c:manualLayout>
          <c:xMode val="edge"/>
          <c:yMode val="edge"/>
          <c:x val="0.10730259274457075"/>
          <c:y val="2.2031667109486041E-3"/>
        </c:manualLayout>
      </c:layout>
      <c:overlay val="0"/>
      <c:spPr>
        <a:noFill/>
        <a:ln w="25400">
          <a:noFill/>
        </a:ln>
      </c:spPr>
    </c:title>
    <c:autoTitleDeleted val="0"/>
    <c:plotArea>
      <c:layout>
        <c:manualLayout>
          <c:layoutTarget val="inner"/>
          <c:xMode val="edge"/>
          <c:yMode val="edge"/>
          <c:x val="9.55866668975794E-2"/>
          <c:y val="5.4421681738917101E-2"/>
          <c:w val="0.84279417635312504"/>
          <c:h val="0.694626459083861"/>
        </c:manualLayout>
      </c:layout>
      <c:lineChart>
        <c:grouping val="standard"/>
        <c:varyColors val="0"/>
        <c:ser>
          <c:idx val="1"/>
          <c:order val="0"/>
          <c:tx>
            <c:v>Pays à hauts revenus: recettes fiscales totales</c:v>
          </c:tx>
          <c:spPr>
            <a:ln w="41275">
              <a:solidFill>
                <a:schemeClr val="accent5"/>
              </a:solidFill>
            </a:ln>
          </c:spPr>
          <c:marker>
            <c:symbol val="circle"/>
            <c:size val="13"/>
            <c:spPr>
              <a:solidFill>
                <a:schemeClr val="accent5"/>
              </a:solidFill>
              <a:ln>
                <a:solidFill>
                  <a:schemeClr val="accent5"/>
                </a:solidFill>
              </a:ln>
            </c:spPr>
          </c:marker>
          <c:cat>
            <c:strRef>
              <c:f>DataG37!$A$6:$A$10</c:f>
              <c:strCache>
                <c:ptCount val="5"/>
                <c:pt idx="0">
                  <c:v>1970-1979</c:v>
                </c:pt>
                <c:pt idx="1">
                  <c:v>1980-1989</c:v>
                </c:pt>
                <c:pt idx="2">
                  <c:v>1990-1999</c:v>
                </c:pt>
                <c:pt idx="3">
                  <c:v>2000-2009</c:v>
                </c:pt>
                <c:pt idx="4">
                  <c:v>2010-2019</c:v>
                </c:pt>
              </c:strCache>
            </c:strRef>
          </c:cat>
          <c:val>
            <c:numRef>
              <c:f>DataG37!$B$6:$B$10</c:f>
              <c:numCache>
                <c:formatCode>0.0%</c:formatCode>
                <c:ptCount val="5"/>
                <c:pt idx="0">
                  <c:v>0.30499999999999999</c:v>
                </c:pt>
                <c:pt idx="1">
                  <c:v>0.35</c:v>
                </c:pt>
                <c:pt idx="2">
                  <c:v>0.38400000000000001</c:v>
                </c:pt>
                <c:pt idx="3">
                  <c:v>0.40500000000000003</c:v>
                </c:pt>
                <c:pt idx="4">
                  <c:v>0.40500000000000003</c:v>
                </c:pt>
              </c:numCache>
            </c:numRef>
          </c:val>
          <c:smooth val="0"/>
        </c:ser>
        <c:ser>
          <c:idx val="0"/>
          <c:order val="1"/>
          <c:tx>
            <c:v>dont taxes sur les échanges internationaux</c:v>
          </c:tx>
          <c:spPr>
            <a:ln w="31750">
              <a:solidFill>
                <a:schemeClr val="accent5"/>
              </a:solidFill>
              <a:prstDash val="sysDash"/>
            </a:ln>
          </c:spPr>
          <c:marker>
            <c:symbol val="circle"/>
            <c:size val="11"/>
            <c:spPr>
              <a:solidFill>
                <a:schemeClr val="accent5"/>
              </a:solidFill>
              <a:ln>
                <a:solidFill>
                  <a:schemeClr val="accent5"/>
                </a:solidFill>
              </a:ln>
            </c:spPr>
          </c:marker>
          <c:cat>
            <c:strRef>
              <c:f>DataG37!$A$6:$A$10</c:f>
              <c:strCache>
                <c:ptCount val="5"/>
                <c:pt idx="0">
                  <c:v>1970-1979</c:v>
                </c:pt>
                <c:pt idx="1">
                  <c:v>1980-1989</c:v>
                </c:pt>
                <c:pt idx="2">
                  <c:v>1990-1999</c:v>
                </c:pt>
                <c:pt idx="3">
                  <c:v>2000-2009</c:v>
                </c:pt>
                <c:pt idx="4">
                  <c:v>2010-2019</c:v>
                </c:pt>
              </c:strCache>
            </c:strRef>
          </c:cat>
          <c:val>
            <c:numRef>
              <c:f>DataG37!$C$6:$C$10</c:f>
              <c:numCache>
                <c:formatCode>0.0%</c:formatCode>
                <c:ptCount val="5"/>
                <c:pt idx="0">
                  <c:v>1.6E-2</c:v>
                </c:pt>
                <c:pt idx="1">
                  <c:v>1.0999999999999999E-2</c:v>
                </c:pt>
                <c:pt idx="2">
                  <c:v>6.0000000000000001E-3</c:v>
                </c:pt>
                <c:pt idx="3">
                  <c:v>4.0000000000000001E-3</c:v>
                </c:pt>
                <c:pt idx="4">
                  <c:v>3.0000000000000001E-3</c:v>
                </c:pt>
              </c:numCache>
            </c:numRef>
          </c:val>
          <c:smooth val="0"/>
        </c:ser>
        <c:ser>
          <c:idx val="4"/>
          <c:order val="2"/>
          <c:tx>
            <c:v>Pays à bas revenus: rececettes fiscales totales</c:v>
          </c:tx>
          <c:spPr>
            <a:ln w="44450">
              <a:solidFill>
                <a:schemeClr val="accent2"/>
              </a:solidFill>
            </a:ln>
          </c:spPr>
          <c:marker>
            <c:symbol val="circle"/>
            <c:size val="12"/>
            <c:spPr>
              <a:solidFill>
                <a:schemeClr val="accent2"/>
              </a:solidFill>
              <a:ln>
                <a:solidFill>
                  <a:schemeClr val="accent2"/>
                </a:solidFill>
              </a:ln>
            </c:spPr>
          </c:marker>
          <c:val>
            <c:numRef>
              <c:f>DataG37!$D$6:$D$10</c:f>
              <c:numCache>
                <c:formatCode>0.0%</c:formatCode>
                <c:ptCount val="5"/>
                <c:pt idx="0">
                  <c:v>0.156</c:v>
                </c:pt>
                <c:pt idx="1">
                  <c:v>0.151</c:v>
                </c:pt>
                <c:pt idx="2">
                  <c:v>0.13700000000000001</c:v>
                </c:pt>
                <c:pt idx="3">
                  <c:v>0.14899999999999999</c:v>
                </c:pt>
                <c:pt idx="4">
                  <c:v>0.14499999999999999</c:v>
                </c:pt>
              </c:numCache>
            </c:numRef>
          </c:val>
          <c:smooth val="0"/>
        </c:ser>
        <c:ser>
          <c:idx val="5"/>
          <c:order val="3"/>
          <c:tx>
            <c:v>dont taxes sur les échanges internationaux</c:v>
          </c:tx>
          <c:spPr>
            <a:ln w="25400">
              <a:solidFill>
                <a:schemeClr val="accent2"/>
              </a:solidFill>
              <a:prstDash val="sysDash"/>
            </a:ln>
          </c:spPr>
          <c:marker>
            <c:symbol val="circle"/>
            <c:size val="11"/>
            <c:spPr>
              <a:solidFill>
                <a:schemeClr val="accent2"/>
              </a:solidFill>
              <a:ln>
                <a:solidFill>
                  <a:schemeClr val="accent2"/>
                </a:solidFill>
              </a:ln>
            </c:spPr>
          </c:marker>
          <c:val>
            <c:numRef>
              <c:f>DataG37!$E$6:$E$10</c:f>
              <c:numCache>
                <c:formatCode>0.0%</c:formatCode>
                <c:ptCount val="5"/>
                <c:pt idx="0">
                  <c:v>5.8999999999999997E-2</c:v>
                </c:pt>
                <c:pt idx="1">
                  <c:v>5.2999999999999999E-2</c:v>
                </c:pt>
                <c:pt idx="2">
                  <c:v>3.9E-2</c:v>
                </c:pt>
                <c:pt idx="3">
                  <c:v>3.4000000000000002E-2</c:v>
                </c:pt>
                <c:pt idx="4">
                  <c:v>2.8000000000000001E-2</c:v>
                </c:pt>
              </c:numCache>
            </c:numRef>
          </c:val>
          <c:smooth val="0"/>
        </c:ser>
        <c:dLbls>
          <c:showLegendKey val="0"/>
          <c:showVal val="0"/>
          <c:showCatName val="0"/>
          <c:showSerName val="0"/>
          <c:showPercent val="0"/>
          <c:showBubbleSize val="0"/>
        </c:dLbls>
        <c:marker val="1"/>
        <c:smooth val="0"/>
        <c:axId val="788710232"/>
        <c:axId val="788708272"/>
      </c:lineChart>
      <c:catAx>
        <c:axId val="7887102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08272"/>
        <c:crossesAt val="0"/>
        <c:auto val="1"/>
        <c:lblAlgn val="ctr"/>
        <c:lblOffset val="100"/>
        <c:tickLblSkip val="1"/>
        <c:tickMarkSkip val="1"/>
        <c:noMultiLvlLbl val="0"/>
      </c:catAx>
      <c:valAx>
        <c:axId val="788708272"/>
        <c:scaling>
          <c:orientation val="minMax"/>
          <c:max val="0.45"/>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en % du produit intérieur brut</a:t>
                </a:r>
                <a:endParaRPr lang="fr-FR" sz="1200"/>
              </a:p>
            </c:rich>
          </c:tx>
          <c:layout>
            <c:manualLayout>
              <c:xMode val="edge"/>
              <c:yMode val="edge"/>
              <c:x val="4.1773771534932497E-3"/>
              <c:y val="0.122470979015329"/>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0232"/>
        <c:crosses val="autoZero"/>
        <c:crossBetween val="midCat"/>
        <c:majorUnit val="0.05"/>
      </c:valAx>
      <c:spPr>
        <a:noFill/>
        <a:ln w="25400">
          <a:solidFill>
            <a:schemeClr val="tx1"/>
          </a:solidFill>
        </a:ln>
      </c:spPr>
    </c:plotArea>
    <c:legend>
      <c:legendPos val="l"/>
      <c:layout>
        <c:manualLayout>
          <c:xMode val="edge"/>
          <c:yMode val="edge"/>
          <c:x val="0.41088190933792501"/>
          <c:y val="0.20651140393258199"/>
          <c:w val="0.45259734709353899"/>
          <c:h val="0.28705306776979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latin typeface="Arial"/>
              </a:defRPr>
            </a:pPr>
            <a:r>
              <a:rPr lang="fr-FR" sz="1600" baseline="0"/>
              <a:t>Graphique 38. Flux entrants et sortants en Europe de l'Est, 2010-2018 </a:t>
            </a:r>
            <a:endParaRPr lang="fr-FR" sz="1600" b="0"/>
          </a:p>
        </c:rich>
      </c:tx>
      <c:layout>
        <c:manualLayout>
          <c:xMode val="edge"/>
          <c:yMode val="edge"/>
          <c:x val="0.16837176877525775"/>
          <c:y val="8.3875510528653285E-3"/>
        </c:manualLayout>
      </c:layout>
      <c:overlay val="0"/>
    </c:title>
    <c:autoTitleDeleted val="0"/>
    <c:plotArea>
      <c:layout>
        <c:manualLayout>
          <c:layoutTarget val="inner"/>
          <c:xMode val="edge"/>
          <c:yMode val="edge"/>
          <c:x val="8.3006229307114862E-2"/>
          <c:y val="6.4546809818148074E-2"/>
          <c:w val="0.91670592639664816"/>
          <c:h val="0.72919343392328051"/>
        </c:manualLayout>
      </c:layout>
      <c:barChart>
        <c:barDir val="col"/>
        <c:grouping val="clustered"/>
        <c:varyColors val="0"/>
        <c:ser>
          <c:idx val="0"/>
          <c:order val="0"/>
          <c:tx>
            <c:v>Flux entrant de transferts de l'UE</c:v>
          </c:tx>
          <c:spPr>
            <a:solidFill>
              <a:srgbClr val="00B050"/>
            </a:solidFill>
            <a:ln>
              <a:solidFill>
                <a:srgbClr val="00B050"/>
              </a:solidFill>
            </a:ln>
          </c:spPr>
          <c:invertIfNegative val="0"/>
          <c:cat>
            <c:strRef>
              <c:f>DataG38!$B$5:$E$5</c:f>
              <c:strCache>
                <c:ptCount val="4"/>
                <c:pt idx="0">
                  <c:v>Pologne</c:v>
                </c:pt>
                <c:pt idx="1">
                  <c:v>Hongrie</c:v>
                </c:pt>
                <c:pt idx="2">
                  <c:v>Rép.Tchèque</c:v>
                </c:pt>
                <c:pt idx="3">
                  <c:v>Slovaquie</c:v>
                </c:pt>
              </c:strCache>
            </c:strRef>
          </c:cat>
          <c:val>
            <c:numRef>
              <c:f>DataG38!$B$7:$E$7</c:f>
              <c:numCache>
                <c:formatCode>0.0%</c:formatCode>
                <c:ptCount val="4"/>
                <c:pt idx="0">
                  <c:v>2.6548431720620387E-2</c:v>
                </c:pt>
                <c:pt idx="1">
                  <c:v>4.0027562368520959E-2</c:v>
                </c:pt>
                <c:pt idx="2">
                  <c:v>1.9116625477949262E-2</c:v>
                </c:pt>
                <c:pt idx="3">
                  <c:v>2.181522553746023E-2</c:v>
                </c:pt>
              </c:numCache>
            </c:numRef>
          </c:val>
        </c:ser>
        <c:ser>
          <c:idx val="5"/>
          <c:order val="1"/>
          <c:tx>
            <c:v>Flux sortant de profits et autres revenus de la propriété</c:v>
          </c:tx>
          <c:spPr>
            <a:solidFill>
              <a:schemeClr val="accent2"/>
            </a:solidFill>
            <a:ln>
              <a:solidFill>
                <a:schemeClr val="accent2"/>
              </a:solidFill>
            </a:ln>
          </c:spPr>
          <c:invertIfNegative val="0"/>
          <c:cat>
            <c:strRef>
              <c:f>DataG38!$B$5:$E$5</c:f>
              <c:strCache>
                <c:ptCount val="4"/>
                <c:pt idx="0">
                  <c:v>Pologne</c:v>
                </c:pt>
                <c:pt idx="1">
                  <c:v>Hongrie</c:v>
                </c:pt>
                <c:pt idx="2">
                  <c:v>Rép.Tchèque</c:v>
                </c:pt>
                <c:pt idx="3">
                  <c:v>Slovaquie</c:v>
                </c:pt>
              </c:strCache>
            </c:strRef>
          </c:cat>
          <c:val>
            <c:numRef>
              <c:f>DataG38!$B$6:$E$6</c:f>
              <c:numCache>
                <c:formatCode>0.0%</c:formatCode>
                <c:ptCount val="4"/>
                <c:pt idx="0">
                  <c:v>4.7030819773178634E-2</c:v>
                </c:pt>
                <c:pt idx="1">
                  <c:v>7.1523325550081493E-2</c:v>
                </c:pt>
                <c:pt idx="2">
                  <c:v>7.6236417219160524E-2</c:v>
                </c:pt>
                <c:pt idx="3">
                  <c:v>4.2103837904066549E-2</c:v>
                </c:pt>
              </c:numCache>
            </c:numRef>
          </c:val>
        </c:ser>
        <c:dLbls>
          <c:showLegendKey val="0"/>
          <c:showVal val="0"/>
          <c:showCatName val="0"/>
          <c:showSerName val="0"/>
          <c:showPercent val="0"/>
          <c:showBubbleSize val="0"/>
        </c:dLbls>
        <c:gapWidth val="150"/>
        <c:axId val="788717288"/>
        <c:axId val="788714936"/>
        <c:extLst/>
      </c:barChart>
      <c:catAx>
        <c:axId val="788717288"/>
        <c:scaling>
          <c:orientation val="minMax"/>
        </c:scaling>
        <c:delete val="0"/>
        <c:axPos val="b"/>
        <c:numFmt formatCode="General" sourceLinked="0"/>
        <c:majorTickMark val="out"/>
        <c:minorTickMark val="none"/>
        <c:tickLblPos val="nextTo"/>
        <c:txPr>
          <a:bodyPr/>
          <a:lstStyle/>
          <a:p>
            <a:pPr>
              <a:defRPr sz="1400" b="1" i="0">
                <a:latin typeface="Arial"/>
              </a:defRPr>
            </a:pPr>
            <a:endParaRPr lang="fr-FR"/>
          </a:p>
        </c:txPr>
        <c:crossAx val="788714936"/>
        <c:crosses val="autoZero"/>
        <c:auto val="1"/>
        <c:lblAlgn val="ctr"/>
        <c:lblOffset val="100"/>
        <c:noMultiLvlLbl val="0"/>
      </c:catAx>
      <c:valAx>
        <c:axId val="788714936"/>
        <c:scaling>
          <c:orientation val="minMax"/>
          <c:max val="8.0000000000000016E-2"/>
          <c:min val="0"/>
        </c:scaling>
        <c:delete val="0"/>
        <c:axPos val="l"/>
        <c:majorGridlines/>
        <c:title>
          <c:tx>
            <c:rich>
              <a:bodyPr/>
              <a:lstStyle/>
              <a:p>
                <a:pPr>
                  <a:defRPr/>
                </a:pPr>
                <a:r>
                  <a:rPr lang="fr-FR" sz="1300" b="0">
                    <a:latin typeface="Arial" panose="020B0604020202020204" pitchFamily="34" charset="0"/>
                    <a:cs typeface="Arial" panose="020B0604020202020204" pitchFamily="34" charset="0"/>
                  </a:rPr>
                  <a:t>Flux</a:t>
                </a:r>
                <a:r>
                  <a:rPr lang="fr-FR" sz="1300" b="0" baseline="0">
                    <a:latin typeface="Arial" panose="020B0604020202020204" pitchFamily="34" charset="0"/>
                    <a:cs typeface="Arial" panose="020B0604020202020204" pitchFamily="34" charset="0"/>
                  </a:rPr>
                  <a:t> annuels moyens 2010-2018 (% PIB</a:t>
                </a:r>
                <a:r>
                  <a:rPr lang="fr-FR" baseline="0"/>
                  <a:t>)</a:t>
                </a:r>
                <a:endParaRPr lang="fr-FR"/>
              </a:p>
            </c:rich>
          </c:tx>
          <c:layout>
            <c:manualLayout>
              <c:xMode val="edge"/>
              <c:yMode val="edge"/>
              <c:x val="1.1596385771360752E-3"/>
              <c:y val="0.12980490934954794"/>
            </c:manualLayout>
          </c:layout>
          <c:overlay val="0"/>
        </c:title>
        <c:numFmt formatCode="0%" sourceLinked="0"/>
        <c:majorTickMark val="out"/>
        <c:minorTickMark val="none"/>
        <c:tickLblPos val="nextTo"/>
        <c:txPr>
          <a:bodyPr/>
          <a:lstStyle/>
          <a:p>
            <a:pPr>
              <a:defRPr sz="1500" b="0" i="0">
                <a:latin typeface="Arial"/>
              </a:defRPr>
            </a:pPr>
            <a:endParaRPr lang="fr-FR"/>
          </a:p>
        </c:txPr>
        <c:crossAx val="788717288"/>
        <c:crosses val="autoZero"/>
        <c:crossBetween val="between"/>
        <c:majorUnit val="1.0000000000000002E-2"/>
      </c:valAx>
      <c:spPr>
        <a:ln w="28575">
          <a:solidFill>
            <a:schemeClr val="tx1"/>
          </a:solidFill>
        </a:ln>
      </c:spPr>
    </c:plotArea>
    <c:legend>
      <c:legendPos val="t"/>
      <c:legendEntry>
        <c:idx val="0"/>
        <c:txPr>
          <a:bodyPr/>
          <a:lstStyle/>
          <a:p>
            <a:pPr>
              <a:defRPr sz="1400">
                <a:latin typeface="Arial" panose="020B0604020202020204" pitchFamily="34" charset="0"/>
                <a:cs typeface="Arial" panose="020B0604020202020204" pitchFamily="34" charset="0"/>
              </a:defRPr>
            </a:pPr>
            <a:endParaRPr lang="fr-FR"/>
          </a:p>
        </c:txPr>
      </c:legendEntry>
      <c:legendEntry>
        <c:idx val="1"/>
        <c:txPr>
          <a:bodyPr/>
          <a:lstStyle/>
          <a:p>
            <a:pPr>
              <a:defRPr sz="1400">
                <a:latin typeface="Arial" panose="020B0604020202020204" pitchFamily="34" charset="0"/>
                <a:cs typeface="Arial" panose="020B0604020202020204" pitchFamily="34" charset="0"/>
              </a:defRPr>
            </a:pPr>
            <a:endParaRPr lang="fr-FR"/>
          </a:p>
        </c:txPr>
      </c:legendEntry>
      <c:layout>
        <c:manualLayout>
          <c:xMode val="edge"/>
          <c:yMode val="edge"/>
          <c:x val="9.0662039707294528E-2"/>
          <c:y val="0.10513378980343899"/>
          <c:w val="0.33052010533833986"/>
          <c:h val="0.17773070167111457"/>
        </c:manualLayout>
      </c:layout>
      <c:overlay val="0"/>
      <c:spPr>
        <a:solidFill>
          <a:sysClr val="window" lastClr="FFFFFF"/>
        </a:solidFill>
        <a:ln>
          <a:solidFill>
            <a:sysClr val="windowText" lastClr="000000"/>
          </a:solidFill>
        </a:ln>
      </c:spPr>
      <c:txPr>
        <a:bodyPr/>
        <a:lstStyle/>
        <a:p>
          <a:pPr>
            <a:defRPr sz="1400">
              <a:latin typeface="Arial" panose="020B0604020202020204" pitchFamily="34" charset="0"/>
              <a:cs typeface="Arial" panose="020B0604020202020204" pitchFamily="34" charset="0"/>
            </a:defRPr>
          </a:pPr>
          <a:endParaRPr lang="fr-FR"/>
        </a:p>
      </c:txPr>
    </c:legend>
    <c:plotVisOnly val="1"/>
    <c:dispBlanksAs val="gap"/>
    <c:showDLblsOverMax val="0"/>
  </c:chart>
  <c:spPr>
    <a:ln w="15875">
      <a:noFill/>
    </a:ln>
  </c:spPr>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39. La chute de la part de la propriété publique, 1978-2020</a:t>
            </a:r>
            <a:endParaRPr lang="fr-FR" sz="1600" b="0" baseline="0">
              <a:latin typeface="Arial" panose="020B0604020202020204" pitchFamily="34" charset="0"/>
              <a:cs typeface="Arial" panose="020B0604020202020204" pitchFamily="34" charset="0"/>
            </a:endParaRPr>
          </a:p>
        </c:rich>
      </c:tx>
      <c:layout>
        <c:manualLayout>
          <c:xMode val="edge"/>
          <c:yMode val="edge"/>
          <c:x val="0.15356345190786569"/>
          <c:y val="2.2031039901961339E-3"/>
        </c:manualLayout>
      </c:layout>
      <c:overlay val="0"/>
      <c:spPr>
        <a:noFill/>
        <a:ln w="25400">
          <a:noFill/>
        </a:ln>
      </c:spPr>
    </c:title>
    <c:autoTitleDeleted val="0"/>
    <c:plotArea>
      <c:layout>
        <c:manualLayout>
          <c:layoutTarget val="inner"/>
          <c:xMode val="edge"/>
          <c:yMode val="edge"/>
          <c:x val="9.181755878058967E-2"/>
          <c:y val="5.2164528568027016E-2"/>
          <c:w val="0.87476512244520843"/>
          <c:h val="0.72840318061356479"/>
        </c:manualLayout>
      </c:layout>
      <c:lineChart>
        <c:grouping val="standard"/>
        <c:varyColors val="0"/>
        <c:ser>
          <c:idx val="0"/>
          <c:order val="0"/>
          <c:tx>
            <c:v>Chine</c:v>
          </c:tx>
          <c:spPr>
            <a:ln w="41275">
              <a:solidFill>
                <a:srgbClr val="FF0000"/>
              </a:solidFill>
            </a:ln>
          </c:spPr>
          <c:marker>
            <c:symbol val="circle"/>
            <c:size val="9"/>
            <c:spPr>
              <a:solidFill>
                <a:srgbClr val="FF0000"/>
              </a:solidFill>
              <a:ln>
                <a:solidFill>
                  <a:srgbClr val="FF000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DataG39!$B$4:$B$46</c:f>
              <c:numCache>
                <c:formatCode>0.0%</c:formatCode>
                <c:ptCount val="43"/>
                <c:pt idx="0">
                  <c:v>0.69167331662905795</c:v>
                </c:pt>
                <c:pt idx="1">
                  <c:v>0.68491100000000005</c:v>
                </c:pt>
                <c:pt idx="2">
                  <c:v>0.66872569999999998</c:v>
                </c:pt>
                <c:pt idx="3">
                  <c:v>0.65619820000000006</c:v>
                </c:pt>
                <c:pt idx="4">
                  <c:v>0.62182609999999994</c:v>
                </c:pt>
                <c:pt idx="5">
                  <c:v>0.59036820000000001</c:v>
                </c:pt>
                <c:pt idx="6">
                  <c:v>0.57974649999999994</c:v>
                </c:pt>
                <c:pt idx="7">
                  <c:v>0.56805590000000006</c:v>
                </c:pt>
                <c:pt idx="8">
                  <c:v>0.56363359999999996</c:v>
                </c:pt>
                <c:pt idx="9">
                  <c:v>0.55836770000000002</c:v>
                </c:pt>
                <c:pt idx="10">
                  <c:v>0.55413840000000003</c:v>
                </c:pt>
                <c:pt idx="11">
                  <c:v>0.55630180000000007</c:v>
                </c:pt>
                <c:pt idx="12">
                  <c:v>0.55425730000000006</c:v>
                </c:pt>
                <c:pt idx="13">
                  <c:v>0.55419949999999996</c:v>
                </c:pt>
                <c:pt idx="14">
                  <c:v>0.54381380000000001</c:v>
                </c:pt>
                <c:pt idx="15">
                  <c:v>0.52989540000000002</c:v>
                </c:pt>
                <c:pt idx="16">
                  <c:v>0.51652779999999998</c:v>
                </c:pt>
                <c:pt idx="17">
                  <c:v>0.49937300000000001</c:v>
                </c:pt>
                <c:pt idx="18">
                  <c:v>0.48298769999999996</c:v>
                </c:pt>
                <c:pt idx="19">
                  <c:v>0.46160420000000002</c:v>
                </c:pt>
                <c:pt idx="20">
                  <c:v>0.4425212</c:v>
                </c:pt>
                <c:pt idx="21">
                  <c:v>0.42769869999999999</c:v>
                </c:pt>
                <c:pt idx="22">
                  <c:v>0.41395899999999997</c:v>
                </c:pt>
                <c:pt idx="23">
                  <c:v>0.39949979999999996</c:v>
                </c:pt>
                <c:pt idx="24">
                  <c:v>0.36686560000000001</c:v>
                </c:pt>
                <c:pt idx="25">
                  <c:v>0.34006999999999998</c:v>
                </c:pt>
                <c:pt idx="26">
                  <c:v>0.33327640000000003</c:v>
                </c:pt>
                <c:pt idx="27">
                  <c:v>0.31633099999999997</c:v>
                </c:pt>
                <c:pt idx="28">
                  <c:v>0.31052730000000001</c:v>
                </c:pt>
                <c:pt idx="29">
                  <c:v>0.33961809999999998</c:v>
                </c:pt>
                <c:pt idx="30">
                  <c:v>0.32786209999999999</c:v>
                </c:pt>
                <c:pt idx="31">
                  <c:v>0.29950880000000002</c:v>
                </c:pt>
                <c:pt idx="32">
                  <c:v>0.3118049</c:v>
                </c:pt>
                <c:pt idx="33">
                  <c:v>0.31553730000000002</c:v>
                </c:pt>
                <c:pt idx="34">
                  <c:v>0.31204300000000001</c:v>
                </c:pt>
                <c:pt idx="35">
                  <c:v>0.3188551</c:v>
                </c:pt>
                <c:pt idx="36">
                  <c:v>0.32219479999999995</c:v>
                </c:pt>
                <c:pt idx="37">
                  <c:v>0.31404609999999999</c:v>
                </c:pt>
                <c:pt idx="38">
                  <c:v>0.31812045</c:v>
                </c:pt>
                <c:pt idx="39">
                  <c:v>0.316083275</c:v>
                </c:pt>
                <c:pt idx="40">
                  <c:v>0.31812045</c:v>
                </c:pt>
                <c:pt idx="41">
                  <c:v>0.316083275</c:v>
                </c:pt>
                <c:pt idx="42">
                  <c:v>0.3171018625</c:v>
                </c:pt>
              </c:numCache>
            </c:numRef>
          </c:val>
          <c:smooth val="0"/>
        </c:ser>
        <c:ser>
          <c:idx val="2"/>
          <c:order val="1"/>
          <c:tx>
            <c:v>Etats-Unis</c:v>
          </c:tx>
          <c:spPr>
            <a:ln w="41275">
              <a:solidFill>
                <a:schemeClr val="accent5"/>
              </a:solidFill>
            </a:ln>
          </c:spPr>
          <c:marker>
            <c:symbol val="square"/>
            <c:size val="8"/>
            <c:spPr>
              <a:solidFill>
                <a:schemeClr val="accent5"/>
              </a:solidFill>
              <a:ln>
                <a:solidFill>
                  <a:schemeClr val="accent5"/>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DataG39!$C$4:$C$46</c:f>
              <c:numCache>
                <c:formatCode>0.0%</c:formatCode>
                <c:ptCount val="43"/>
                <c:pt idx="0">
                  <c:v>0.13414190000000001</c:v>
                </c:pt>
                <c:pt idx="1">
                  <c:v>0.14115629999999998</c:v>
                </c:pt>
                <c:pt idx="2">
                  <c:v>0.15444720000000001</c:v>
                </c:pt>
                <c:pt idx="3">
                  <c:v>0.1599216</c:v>
                </c:pt>
                <c:pt idx="4">
                  <c:v>0.15417610000000001</c:v>
                </c:pt>
                <c:pt idx="5">
                  <c:v>0.1410419</c:v>
                </c:pt>
                <c:pt idx="6">
                  <c:v>0.126613</c:v>
                </c:pt>
                <c:pt idx="7">
                  <c:v>0.1125013</c:v>
                </c:pt>
                <c:pt idx="8">
                  <c:v>9.9119470000000001E-2</c:v>
                </c:pt>
                <c:pt idx="9">
                  <c:v>9.0742229999999993E-2</c:v>
                </c:pt>
                <c:pt idx="10">
                  <c:v>8.362617E-2</c:v>
                </c:pt>
                <c:pt idx="11">
                  <c:v>7.6287450000000007E-2</c:v>
                </c:pt>
                <c:pt idx="12">
                  <c:v>7.1083010000000002E-2</c:v>
                </c:pt>
                <c:pt idx="13">
                  <c:v>6.301103000000001E-2</c:v>
                </c:pt>
                <c:pt idx="14">
                  <c:v>4.7777029999999998E-2</c:v>
                </c:pt>
                <c:pt idx="15">
                  <c:v>3.3352300000000001E-2</c:v>
                </c:pt>
                <c:pt idx="16">
                  <c:v>2.698219E-2</c:v>
                </c:pt>
                <c:pt idx="17">
                  <c:v>2.6440730000000003E-2</c:v>
                </c:pt>
                <c:pt idx="18">
                  <c:v>3.204303E-2</c:v>
                </c:pt>
                <c:pt idx="19">
                  <c:v>4.2364689999999997E-2</c:v>
                </c:pt>
                <c:pt idx="20">
                  <c:v>5.2506760000000006E-2</c:v>
                </c:pt>
                <c:pt idx="21">
                  <c:v>6.2652440000000004E-2</c:v>
                </c:pt>
                <c:pt idx="22">
                  <c:v>7.2765579999999996E-2</c:v>
                </c:pt>
                <c:pt idx="23">
                  <c:v>8.099242999999999E-2</c:v>
                </c:pt>
                <c:pt idx="24">
                  <c:v>8.2482399999999997E-2</c:v>
                </c:pt>
                <c:pt idx="25">
                  <c:v>7.8006450000000005E-2</c:v>
                </c:pt>
                <c:pt idx="26">
                  <c:v>6.7865000000000009E-2</c:v>
                </c:pt>
                <c:pt idx="27">
                  <c:v>6.3403330000000008E-2</c:v>
                </c:pt>
                <c:pt idx="28">
                  <c:v>7.0451819999999998E-2</c:v>
                </c:pt>
                <c:pt idx="29">
                  <c:v>7.7349420000000002E-2</c:v>
                </c:pt>
                <c:pt idx="30">
                  <c:v>6.875524999999999E-2</c:v>
                </c:pt>
                <c:pt idx="31">
                  <c:v>3.4236269999999999E-2</c:v>
                </c:pt>
                <c:pt idx="32">
                  <c:v>-4.3847999999999999E-4</c:v>
                </c:pt>
                <c:pt idx="33">
                  <c:v>-2.3485849999999999E-2</c:v>
                </c:pt>
                <c:pt idx="34">
                  <c:v>-3.7101200000000001E-2</c:v>
                </c:pt>
                <c:pt idx="35">
                  <c:v>-3.6235400000000001E-2</c:v>
                </c:pt>
                <c:pt idx="36">
                  <c:v>-3.2221150000000004E-2</c:v>
                </c:pt>
                <c:pt idx="37">
                  <c:v>-3.5358350000000004E-2</c:v>
                </c:pt>
                <c:pt idx="38">
                  <c:v>-3.8495550000000003E-2</c:v>
                </c:pt>
                <c:pt idx="39">
                  <c:v>-4.1632750000000003E-2</c:v>
                </c:pt>
                <c:pt idx="40">
                  <c:v>-3.8495550000000003E-2</c:v>
                </c:pt>
                <c:pt idx="41">
                  <c:v>-4.1632750000000003E-2</c:v>
                </c:pt>
                <c:pt idx="42">
                  <c:v>-7.1632749999999995E-2</c:v>
                </c:pt>
              </c:numCache>
            </c:numRef>
          </c:val>
          <c:smooth val="0"/>
        </c:ser>
        <c:ser>
          <c:idx val="4"/>
          <c:order val="2"/>
          <c:tx>
            <c:v>Royaume-Uni</c:v>
          </c:tx>
          <c:spPr>
            <a:ln w="41275">
              <a:solidFill>
                <a:schemeClr val="accent2"/>
              </a:solidFill>
            </a:ln>
          </c:spPr>
          <c:marker>
            <c:symbol val="triangle"/>
            <c:size val="9"/>
            <c:spPr>
              <a:solidFill>
                <a:schemeClr val="accent2"/>
              </a:solidFill>
              <a:ln>
                <a:solidFill>
                  <a:schemeClr val="accent2"/>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DataG39!$E$4:$E$46</c:f>
              <c:numCache>
                <c:formatCode>0.0%</c:formatCode>
                <c:ptCount val="43"/>
                <c:pt idx="0">
                  <c:v>0.25941110000000001</c:v>
                </c:pt>
                <c:pt idx="1">
                  <c:v>0.26731529999999998</c:v>
                </c:pt>
                <c:pt idx="2">
                  <c:v>0.27896569999999998</c:v>
                </c:pt>
                <c:pt idx="3">
                  <c:v>0.28273360000000003</c:v>
                </c:pt>
                <c:pt idx="4">
                  <c:v>0.26912930000000002</c:v>
                </c:pt>
                <c:pt idx="5">
                  <c:v>0.24903110000000001</c:v>
                </c:pt>
                <c:pt idx="6">
                  <c:v>0.23306740000000001</c:v>
                </c:pt>
                <c:pt idx="7">
                  <c:v>0.22401389999999999</c:v>
                </c:pt>
                <c:pt idx="8">
                  <c:v>0.20898309999999998</c:v>
                </c:pt>
                <c:pt idx="9">
                  <c:v>0.1918861</c:v>
                </c:pt>
                <c:pt idx="10">
                  <c:v>0.18575</c:v>
                </c:pt>
                <c:pt idx="11">
                  <c:v>0.17624099999999998</c:v>
                </c:pt>
                <c:pt idx="12">
                  <c:v>0.15925409999999998</c:v>
                </c:pt>
                <c:pt idx="13">
                  <c:v>0.14070489999999999</c:v>
                </c:pt>
                <c:pt idx="14">
                  <c:v>0.116065</c:v>
                </c:pt>
                <c:pt idx="15">
                  <c:v>8.7145810000000004E-2</c:v>
                </c:pt>
                <c:pt idx="16">
                  <c:v>7.6079739999999993E-2</c:v>
                </c:pt>
                <c:pt idx="17">
                  <c:v>6.6375240000000002E-2</c:v>
                </c:pt>
                <c:pt idx="18">
                  <c:v>5.2988510000000003E-2</c:v>
                </c:pt>
                <c:pt idx="19">
                  <c:v>4.734257E-2</c:v>
                </c:pt>
                <c:pt idx="20">
                  <c:v>4.1678300000000001E-2</c:v>
                </c:pt>
                <c:pt idx="21">
                  <c:v>4.0761190000000003E-2</c:v>
                </c:pt>
                <c:pt idx="22">
                  <c:v>4.4571959999999994E-2</c:v>
                </c:pt>
                <c:pt idx="23">
                  <c:v>5.4380100000000001E-2</c:v>
                </c:pt>
                <c:pt idx="24">
                  <c:v>5.8736150000000001E-2</c:v>
                </c:pt>
                <c:pt idx="25">
                  <c:v>5.6498929999999996E-2</c:v>
                </c:pt>
                <c:pt idx="26">
                  <c:v>5.8882480000000001E-2</c:v>
                </c:pt>
                <c:pt idx="27">
                  <c:v>6.0107519999999998E-2</c:v>
                </c:pt>
                <c:pt idx="28">
                  <c:v>6.0576579999999998E-2</c:v>
                </c:pt>
                <c:pt idx="29">
                  <c:v>6.1114639999999998E-2</c:v>
                </c:pt>
                <c:pt idx="30">
                  <c:v>5.5676410000000003E-2</c:v>
                </c:pt>
                <c:pt idx="31">
                  <c:v>3.6343390000000003E-2</c:v>
                </c:pt>
                <c:pt idx="32">
                  <c:v>1.7277499999999998E-2</c:v>
                </c:pt>
                <c:pt idx="33">
                  <c:v>-3.6244920000000004E-3</c:v>
                </c:pt>
                <c:pt idx="34">
                  <c:v>-2.0027300000000001E-2</c:v>
                </c:pt>
                <c:pt idx="35">
                  <c:v>-2.0585450000000002E-2</c:v>
                </c:pt>
                <c:pt idx="36">
                  <c:v>-3.1104940000000001E-2</c:v>
                </c:pt>
                <c:pt idx="37">
                  <c:v>-4.0142890000000001E-2</c:v>
                </c:pt>
                <c:pt idx="38">
                  <c:v>-4.9180840000000003E-2</c:v>
                </c:pt>
                <c:pt idx="39">
                  <c:v>-5.8218790000000006E-2</c:v>
                </c:pt>
                <c:pt idx="40">
                  <c:v>-4.9180840000000003E-2</c:v>
                </c:pt>
                <c:pt idx="41">
                  <c:v>-5.8218790000000006E-2</c:v>
                </c:pt>
                <c:pt idx="42">
                  <c:v>-8.8218790000000005E-2</c:v>
                </c:pt>
              </c:numCache>
            </c:numRef>
          </c:val>
          <c:smooth val="0"/>
        </c:ser>
        <c:ser>
          <c:idx val="9"/>
          <c:order val="3"/>
          <c:tx>
            <c:v>France</c:v>
          </c:tx>
          <c:spPr>
            <a:ln w="41275">
              <a:solidFill>
                <a:schemeClr val="accent6"/>
              </a:solidFill>
            </a:ln>
          </c:spPr>
          <c:marker>
            <c:symbol val="square"/>
            <c:size val="8"/>
            <c:spPr>
              <a:solidFill>
                <a:schemeClr val="accent6"/>
              </a:solidFill>
              <a:ln>
                <a:solidFill>
                  <a:schemeClr val="accent6"/>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DataG39!$D$4:$D$46</c:f>
              <c:numCache>
                <c:formatCode>0.0%</c:formatCode>
                <c:ptCount val="43"/>
                <c:pt idx="0">
                  <c:v>0.15351619999999999</c:v>
                </c:pt>
                <c:pt idx="1">
                  <c:v>0.1591302</c:v>
                </c:pt>
                <c:pt idx="2">
                  <c:v>0.17075460000000001</c:v>
                </c:pt>
                <c:pt idx="3">
                  <c:v>0.17645520000000001</c:v>
                </c:pt>
                <c:pt idx="4">
                  <c:v>0.17615510000000001</c:v>
                </c:pt>
                <c:pt idx="5">
                  <c:v>0.17438310000000001</c:v>
                </c:pt>
                <c:pt idx="6">
                  <c:v>0.17109929999999998</c:v>
                </c:pt>
                <c:pt idx="7">
                  <c:v>0.16537759999999999</c:v>
                </c:pt>
                <c:pt idx="8">
                  <c:v>0.15443460000000001</c:v>
                </c:pt>
                <c:pt idx="9">
                  <c:v>0.1486874</c:v>
                </c:pt>
                <c:pt idx="10">
                  <c:v>0.1457476</c:v>
                </c:pt>
                <c:pt idx="11">
                  <c:v>0.1394773</c:v>
                </c:pt>
                <c:pt idx="12">
                  <c:v>0.13656689999999999</c:v>
                </c:pt>
                <c:pt idx="13">
                  <c:v>0.13506959999999998</c:v>
                </c:pt>
                <c:pt idx="14">
                  <c:v>0.13102249999999999</c:v>
                </c:pt>
                <c:pt idx="15">
                  <c:v>0.1173752</c:v>
                </c:pt>
                <c:pt idx="16">
                  <c:v>0.10533670000000001</c:v>
                </c:pt>
                <c:pt idx="17">
                  <c:v>9.719042E-2</c:v>
                </c:pt>
                <c:pt idx="18">
                  <c:v>8.2431110000000002E-2</c:v>
                </c:pt>
                <c:pt idx="19">
                  <c:v>7.1862269999999992E-2</c:v>
                </c:pt>
                <c:pt idx="20">
                  <c:v>6.5302119999999991E-2</c:v>
                </c:pt>
                <c:pt idx="21">
                  <c:v>7.3213529999999999E-2</c:v>
                </c:pt>
                <c:pt idx="22">
                  <c:v>8.1379990000000013E-2</c:v>
                </c:pt>
                <c:pt idx="23">
                  <c:v>7.9067990000000005E-2</c:v>
                </c:pt>
                <c:pt idx="24">
                  <c:v>7.5281609999999999E-2</c:v>
                </c:pt>
                <c:pt idx="25">
                  <c:v>7.3230139999999999E-2</c:v>
                </c:pt>
                <c:pt idx="26">
                  <c:v>7.6147939999999997E-2</c:v>
                </c:pt>
                <c:pt idx="27">
                  <c:v>8.3674149999999989E-2</c:v>
                </c:pt>
                <c:pt idx="28">
                  <c:v>9.4490119999999997E-2</c:v>
                </c:pt>
                <c:pt idx="29">
                  <c:v>0.1026859</c:v>
                </c:pt>
                <c:pt idx="30">
                  <c:v>9.7083450000000002E-2</c:v>
                </c:pt>
                <c:pt idx="31">
                  <c:v>8.3475730000000012E-2</c:v>
                </c:pt>
                <c:pt idx="32">
                  <c:v>7.7785430000000003E-2</c:v>
                </c:pt>
                <c:pt idx="33">
                  <c:v>7.3115970000000002E-2</c:v>
                </c:pt>
                <c:pt idx="34">
                  <c:v>6.1807090000000002E-2</c:v>
                </c:pt>
                <c:pt idx="35">
                  <c:v>5.3214689999999995E-2</c:v>
                </c:pt>
                <c:pt idx="36">
                  <c:v>4.211082E-2</c:v>
                </c:pt>
                <c:pt idx="37">
                  <c:v>2.7902730000000001E-2</c:v>
                </c:pt>
                <c:pt idx="38">
                  <c:v>1.3694640000000001E-2</c:v>
                </c:pt>
                <c:pt idx="39">
                  <c:v>2.0798685000000001E-2</c:v>
                </c:pt>
                <c:pt idx="40">
                  <c:v>3.5006775000000004E-2</c:v>
                </c:pt>
                <c:pt idx="41">
                  <c:v>2.0798685000000001E-2</c:v>
                </c:pt>
                <c:pt idx="42">
                  <c:v>-9.2013149999999981E-3</c:v>
                </c:pt>
              </c:numCache>
            </c:numRef>
          </c:val>
          <c:smooth val="0"/>
        </c:ser>
        <c:ser>
          <c:idx val="5"/>
          <c:order val="4"/>
          <c:tx>
            <c:v>Allemagne</c:v>
          </c:tx>
          <c:spPr>
            <a:ln w="41275">
              <a:solidFill>
                <a:srgbClr val="7030A0"/>
              </a:solidFill>
            </a:ln>
          </c:spPr>
          <c:marker>
            <c:symbol val="circle"/>
            <c:size val="9"/>
            <c:spPr>
              <a:solidFill>
                <a:srgbClr val="7030A0"/>
              </a:solidFill>
              <a:ln>
                <a:solidFill>
                  <a:srgbClr val="7030A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DataG39!$G$4:$G$46</c:f>
              <c:numCache>
                <c:formatCode>0.0%</c:formatCode>
                <c:ptCount val="43"/>
                <c:pt idx="0">
                  <c:v>0.28219559999999999</c:v>
                </c:pt>
                <c:pt idx="1">
                  <c:v>0.27966840000000004</c:v>
                </c:pt>
                <c:pt idx="2">
                  <c:v>0.2779469</c:v>
                </c:pt>
                <c:pt idx="3">
                  <c:v>0.26931640000000001</c:v>
                </c:pt>
                <c:pt idx="4">
                  <c:v>0.25346229999999997</c:v>
                </c:pt>
                <c:pt idx="5">
                  <c:v>0.23907029999999999</c:v>
                </c:pt>
                <c:pt idx="6">
                  <c:v>0.2289388</c:v>
                </c:pt>
                <c:pt idx="7">
                  <c:v>0.21939150000000002</c:v>
                </c:pt>
                <c:pt idx="8">
                  <c:v>0.21137329999999999</c:v>
                </c:pt>
                <c:pt idx="9">
                  <c:v>0.20535309999999998</c:v>
                </c:pt>
                <c:pt idx="10">
                  <c:v>0.19919720000000002</c:v>
                </c:pt>
                <c:pt idx="11">
                  <c:v>0.1969033</c:v>
                </c:pt>
                <c:pt idx="12">
                  <c:v>0.2005883</c:v>
                </c:pt>
                <c:pt idx="13">
                  <c:v>0.1989351</c:v>
                </c:pt>
                <c:pt idx="14">
                  <c:v>0.18685949999999998</c:v>
                </c:pt>
                <c:pt idx="15">
                  <c:v>0.1723518</c:v>
                </c:pt>
                <c:pt idx="16">
                  <c:v>0.16398370000000001</c:v>
                </c:pt>
                <c:pt idx="17">
                  <c:v>0.14657600000000001</c:v>
                </c:pt>
                <c:pt idx="18">
                  <c:v>0.12404680000000001</c:v>
                </c:pt>
                <c:pt idx="19">
                  <c:v>0.11383689999999999</c:v>
                </c:pt>
                <c:pt idx="20">
                  <c:v>0.10314809999999999</c:v>
                </c:pt>
                <c:pt idx="21">
                  <c:v>9.4562380000000001E-2</c:v>
                </c:pt>
                <c:pt idx="22">
                  <c:v>9.3443660000000012E-2</c:v>
                </c:pt>
                <c:pt idx="23">
                  <c:v>8.8752929999999994E-2</c:v>
                </c:pt>
                <c:pt idx="24">
                  <c:v>7.8989119999999996E-2</c:v>
                </c:pt>
                <c:pt idx="25">
                  <c:v>6.8071610000000005E-2</c:v>
                </c:pt>
                <c:pt idx="26">
                  <c:v>5.5911099999999998E-2</c:v>
                </c:pt>
                <c:pt idx="27">
                  <c:v>4.467728E-2</c:v>
                </c:pt>
                <c:pt idx="28">
                  <c:v>4.1772049999999998E-2</c:v>
                </c:pt>
                <c:pt idx="29">
                  <c:v>4.925388E-2</c:v>
                </c:pt>
                <c:pt idx="30">
                  <c:v>5.376032E-2</c:v>
                </c:pt>
                <c:pt idx="31">
                  <c:v>4.9454130000000006E-2</c:v>
                </c:pt>
                <c:pt idx="32">
                  <c:v>4.1575300000000003E-2</c:v>
                </c:pt>
                <c:pt idx="33">
                  <c:v>3.3954529999999997E-2</c:v>
                </c:pt>
                <c:pt idx="34">
                  <c:v>3.0522859999999999E-2</c:v>
                </c:pt>
                <c:pt idx="35">
                  <c:v>3.5434170000000001E-2</c:v>
                </c:pt>
                <c:pt idx="36">
                  <c:v>3.9306689999999998E-2</c:v>
                </c:pt>
                <c:pt idx="37">
                  <c:v>4.1143669999999993E-2</c:v>
                </c:pt>
                <c:pt idx="38">
                  <c:v>4.2980649999999988E-2</c:v>
                </c:pt>
                <c:pt idx="39">
                  <c:v>4.4817629999999983E-2</c:v>
                </c:pt>
                <c:pt idx="40">
                  <c:v>4.2980649999999988E-2</c:v>
                </c:pt>
                <c:pt idx="41">
                  <c:v>4.4817629999999983E-2</c:v>
                </c:pt>
                <c:pt idx="42">
                  <c:v>1.4817629999999984E-2</c:v>
                </c:pt>
              </c:numCache>
            </c:numRef>
          </c:val>
          <c:smooth val="0"/>
        </c:ser>
        <c:ser>
          <c:idx val="1"/>
          <c:order val="5"/>
          <c:tx>
            <c:v>Japon</c:v>
          </c:tx>
          <c:spPr>
            <a:ln w="41275">
              <a:solidFill>
                <a:srgbClr val="FFFF00"/>
              </a:solidFill>
            </a:ln>
          </c:spPr>
          <c:marker>
            <c:symbol val="circle"/>
            <c:size val="9"/>
            <c:spPr>
              <a:solidFill>
                <a:srgbClr val="FFFF00"/>
              </a:solidFill>
              <a:ln>
                <a:solidFill>
                  <a:srgbClr val="FFFF00"/>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DataG39!$F$4:$F$46</c:f>
              <c:numCache>
                <c:formatCode>0.0%</c:formatCode>
                <c:ptCount val="43"/>
                <c:pt idx="0">
                  <c:v>0.18442119999999998</c:v>
                </c:pt>
                <c:pt idx="1">
                  <c:v>0.1775301</c:v>
                </c:pt>
                <c:pt idx="2">
                  <c:v>0.1749617</c:v>
                </c:pt>
                <c:pt idx="3">
                  <c:v>0.17070489999999999</c:v>
                </c:pt>
                <c:pt idx="4">
                  <c:v>0.1633136</c:v>
                </c:pt>
                <c:pt idx="5">
                  <c:v>0.1541344</c:v>
                </c:pt>
                <c:pt idx="6">
                  <c:v>0.1460957</c:v>
                </c:pt>
                <c:pt idx="7">
                  <c:v>0.1400903</c:v>
                </c:pt>
                <c:pt idx="8">
                  <c:v>0.12975820000000002</c:v>
                </c:pt>
                <c:pt idx="9">
                  <c:v>0.1262711</c:v>
                </c:pt>
                <c:pt idx="10">
                  <c:v>0.13170190000000001</c:v>
                </c:pt>
                <c:pt idx="11">
                  <c:v>0.1398905</c:v>
                </c:pt>
                <c:pt idx="12">
                  <c:v>0.149454</c:v>
                </c:pt>
                <c:pt idx="13">
                  <c:v>0.15782119999999999</c:v>
                </c:pt>
                <c:pt idx="14">
                  <c:v>0.1640885</c:v>
                </c:pt>
                <c:pt idx="15">
                  <c:v>0.16658650000000003</c:v>
                </c:pt>
                <c:pt idx="16">
                  <c:v>0.16718699999999997</c:v>
                </c:pt>
                <c:pt idx="17">
                  <c:v>0.16712589999999999</c:v>
                </c:pt>
                <c:pt idx="18">
                  <c:v>0.16435159999999999</c:v>
                </c:pt>
                <c:pt idx="19">
                  <c:v>0.15796640000000001</c:v>
                </c:pt>
                <c:pt idx="20">
                  <c:v>0.14986730000000001</c:v>
                </c:pt>
                <c:pt idx="21">
                  <c:v>0.14152219999999999</c:v>
                </c:pt>
                <c:pt idx="22">
                  <c:v>0.1337526</c:v>
                </c:pt>
                <c:pt idx="23">
                  <c:v>0.12613849999999999</c:v>
                </c:pt>
                <c:pt idx="24">
                  <c:v>0.11628280000000001</c:v>
                </c:pt>
                <c:pt idx="25">
                  <c:v>0.1085407</c:v>
                </c:pt>
                <c:pt idx="26">
                  <c:v>0.10412470000000001</c:v>
                </c:pt>
                <c:pt idx="27">
                  <c:v>0.10374180000000001</c:v>
                </c:pt>
                <c:pt idx="28">
                  <c:v>0.10577159999999999</c:v>
                </c:pt>
                <c:pt idx="29">
                  <c:v>0.1069876</c:v>
                </c:pt>
                <c:pt idx="30">
                  <c:v>9.9268469999999998E-2</c:v>
                </c:pt>
                <c:pt idx="31">
                  <c:v>8.2198639999999989E-2</c:v>
                </c:pt>
                <c:pt idx="32">
                  <c:v>6.3346410000000006E-2</c:v>
                </c:pt>
                <c:pt idx="33">
                  <c:v>4.3260500000000007E-2</c:v>
                </c:pt>
                <c:pt idx="34">
                  <c:v>2.95628E-2</c:v>
                </c:pt>
                <c:pt idx="35">
                  <c:v>2.8356349999999999E-2</c:v>
                </c:pt>
                <c:pt idx="36">
                  <c:v>3.0132099999999998E-2</c:v>
                </c:pt>
                <c:pt idx="37">
                  <c:v>2.6322420000000003E-2</c:v>
                </c:pt>
                <c:pt idx="38">
                  <c:v>2.2512740000000007E-2</c:v>
                </c:pt>
                <c:pt idx="39">
                  <c:v>2.4417580000000005E-2</c:v>
                </c:pt>
                <c:pt idx="40">
                  <c:v>2.8227260000000001E-2</c:v>
                </c:pt>
                <c:pt idx="41">
                  <c:v>2.4417580000000005E-2</c:v>
                </c:pt>
                <c:pt idx="42">
                  <c:v>-5.5824199999999942E-3</c:v>
                </c:pt>
              </c:numCache>
            </c:numRef>
          </c:val>
          <c:smooth val="0"/>
        </c:ser>
        <c:ser>
          <c:idx val="3"/>
          <c:order val="6"/>
          <c:tx>
            <c:v>blank</c:v>
          </c:tx>
          <c:spPr>
            <a:ln w="38100">
              <a:solidFill>
                <a:sysClr val="windowText" lastClr="000000"/>
              </a:solidFill>
            </a:ln>
          </c:spPr>
          <c:marker>
            <c:symbol val="none"/>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DataG39!$H$4:$H$46</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smooth val="0"/>
        </c:ser>
        <c:dLbls>
          <c:showLegendKey val="0"/>
          <c:showVal val="0"/>
          <c:showCatName val="0"/>
          <c:showSerName val="0"/>
          <c:showPercent val="0"/>
          <c:showBubbleSize val="0"/>
        </c:dLbls>
        <c:marker val="1"/>
        <c:smooth val="0"/>
        <c:axId val="788720816"/>
        <c:axId val="788724344"/>
        <c:extLst/>
      </c:lineChart>
      <c:catAx>
        <c:axId val="788720816"/>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788724344"/>
        <c:crossesAt val="0"/>
        <c:auto val="1"/>
        <c:lblAlgn val="ctr"/>
        <c:lblOffset val="100"/>
        <c:tickLblSkip val="4"/>
        <c:tickMarkSkip val="4"/>
        <c:noMultiLvlLbl val="0"/>
      </c:catAx>
      <c:valAx>
        <c:axId val="788724344"/>
        <c:scaling>
          <c:orientation val="minMax"/>
          <c:max val="0.8"/>
          <c:min val="-0.1"/>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de la propriété publique dans la propriété totale</a:t>
                </a:r>
                <a:endParaRPr lang="fr-FR" sz="1300"/>
              </a:p>
            </c:rich>
          </c:tx>
          <c:layout>
            <c:manualLayout>
              <c:xMode val="edge"/>
              <c:yMode val="edge"/>
              <c:x val="4.1805055709587891E-3"/>
              <c:y val="8.521009094674254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20816"/>
        <c:crosses val="autoZero"/>
        <c:crossBetween val="midCat"/>
        <c:majorUnit val="0.1"/>
        <c:minorUnit val="5.000000000000001E-2"/>
      </c:valAx>
      <c:spPr>
        <a:noFill/>
        <a:ln w="25400">
          <a:solidFill>
            <a:schemeClr val="tx1"/>
          </a:solidFill>
        </a:ln>
      </c:spPr>
    </c:plotArea>
    <c:legend>
      <c:legendPos val="l"/>
      <c:layout>
        <c:manualLayout>
          <c:xMode val="edge"/>
          <c:yMode val="edge"/>
          <c:x val="0.55612761654006782"/>
          <c:y val="0.11015537680772962"/>
          <c:w val="0.39053679084777387"/>
          <c:h val="0.13764737003353059"/>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4. Une marche limitée et contrariée vers l'égalité:</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la concentration de la propriété en France, 1780-2020 </a:t>
            </a:r>
          </a:p>
        </c:rich>
      </c:tx>
      <c:layout>
        <c:manualLayout>
          <c:xMode val="edge"/>
          <c:yMode val="edge"/>
          <c:x val="0.17824660182240418"/>
          <c:y val="2.2032367001758508E-3"/>
        </c:manualLayout>
      </c:layout>
      <c:overlay val="0"/>
      <c:spPr>
        <a:noFill/>
        <a:ln w="25400">
          <a:noFill/>
        </a:ln>
      </c:spPr>
    </c:title>
    <c:autoTitleDeleted val="0"/>
    <c:plotArea>
      <c:layout>
        <c:manualLayout>
          <c:layoutTarget val="inner"/>
          <c:xMode val="edge"/>
          <c:yMode val="edge"/>
          <c:x val="9.4599660088082918E-2"/>
          <c:y val="9.0527159373908844E-2"/>
          <c:w val="0.87198296434755418"/>
          <c:h val="0.69235422110432221"/>
        </c:manualLayout>
      </c:layout>
      <c:lineChart>
        <c:grouping val="standard"/>
        <c:varyColors val="0"/>
        <c:ser>
          <c:idx val="0"/>
          <c:order val="0"/>
          <c:tx>
            <c:v>Part des 1% les plus riches (Paris)</c:v>
          </c:tx>
          <c:spPr>
            <a:ln w="34925">
              <a:solidFill>
                <a:schemeClr val="accent5"/>
              </a:solidFill>
            </a:ln>
          </c:spPr>
          <c:marker>
            <c:symbol val="triangle"/>
            <c:size val="10"/>
            <c:spPr>
              <a:solidFill>
                <a:schemeClr val="bg1"/>
              </a:solidFill>
              <a:ln>
                <a:solidFill>
                  <a:schemeClr val="accent5"/>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DataG4!$F$7:$F$247</c:f>
              <c:numCache>
                <c:formatCode>0.0%</c:formatCode>
                <c:ptCount val="241"/>
                <c:pt idx="0">
                  <c:v>0.55535087719298248</c:v>
                </c:pt>
                <c:pt idx="20">
                  <c:v>0.47136100950216664</c:v>
                </c:pt>
                <c:pt idx="30">
                  <c:v>0.49434302511966333</c:v>
                </c:pt>
                <c:pt idx="40">
                  <c:v>0.56006535887735542</c:v>
                </c:pt>
                <c:pt idx="50">
                  <c:v>0.50607490414109468</c:v>
                </c:pt>
                <c:pt idx="60">
                  <c:v>0.55440242180389343</c:v>
                </c:pt>
                <c:pt idx="70">
                  <c:v>0.59844204125781908</c:v>
                </c:pt>
                <c:pt idx="80">
                  <c:v>0.53419958900368181</c:v>
                </c:pt>
                <c:pt idx="90">
                  <c:v>0.52297093527044647</c:v>
                </c:pt>
                <c:pt idx="100">
                  <c:v>0.58967709475088181</c:v>
                </c:pt>
                <c:pt idx="110">
                  <c:v>0.5574330058819138</c:v>
                </c:pt>
                <c:pt idx="120">
                  <c:v>0.63326624956166966</c:v>
                </c:pt>
                <c:pt idx="130">
                  <c:v>0.66500518102927209</c:v>
                </c:pt>
                <c:pt idx="135">
                  <c:v>0.64674842869607863</c:v>
                </c:pt>
                <c:pt idx="140">
                  <c:v>0.61737628244780485</c:v>
                </c:pt>
                <c:pt idx="150">
                  <c:v>0.54859912885868989</c:v>
                </c:pt>
                <c:pt idx="160">
                  <c:v>0.5357285565250689</c:v>
                </c:pt>
                <c:pt idx="170">
                  <c:v>0.3773258598264132</c:v>
                </c:pt>
                <c:pt idx="180">
                  <c:v>0.35169384189415276</c:v>
                </c:pt>
                <c:pt idx="190">
                  <c:v>0.31087559444640905</c:v>
                </c:pt>
                <c:pt idx="200">
                  <c:v>0.20283280279147731</c:v>
                </c:pt>
                <c:pt idx="210">
                  <c:v>0.19583320125989312</c:v>
                </c:pt>
                <c:pt idx="220">
                  <c:v>0.27503534152147913</c:v>
                </c:pt>
                <c:pt idx="230">
                  <c:v>0.25000343107783612</c:v>
                </c:pt>
                <c:pt idx="240">
                  <c:v>0.270616793984787</c:v>
                </c:pt>
              </c:numCache>
            </c:numRef>
          </c:val>
          <c:smooth val="0"/>
        </c:ser>
        <c:ser>
          <c:idx val="1"/>
          <c:order val="1"/>
          <c:tx>
            <c:v>Part des 1% les plus riches (France)</c:v>
          </c:tx>
          <c:spPr>
            <a:ln w="38100">
              <a:solidFill>
                <a:schemeClr val="accent5"/>
              </a:solidFill>
            </a:ln>
          </c:spPr>
          <c:marker>
            <c:symbol val="triangle"/>
            <c:size val="10"/>
            <c:spPr>
              <a:solidFill>
                <a:schemeClr val="accent5"/>
              </a:solidFill>
              <a:ln>
                <a:solidFill>
                  <a:schemeClr val="accent5"/>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DataG4!$C$7:$C$247</c:f>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ser>
        <c:ser>
          <c:idx val="2"/>
          <c:order val="2"/>
          <c:tx>
            <c:v>Part des 50% les plus pauvres (Paris)</c:v>
          </c:tx>
          <c:spPr>
            <a:ln>
              <a:solidFill>
                <a:srgbClr val="C00000"/>
              </a:solidFill>
            </a:ln>
          </c:spPr>
          <c:marker>
            <c:symbol val="circle"/>
            <c:size val="10"/>
            <c:spPr>
              <a:no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DataG4!$G$7:$G$247</c:f>
              <c:numCache>
                <c:formatCode>0.0%</c:formatCode>
                <c:ptCount val="241"/>
                <c:pt idx="0">
                  <c:v>1.0035069314468721E-2</c:v>
                </c:pt>
                <c:pt idx="20">
                  <c:v>1.527477226593226E-2</c:v>
                </c:pt>
                <c:pt idx="30">
                  <c:v>1.3393472141097212E-2</c:v>
                </c:pt>
                <c:pt idx="40">
                  <c:v>1.0023043955297127E-2</c:v>
                </c:pt>
                <c:pt idx="50">
                  <c:v>1.3067944853533358E-2</c:v>
                </c:pt>
                <c:pt idx="60">
                  <c:v>9.3692982745586292E-3</c:v>
                </c:pt>
                <c:pt idx="70">
                  <c:v>7.1687926682701911E-3</c:v>
                </c:pt>
                <c:pt idx="80">
                  <c:v>1.1068263184915482E-2</c:v>
                </c:pt>
                <c:pt idx="90">
                  <c:v>9.8890743278187022E-3</c:v>
                </c:pt>
                <c:pt idx="100">
                  <c:v>6.4906673954682036E-3</c:v>
                </c:pt>
                <c:pt idx="110">
                  <c:v>8.3140566044245471E-3</c:v>
                </c:pt>
                <c:pt idx="120">
                  <c:v>2.4185556103838591E-3</c:v>
                </c:pt>
                <c:pt idx="130">
                  <c:v>1.9980441831372389E-3</c:v>
                </c:pt>
                <c:pt idx="135">
                  <c:v>2.5779566751777117E-3</c:v>
                </c:pt>
                <c:pt idx="140">
                  <c:v>2.8067511990497139E-3</c:v>
                </c:pt>
                <c:pt idx="150">
                  <c:v>8.4849724192747941E-3</c:v>
                </c:pt>
                <c:pt idx="160">
                  <c:v>1.2947472154617662E-2</c:v>
                </c:pt>
                <c:pt idx="170">
                  <c:v>1.9400362950803725E-2</c:v>
                </c:pt>
                <c:pt idx="180">
                  <c:v>2.7871610599928716E-2</c:v>
                </c:pt>
                <c:pt idx="190">
                  <c:v>5.0640678664359964E-2</c:v>
                </c:pt>
                <c:pt idx="200">
                  <c:v>6.8798930401624075E-2</c:v>
                </c:pt>
                <c:pt idx="210">
                  <c:v>7.6456808725692937E-2</c:v>
                </c:pt>
                <c:pt idx="220">
                  <c:v>6.0990753518962944E-2</c:v>
                </c:pt>
                <c:pt idx="230">
                  <c:v>5.0966320676134477E-2</c:v>
                </c:pt>
                <c:pt idx="240">
                  <c:v>5.1229428040584911E-2</c:v>
                </c:pt>
              </c:numCache>
            </c:numRef>
          </c:val>
          <c:smooth val="0"/>
        </c:ser>
        <c:ser>
          <c:idx val="3"/>
          <c:order val="3"/>
          <c:tx>
            <c:v>Part des 50% les plus pauvres (France)</c:v>
          </c:tx>
          <c:spPr>
            <a:ln>
              <a:solidFill>
                <a:srgbClr val="C00000"/>
              </a:solidFill>
            </a:ln>
          </c:spPr>
          <c:marker>
            <c:symbol val="circle"/>
            <c:size val="9"/>
            <c:spPr>
              <a:solidFill>
                <a:srgbClr val="C00000"/>
              </a:solid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788671424"/>
        <c:axId val="788671816"/>
      </c:lineChart>
      <c:catAx>
        <c:axId val="788671424"/>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1816"/>
        <c:crossesAt val="0"/>
        <c:auto val="1"/>
        <c:lblAlgn val="ctr"/>
        <c:lblOffset val="100"/>
        <c:tickLblSkip val="20"/>
        <c:tickMarkSkip val="10"/>
        <c:noMultiLvlLbl val="0"/>
      </c:catAx>
      <c:valAx>
        <c:axId val="788671816"/>
        <c:scaling>
          <c:orientation val="minMax"/>
          <c:max val="0.70000000000000007"/>
          <c:min val="0"/>
        </c:scaling>
        <c:delete val="0"/>
        <c:axPos val="l"/>
        <c:majorGridlines>
          <c:spPr>
            <a:ln w="12700">
              <a:solidFill>
                <a:srgbClr val="000000"/>
              </a:solidFill>
              <a:prstDash val="sysDash"/>
            </a:ln>
          </c:spPr>
        </c:majorGridlines>
        <c:title>
          <c:tx>
            <c:rich>
              <a:bodyPr/>
              <a:lstStyle/>
              <a:p>
                <a:pPr>
                  <a:defRPr/>
                </a:pPr>
                <a:r>
                  <a:rPr lang="fr-FR" sz="1200"/>
                  <a:t>Part de chaque classe</a:t>
                </a:r>
                <a:r>
                  <a:rPr lang="fr-FR" sz="1200" baseline="0"/>
                  <a:t> dans le total des propriétés privées</a:t>
                </a:r>
                <a:endParaRPr lang="fr-FR" sz="1200"/>
              </a:p>
            </c:rich>
          </c:tx>
          <c:layout>
            <c:manualLayout>
              <c:xMode val="edge"/>
              <c:yMode val="edge"/>
              <c:x val="5.5683371934111157E-3"/>
              <c:y val="9.5225270422571243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1424"/>
        <c:crosses val="autoZero"/>
        <c:crossBetween val="midCat"/>
        <c:majorUnit val="0.1"/>
      </c:valAx>
      <c:spPr>
        <a:noFill/>
        <a:ln w="25400">
          <a:solidFill>
            <a:schemeClr val="tx1"/>
          </a:solidFill>
        </a:ln>
      </c:spPr>
    </c:plotArea>
    <c:legend>
      <c:legendPos val="l"/>
      <c:layout>
        <c:manualLayout>
          <c:xMode val="edge"/>
          <c:yMode val="edge"/>
          <c:x val="0.19105356460665018"/>
          <c:y val="0.40951872760064861"/>
          <c:w val="0.45808935366634856"/>
          <c:h val="0.23258467396934582"/>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40. La propriété des entreprises en Chine, 1978-2020</a:t>
            </a:r>
            <a:endParaRPr lang="fr-FR" sz="1600" b="0" baseline="0">
              <a:latin typeface="Arial" panose="020B0604020202020204" pitchFamily="34" charset="0"/>
              <a:cs typeface="Arial" panose="020B0604020202020204" pitchFamily="34" charset="0"/>
            </a:endParaRPr>
          </a:p>
        </c:rich>
      </c:tx>
      <c:layout>
        <c:manualLayout>
          <c:xMode val="edge"/>
          <c:yMode val="edge"/>
          <c:x val="0.15356345190786569"/>
          <c:y val="2.2031039901961339E-3"/>
        </c:manualLayout>
      </c:layout>
      <c:overlay val="0"/>
      <c:spPr>
        <a:noFill/>
        <a:ln w="25400">
          <a:noFill/>
        </a:ln>
      </c:spPr>
    </c:title>
    <c:autoTitleDeleted val="0"/>
    <c:plotArea>
      <c:layout>
        <c:manualLayout>
          <c:layoutTarget val="inner"/>
          <c:xMode val="edge"/>
          <c:yMode val="edge"/>
          <c:x val="9.181755878058967E-2"/>
          <c:y val="5.2164528568027016E-2"/>
          <c:w val="0.87476512244520843"/>
          <c:h val="0.72840318061356479"/>
        </c:manualLayout>
      </c:layout>
      <c:lineChart>
        <c:grouping val="standard"/>
        <c:varyColors val="0"/>
        <c:ser>
          <c:idx val="0"/>
          <c:order val="0"/>
          <c:tx>
            <c:v>Public (Etat chinois)</c:v>
          </c:tx>
          <c:spPr>
            <a:ln w="41275">
              <a:solidFill>
                <a:schemeClr val="accent6"/>
              </a:solidFill>
            </a:ln>
          </c:spPr>
          <c:marker>
            <c:symbol val="square"/>
            <c:size val="8"/>
            <c:spPr>
              <a:solidFill>
                <a:schemeClr val="accent6"/>
              </a:solidFill>
              <a:ln>
                <a:solidFill>
                  <a:schemeClr val="accent6"/>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DataG40!$D$4:$D$46</c:f>
              <c:numCache>
                <c:formatCode>0.0%</c:formatCode>
                <c:ptCount val="43"/>
                <c:pt idx="0">
                  <c:v>1</c:v>
                </c:pt>
                <c:pt idx="1">
                  <c:v>0.99716898258267661</c:v>
                </c:pt>
                <c:pt idx="2">
                  <c:v>0.99099341545675179</c:v>
                </c:pt>
                <c:pt idx="3">
                  <c:v>0.984645283950211</c:v>
                </c:pt>
                <c:pt idx="4">
                  <c:v>0.97892248279021987</c:v>
                </c:pt>
                <c:pt idx="5">
                  <c:v>0.97263944164458138</c:v>
                </c:pt>
                <c:pt idx="6">
                  <c:v>0.9623752139173769</c:v>
                </c:pt>
                <c:pt idx="7">
                  <c:v>0.94805890530524017</c:v>
                </c:pt>
                <c:pt idx="8">
                  <c:v>0.93053271586679276</c:v>
                </c:pt>
                <c:pt idx="9">
                  <c:v>0.91491214703835322</c:v>
                </c:pt>
                <c:pt idx="10">
                  <c:v>0.90145927617794508</c:v>
                </c:pt>
                <c:pt idx="11">
                  <c:v>0.89830092737295908</c:v>
                </c:pt>
                <c:pt idx="12">
                  <c:v>0.89468615889662229</c:v>
                </c:pt>
                <c:pt idx="13">
                  <c:v>0.89252577151855428</c:v>
                </c:pt>
                <c:pt idx="14">
                  <c:v>0.89280579941101534</c:v>
                </c:pt>
                <c:pt idx="15">
                  <c:v>0.87704829931729311</c:v>
                </c:pt>
                <c:pt idx="16">
                  <c:v>0.84271567429943717</c:v>
                </c:pt>
                <c:pt idx="17">
                  <c:v>0.81820385665145901</c:v>
                </c:pt>
                <c:pt idx="18">
                  <c:v>0.80822953363986161</c:v>
                </c:pt>
                <c:pt idx="19">
                  <c:v>0.79070581856015454</c:v>
                </c:pt>
                <c:pt idx="20">
                  <c:v>0.77031702181691553</c:v>
                </c:pt>
                <c:pt idx="21">
                  <c:v>0.74903674481101079</c:v>
                </c:pt>
                <c:pt idx="22">
                  <c:v>0.72914514007456688</c:v>
                </c:pt>
                <c:pt idx="23">
                  <c:v>0.70539400495425297</c:v>
                </c:pt>
                <c:pt idx="24">
                  <c:v>0.67803881282432843</c:v>
                </c:pt>
                <c:pt idx="25">
                  <c:v>0.65171665027096093</c:v>
                </c:pt>
                <c:pt idx="26">
                  <c:v>0.63072097805262506</c:v>
                </c:pt>
                <c:pt idx="27">
                  <c:v>0.60644857521522078</c:v>
                </c:pt>
                <c:pt idx="28">
                  <c:v>0.58100764742044331</c:v>
                </c:pt>
                <c:pt idx="29">
                  <c:v>0.60798046795663907</c:v>
                </c:pt>
                <c:pt idx="30">
                  <c:v>0.59820295969837523</c:v>
                </c:pt>
                <c:pt idx="31">
                  <c:v>0.5534975445521606</c:v>
                </c:pt>
                <c:pt idx="32">
                  <c:v>0.54784579982209813</c:v>
                </c:pt>
                <c:pt idx="33">
                  <c:v>0.54725861466556569</c:v>
                </c:pt>
                <c:pt idx="34">
                  <c:v>0.55767629475977032</c:v>
                </c:pt>
                <c:pt idx="35">
                  <c:v>0.56660205282647258</c:v>
                </c:pt>
                <c:pt idx="36">
                  <c:v>0.55731517196488911</c:v>
                </c:pt>
                <c:pt idx="37">
                  <c:v>0.54456737291420088</c:v>
                </c:pt>
                <c:pt idx="38">
                  <c:v>0.55094127243954505</c:v>
                </c:pt>
                <c:pt idx="39">
                  <c:v>0.54775432267687296</c:v>
                </c:pt>
                <c:pt idx="40">
                  <c:v>0.54934779755820906</c:v>
                </c:pt>
                <c:pt idx="41">
                  <c:v>0.54855106011754096</c:v>
                </c:pt>
                <c:pt idx="42">
                  <c:v>0.54934779755820906</c:v>
                </c:pt>
              </c:numCache>
            </c:numRef>
          </c:val>
          <c:smooth val="0"/>
        </c:ser>
        <c:ser>
          <c:idx val="2"/>
          <c:order val="1"/>
          <c:tx>
            <c:v>Privé (ménages chinois)</c:v>
          </c:tx>
          <c:spPr>
            <a:ln w="41275">
              <a:solidFill>
                <a:schemeClr val="accent5"/>
              </a:solidFill>
            </a:ln>
          </c:spPr>
          <c:marker>
            <c:symbol val="square"/>
            <c:size val="8"/>
            <c:spPr>
              <a:solidFill>
                <a:schemeClr val="accent5"/>
              </a:solidFill>
              <a:ln>
                <a:solidFill>
                  <a:schemeClr val="accent5"/>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DataG40!$C$4:$C$46</c:f>
              <c:numCache>
                <c:formatCode>0.0%</c:formatCode>
                <c:ptCount val="43"/>
                <c:pt idx="0">
                  <c:v>0</c:v>
                </c:pt>
                <c:pt idx="1">
                  <c:v>1.9657704596910035E-3</c:v>
                </c:pt>
                <c:pt idx="2">
                  <c:v>6.1038429492060514E-3</c:v>
                </c:pt>
                <c:pt idx="3">
                  <c:v>1.0489241830302082E-2</c:v>
                </c:pt>
                <c:pt idx="4">
                  <c:v>1.4629457738922042E-2</c:v>
                </c:pt>
                <c:pt idx="5">
                  <c:v>1.8771592092442869E-2</c:v>
                </c:pt>
                <c:pt idx="6">
                  <c:v>2.2915176911839519E-2</c:v>
                </c:pt>
                <c:pt idx="7">
                  <c:v>2.7059884981916291E-2</c:v>
                </c:pt>
                <c:pt idx="8">
                  <c:v>3.1311600155217438E-2</c:v>
                </c:pt>
                <c:pt idx="9">
                  <c:v>3.5342028289703245E-2</c:v>
                </c:pt>
                <c:pt idx="10">
                  <c:v>3.9490004139454075E-2</c:v>
                </c:pt>
                <c:pt idx="11">
                  <c:v>4.3638289768744565E-2</c:v>
                </c:pt>
                <c:pt idx="12">
                  <c:v>4.7786840647116254E-2</c:v>
                </c:pt>
                <c:pt idx="13">
                  <c:v>5.2348797850682346E-2</c:v>
                </c:pt>
                <c:pt idx="14">
                  <c:v>5.5386043409051275E-2</c:v>
                </c:pt>
                <c:pt idx="15">
                  <c:v>5.5547929020344139E-2</c:v>
                </c:pt>
                <c:pt idx="16">
                  <c:v>5.3979163539135643E-2</c:v>
                </c:pt>
                <c:pt idx="17">
                  <c:v>5.359131077780243E-2</c:v>
                </c:pt>
                <c:pt idx="18">
                  <c:v>5.4272120299410712E-2</c:v>
                </c:pt>
                <c:pt idx="19">
                  <c:v>6.7181261575641818E-2</c:v>
                </c:pt>
                <c:pt idx="20">
                  <c:v>8.94008795215918E-2</c:v>
                </c:pt>
                <c:pt idx="21">
                  <c:v>0.11363311232395114</c:v>
                </c:pt>
                <c:pt idx="22">
                  <c:v>0.14254267019092534</c:v>
                </c:pt>
                <c:pt idx="23">
                  <c:v>0.16943066729789807</c:v>
                </c:pt>
                <c:pt idx="24">
                  <c:v>0.18990248457877415</c:v>
                </c:pt>
                <c:pt idx="25">
                  <c:v>0.20644665334452292</c:v>
                </c:pt>
                <c:pt idx="26">
                  <c:v>0.22914488826637847</c:v>
                </c:pt>
                <c:pt idx="27">
                  <c:v>0.247176660972586</c:v>
                </c:pt>
                <c:pt idx="28">
                  <c:v>0.25200056580260743</c:v>
                </c:pt>
                <c:pt idx="29">
                  <c:v>0.24701190337972143</c:v>
                </c:pt>
                <c:pt idx="30">
                  <c:v>0.27020607287452902</c:v>
                </c:pt>
                <c:pt idx="31">
                  <c:v>0.30189505461650784</c:v>
                </c:pt>
                <c:pt idx="32">
                  <c:v>0.3035807347491315</c:v>
                </c:pt>
                <c:pt idx="33">
                  <c:v>0.30537647181651301</c:v>
                </c:pt>
                <c:pt idx="34">
                  <c:v>0.31070524967528534</c:v>
                </c:pt>
                <c:pt idx="35">
                  <c:v>0.31896690954247919</c:v>
                </c:pt>
                <c:pt idx="36">
                  <c:v>0.32576159142906558</c:v>
                </c:pt>
                <c:pt idx="37">
                  <c:v>0.33532615143465411</c:v>
                </c:pt>
                <c:pt idx="38">
                  <c:v>0.33054387143185981</c:v>
                </c:pt>
                <c:pt idx="39">
                  <c:v>0.33293501143325699</c:v>
                </c:pt>
                <c:pt idx="40">
                  <c:v>0.3317394414325584</c:v>
                </c:pt>
                <c:pt idx="41">
                  <c:v>0.3323372264329077</c:v>
                </c:pt>
                <c:pt idx="42">
                  <c:v>0.3317394414325584</c:v>
                </c:pt>
              </c:numCache>
            </c:numRef>
          </c:val>
          <c:smooth val="0"/>
        </c:ser>
        <c:ser>
          <c:idx val="4"/>
          <c:order val="2"/>
          <c:tx>
            <c:v>Etranger (reste du monde)</c:v>
          </c:tx>
          <c:spPr>
            <a:ln w="41275">
              <a:solidFill>
                <a:schemeClr val="accent2"/>
              </a:solidFill>
            </a:ln>
          </c:spPr>
          <c:marker>
            <c:symbol val="circle"/>
            <c:size val="9"/>
            <c:spPr>
              <a:solidFill>
                <a:schemeClr val="accent2"/>
              </a:solidFill>
              <a:ln>
                <a:solidFill>
                  <a:schemeClr val="accent2"/>
                </a:solidFill>
              </a:ln>
            </c:spPr>
          </c:marker>
          <c:cat>
            <c:numRef>
              <c:f>DataG39!$A$4:$A$46</c:f>
              <c:numCache>
                <c:formatCode>General</c:formatCode>
                <c:ptCount val="43"/>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pt idx="38">
                  <c:v>2016</c:v>
                </c:pt>
                <c:pt idx="39">
                  <c:v>2017</c:v>
                </c:pt>
                <c:pt idx="40">
                  <c:v>2018</c:v>
                </c:pt>
                <c:pt idx="41">
                  <c:v>2019</c:v>
                </c:pt>
                <c:pt idx="42">
                  <c:v>2020</c:v>
                </c:pt>
              </c:numCache>
            </c:numRef>
          </c:cat>
          <c:val>
            <c:numRef>
              <c:f>DataG40!$B$4:$B$46</c:f>
              <c:numCache>
                <c:formatCode>0.0%</c:formatCode>
                <c:ptCount val="43"/>
                <c:pt idx="0">
                  <c:v>0</c:v>
                </c:pt>
                <c:pt idx="1">
                  <c:v>8.65246957632413E-4</c:v>
                </c:pt>
                <c:pt idx="2">
                  <c:v>2.9027415940422866E-3</c:v>
                </c:pt>
                <c:pt idx="3">
                  <c:v>4.8654742194868903E-3</c:v>
                </c:pt>
                <c:pt idx="4">
                  <c:v>6.4480594708581102E-3</c:v>
                </c:pt>
                <c:pt idx="5">
                  <c:v>8.5889662629757037E-3</c:v>
                </c:pt>
                <c:pt idx="6">
                  <c:v>1.4709609170783559E-2</c:v>
                </c:pt>
                <c:pt idx="7">
                  <c:v>2.4881209712843484E-2</c:v>
                </c:pt>
                <c:pt idx="8">
                  <c:v>3.8155683977989782E-2</c:v>
                </c:pt>
                <c:pt idx="9">
                  <c:v>4.9745824671943502E-2</c:v>
                </c:pt>
                <c:pt idx="10">
                  <c:v>5.9050719682600783E-2</c:v>
                </c:pt>
                <c:pt idx="11">
                  <c:v>5.8060782858296384E-2</c:v>
                </c:pt>
                <c:pt idx="12">
                  <c:v>5.7527000456261551E-2</c:v>
                </c:pt>
                <c:pt idx="13">
                  <c:v>5.5125430630763493E-2</c:v>
                </c:pt>
                <c:pt idx="14">
                  <c:v>5.1808157179933437E-2</c:v>
                </c:pt>
                <c:pt idx="15">
                  <c:v>6.7403771662362971E-2</c:v>
                </c:pt>
                <c:pt idx="16">
                  <c:v>0.10330516216142729</c:v>
                </c:pt>
                <c:pt idx="17">
                  <c:v>0.12820483257073856</c:v>
                </c:pt>
                <c:pt idx="18">
                  <c:v>0.13749834606072769</c:v>
                </c:pt>
                <c:pt idx="19">
                  <c:v>0.14211291986420382</c:v>
                </c:pt>
                <c:pt idx="20">
                  <c:v>0.14028209866149263</c:v>
                </c:pt>
                <c:pt idx="21">
                  <c:v>0.1373301428650382</c:v>
                </c:pt>
                <c:pt idx="22">
                  <c:v>0.1283121897345077</c:v>
                </c:pt>
                <c:pt idx="23">
                  <c:v>0.12517532774784909</c:v>
                </c:pt>
                <c:pt idx="24">
                  <c:v>0.13205870259689717</c:v>
                </c:pt>
                <c:pt idx="25">
                  <c:v>0.14183669638451601</c:v>
                </c:pt>
                <c:pt idx="26">
                  <c:v>0.14013413368099653</c:v>
                </c:pt>
                <c:pt idx="27">
                  <c:v>0.14637476381219339</c:v>
                </c:pt>
                <c:pt idx="28">
                  <c:v>0.16699178677694929</c:v>
                </c:pt>
                <c:pt idx="29">
                  <c:v>0.14500762866363967</c:v>
                </c:pt>
                <c:pt idx="30">
                  <c:v>0.13159096742709575</c:v>
                </c:pt>
                <c:pt idx="31">
                  <c:v>0.14460740083133142</c:v>
                </c:pt>
                <c:pt idx="32">
                  <c:v>0.1485734654287704</c:v>
                </c:pt>
                <c:pt idx="33">
                  <c:v>0.14736491351792125</c:v>
                </c:pt>
                <c:pt idx="34">
                  <c:v>0.13161845556494436</c:v>
                </c:pt>
                <c:pt idx="35">
                  <c:v>0.1144310376310483</c:v>
                </c:pt>
                <c:pt idx="36">
                  <c:v>0.11692323660604534</c:v>
                </c:pt>
                <c:pt idx="37">
                  <c:v>0.1201064756511452</c:v>
                </c:pt>
                <c:pt idx="38">
                  <c:v>0.11851485612859528</c:v>
                </c:pt>
                <c:pt idx="39">
                  <c:v>0.11931066588987024</c:v>
                </c:pt>
                <c:pt idx="40">
                  <c:v>0.11891276100923276</c:v>
                </c:pt>
                <c:pt idx="41">
                  <c:v>0.1191117134495515</c:v>
                </c:pt>
                <c:pt idx="42">
                  <c:v>0.11891276100923276</c:v>
                </c:pt>
              </c:numCache>
            </c:numRef>
          </c:val>
          <c:smooth val="0"/>
        </c:ser>
        <c:dLbls>
          <c:showLegendKey val="0"/>
          <c:showVal val="0"/>
          <c:showCatName val="0"/>
          <c:showSerName val="0"/>
          <c:showPercent val="0"/>
          <c:showBubbleSize val="0"/>
        </c:dLbls>
        <c:marker val="1"/>
        <c:smooth val="0"/>
        <c:axId val="788720032"/>
        <c:axId val="788717680"/>
        <c:extLst/>
      </c:lineChart>
      <c:catAx>
        <c:axId val="78872003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Arial"/>
                <a:ea typeface="Arial"/>
                <a:cs typeface="Arial"/>
              </a:defRPr>
            </a:pPr>
            <a:endParaRPr lang="fr-FR"/>
          </a:p>
        </c:txPr>
        <c:crossAx val="788717680"/>
        <c:crossesAt val="0"/>
        <c:auto val="1"/>
        <c:lblAlgn val="ctr"/>
        <c:lblOffset val="100"/>
        <c:tickLblSkip val="4"/>
        <c:tickMarkSkip val="4"/>
        <c:noMultiLvlLbl val="0"/>
      </c:catAx>
      <c:valAx>
        <c:axId val="788717680"/>
        <c:scaling>
          <c:orientation val="minMax"/>
          <c:max val="1"/>
          <c:min val="0"/>
        </c:scaling>
        <c:delete val="0"/>
        <c:axPos val="l"/>
        <c:majorGridlines>
          <c:spPr>
            <a:ln w="12700">
              <a:solidFill>
                <a:srgbClr val="000000"/>
              </a:solidFill>
              <a:prstDash val="sysDash"/>
            </a:ln>
          </c:spPr>
        </c:majorGridlines>
        <c:title>
          <c:tx>
            <c:rich>
              <a:bodyPr/>
              <a:lstStyle/>
              <a:p>
                <a:pPr>
                  <a:defRPr sz="1300"/>
                </a:pPr>
                <a:r>
                  <a:rPr lang="fr-FR" sz="1300"/>
                  <a:t>Part</a:t>
                </a:r>
                <a:r>
                  <a:rPr lang="fr-FR" sz="1300" baseline="0"/>
                  <a:t> dans le capital total des entreprises chinoises</a:t>
                </a:r>
                <a:endParaRPr lang="fr-FR" sz="1300"/>
              </a:p>
            </c:rich>
          </c:tx>
          <c:layout>
            <c:manualLayout>
              <c:xMode val="edge"/>
              <c:yMode val="edge"/>
              <c:x val="1.4005677350213839E-3"/>
              <c:y val="8.521016451907247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500" b="0" i="0" u="none" strike="noStrike" baseline="0">
                <a:solidFill>
                  <a:srgbClr val="000000"/>
                </a:solidFill>
                <a:latin typeface="Arial"/>
                <a:ea typeface="Arial"/>
                <a:cs typeface="Arial"/>
              </a:defRPr>
            </a:pPr>
            <a:endParaRPr lang="fr-FR"/>
          </a:p>
        </c:txPr>
        <c:crossAx val="788720032"/>
        <c:crosses val="autoZero"/>
        <c:crossBetween val="midCat"/>
        <c:majorUnit val="0.1"/>
        <c:minorUnit val="5.000000000000001E-2"/>
      </c:valAx>
      <c:spPr>
        <a:noFill/>
        <a:ln w="25400">
          <a:solidFill>
            <a:schemeClr val="tx1"/>
          </a:solidFill>
        </a:ln>
      </c:spPr>
    </c:plotArea>
    <c:legend>
      <c:legendPos val="l"/>
      <c:layout>
        <c:manualLayout>
          <c:xMode val="edge"/>
          <c:yMode val="edge"/>
          <c:x val="0.32123753280839895"/>
          <c:y val="0.35388204440107346"/>
          <c:w val="0.30852962933493883"/>
          <c:h val="0.23920008742602328"/>
        </c:manualLayout>
      </c:layout>
      <c:overlay val="1"/>
      <c:spPr>
        <a:solidFill>
          <a:schemeClr val="bg1"/>
        </a:solidFill>
        <a:ln w="12700">
          <a:solidFill>
            <a:schemeClr val="tx1"/>
          </a:solidFill>
        </a:ln>
      </c:spPr>
      <c:txPr>
        <a:bodyPr/>
        <a:lstStyle/>
        <a:p>
          <a:pPr>
            <a:defRPr sz="16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00" b="1" i="0" u="none" strike="noStrike" baseline="0">
                <a:solidFill>
                  <a:srgbClr val="000000"/>
                </a:solidFill>
                <a:latin typeface="Arial"/>
                <a:ea typeface="Arial"/>
                <a:cs typeface="Arial"/>
              </a:defRPr>
            </a:pPr>
            <a:r>
              <a:rPr lang="fr-FR" sz="1600"/>
              <a:t>Graphique</a:t>
            </a:r>
            <a:r>
              <a:rPr lang="fr-FR" sz="1600" baseline="0"/>
              <a:t> 41. La taille des bilans des banques centrales, 1900-2020</a:t>
            </a:r>
            <a:endParaRPr lang="fr-FR" sz="1600"/>
          </a:p>
        </c:rich>
      </c:tx>
      <c:layout>
        <c:manualLayout>
          <c:xMode val="edge"/>
          <c:yMode val="edge"/>
          <c:x val="0.13532736099974099"/>
          <c:y val="6.7293178339175802E-3"/>
        </c:manualLayout>
      </c:layout>
      <c:overlay val="0"/>
      <c:spPr>
        <a:noFill/>
        <a:ln w="25400">
          <a:noFill/>
        </a:ln>
      </c:spPr>
    </c:title>
    <c:autoTitleDeleted val="0"/>
    <c:plotArea>
      <c:layout>
        <c:manualLayout>
          <c:layoutTarget val="inner"/>
          <c:xMode val="edge"/>
          <c:yMode val="edge"/>
          <c:x val="0.100752924024614"/>
          <c:y val="6.3377125220646494E-2"/>
          <c:w val="0.86616395114914202"/>
          <c:h val="0.70856126069491598"/>
        </c:manualLayout>
      </c:layout>
      <c:lineChart>
        <c:grouping val="standard"/>
        <c:varyColors val="0"/>
        <c:ser>
          <c:idx val="7"/>
          <c:order val="0"/>
          <c:tx>
            <c:v>Moyenne pays riches (17 pays)</c:v>
          </c:tx>
          <c:spPr>
            <a:ln w="41275">
              <a:solidFill>
                <a:srgbClr val="FF0000"/>
              </a:solidFill>
            </a:ln>
          </c:spPr>
          <c:marker>
            <c:symbol val="circle"/>
            <c:size val="9"/>
            <c:spPr>
              <a:solidFill>
                <a:srgbClr val="FF0000"/>
              </a:solidFill>
              <a:ln>
                <a:solidFill>
                  <a:srgbClr val="FF0000"/>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DataG41!$D$6:$D$126</c:f>
              <c:numCache>
                <c:formatCode>0%</c:formatCode>
                <c:ptCount val="121"/>
                <c:pt idx="0">
                  <c:v>0.11456780379363142</c:v>
                </c:pt>
                <c:pt idx="1">
                  <c:v>0.11741247072086934</c:v>
                </c:pt>
                <c:pt idx="2">
                  <c:v>0.12034543977369444</c:v>
                </c:pt>
                <c:pt idx="3">
                  <c:v>0.11802333236808703</c:v>
                </c:pt>
                <c:pt idx="4">
                  <c:v>0.11882383912843734</c:v>
                </c:pt>
                <c:pt idx="5">
                  <c:v>0.13239019346226574</c:v>
                </c:pt>
                <c:pt idx="6">
                  <c:v>0.11998690256606996</c:v>
                </c:pt>
                <c:pt idx="7">
                  <c:v>0.12149978301316849</c:v>
                </c:pt>
                <c:pt idx="8">
                  <c:v>0.11384116658059773</c:v>
                </c:pt>
                <c:pt idx="9">
                  <c:v>0.11486957875769122</c:v>
                </c:pt>
                <c:pt idx="10">
                  <c:v>0.11844085390896524</c:v>
                </c:pt>
                <c:pt idx="11">
                  <c:v>0.11442402500681866</c:v>
                </c:pt>
                <c:pt idx="12">
                  <c:v>0.1112718427721044</c:v>
                </c:pt>
                <c:pt idx="13">
                  <c:v>0.12078220687387005</c:v>
                </c:pt>
                <c:pt idx="14">
                  <c:v>0.12229188613867474</c:v>
                </c:pt>
                <c:pt idx="15">
                  <c:v>0.1555700785675041</c:v>
                </c:pt>
                <c:pt idx="16">
                  <c:v>0.15687882729483271</c:v>
                </c:pt>
                <c:pt idx="17">
                  <c:v>0.17959676573335467</c:v>
                </c:pt>
                <c:pt idx="18">
                  <c:v>0.21051377183675807</c:v>
                </c:pt>
                <c:pt idx="19">
                  <c:v>0.17372665442526342</c:v>
                </c:pt>
                <c:pt idx="20">
                  <c:v>0.1867373182692311</c:v>
                </c:pt>
                <c:pt idx="21">
                  <c:v>0.18869046152879795</c:v>
                </c:pt>
                <c:pt idx="22">
                  <c:v>0.17137119783596558</c:v>
                </c:pt>
                <c:pt idx="23">
                  <c:v>0.15740169988324246</c:v>
                </c:pt>
                <c:pt idx="24">
                  <c:v>0.14553661271929741</c:v>
                </c:pt>
                <c:pt idx="25">
                  <c:v>0.13859060406684875</c:v>
                </c:pt>
                <c:pt idx="26">
                  <c:v>0.13695986196398735</c:v>
                </c:pt>
                <c:pt idx="27">
                  <c:v>0.13808070278416076</c:v>
                </c:pt>
                <c:pt idx="28">
                  <c:v>0.13231776685764393</c:v>
                </c:pt>
                <c:pt idx="29">
                  <c:v>0.13801785372197628</c:v>
                </c:pt>
                <c:pt idx="30">
                  <c:v>0.16413549861560264</c:v>
                </c:pt>
                <c:pt idx="31">
                  <c:v>0.18462630733847618</c:v>
                </c:pt>
                <c:pt idx="32">
                  <c:v>0.18260241610308489</c:v>
                </c:pt>
                <c:pt idx="33">
                  <c:v>0.19308996759355068</c:v>
                </c:pt>
                <c:pt idx="34">
                  <c:v>0.18884777153531709</c:v>
                </c:pt>
                <c:pt idx="35">
                  <c:v>0.20150826814082953</c:v>
                </c:pt>
                <c:pt idx="36">
                  <c:v>0.19911685700599963</c:v>
                </c:pt>
                <c:pt idx="37">
                  <c:v>0.20349099257817635</c:v>
                </c:pt>
                <c:pt idx="38">
                  <c:v>0.202504456262001</c:v>
                </c:pt>
                <c:pt idx="39">
                  <c:v>0.20425371034002224</c:v>
                </c:pt>
                <c:pt idx="40">
                  <c:v>0.21672732828865368</c:v>
                </c:pt>
                <c:pt idx="41">
                  <c:v>0.25895843865035018</c:v>
                </c:pt>
                <c:pt idx="42">
                  <c:v>0.28334886558511135</c:v>
                </c:pt>
                <c:pt idx="43">
                  <c:v>0.31254643931558024</c:v>
                </c:pt>
                <c:pt idx="44">
                  <c:v>0.35125991512752519</c:v>
                </c:pt>
                <c:pt idx="45">
                  <c:v>0.40226595353995148</c:v>
                </c:pt>
                <c:pt idx="46">
                  <c:v>0.31437458447370809</c:v>
                </c:pt>
                <c:pt idx="47">
                  <c:v>0.25363111771203922</c:v>
                </c:pt>
                <c:pt idx="48">
                  <c:v>0.20132979063330167</c:v>
                </c:pt>
                <c:pt idx="49">
                  <c:v>0.19597611232445791</c:v>
                </c:pt>
                <c:pt idx="50">
                  <c:v>0.18918821616814688</c:v>
                </c:pt>
                <c:pt idx="51">
                  <c:v>0.17698169614260012</c:v>
                </c:pt>
                <c:pt idx="52">
                  <c:v>0.17671353026078299</c:v>
                </c:pt>
                <c:pt idx="53">
                  <c:v>0.17829367174552038</c:v>
                </c:pt>
                <c:pt idx="54">
                  <c:v>0.17475341432369673</c:v>
                </c:pt>
                <c:pt idx="55">
                  <c:v>0.16689026355743408</c:v>
                </c:pt>
                <c:pt idx="56">
                  <c:v>0.16116922234113401</c:v>
                </c:pt>
                <c:pt idx="57">
                  <c:v>0.15688380484397596</c:v>
                </c:pt>
                <c:pt idx="58">
                  <c:v>0.15203509938258392</c:v>
                </c:pt>
                <c:pt idx="59">
                  <c:v>0.14681047602341726</c:v>
                </c:pt>
                <c:pt idx="60">
                  <c:v>0.14854395733429834</c:v>
                </c:pt>
                <c:pt idx="61">
                  <c:v>0.14660117202080214</c:v>
                </c:pt>
                <c:pt idx="62">
                  <c:v>0.1407360784136332</c:v>
                </c:pt>
                <c:pt idx="63">
                  <c:v>0.14179259825211304</c:v>
                </c:pt>
                <c:pt idx="64">
                  <c:v>0.13728086707683709</c:v>
                </c:pt>
                <c:pt idx="65">
                  <c:v>0.13307316085466972</c:v>
                </c:pt>
                <c:pt idx="66">
                  <c:v>0.1306988877745775</c:v>
                </c:pt>
                <c:pt idx="67">
                  <c:v>0.13276558541334593</c:v>
                </c:pt>
                <c:pt idx="68">
                  <c:v>0.12763670172828895</c:v>
                </c:pt>
                <c:pt idx="69">
                  <c:v>0.12610802828119352</c:v>
                </c:pt>
                <c:pt idx="70">
                  <c:v>0.12542992400435302</c:v>
                </c:pt>
                <c:pt idx="71">
                  <c:v>0.12860909390908021</c:v>
                </c:pt>
                <c:pt idx="72">
                  <c:v>0.12578845138733202</c:v>
                </c:pt>
                <c:pt idx="73">
                  <c:v>0.12998638347937511</c:v>
                </c:pt>
                <c:pt idx="74">
                  <c:v>0.12907975803201016</c:v>
                </c:pt>
                <c:pt idx="75">
                  <c:v>0.13491870170602432</c:v>
                </c:pt>
                <c:pt idx="76">
                  <c:v>0.1322226651586019</c:v>
                </c:pt>
                <c:pt idx="77">
                  <c:v>0.13768357984148538</c:v>
                </c:pt>
                <c:pt idx="78">
                  <c:v>0.13183833945256013</c:v>
                </c:pt>
                <c:pt idx="79">
                  <c:v>0.13912422369633401</c:v>
                </c:pt>
                <c:pt idx="80">
                  <c:v>0.14346783129232271</c:v>
                </c:pt>
                <c:pt idx="81">
                  <c:v>0.14748623967170715</c:v>
                </c:pt>
                <c:pt idx="82">
                  <c:v>0.15559455672545092</c:v>
                </c:pt>
                <c:pt idx="83">
                  <c:v>0.158475663246853</c:v>
                </c:pt>
                <c:pt idx="84">
                  <c:v>0.16509883983858994</c:v>
                </c:pt>
                <c:pt idx="85">
                  <c:v>0.1595117005386523</c:v>
                </c:pt>
                <c:pt idx="86">
                  <c:v>0.15306011161633901</c:v>
                </c:pt>
                <c:pt idx="87">
                  <c:v>0.14448522217571735</c:v>
                </c:pt>
                <c:pt idx="88">
                  <c:v>0.142301651516131</c:v>
                </c:pt>
                <c:pt idx="89">
                  <c:v>0.14342992832618101</c:v>
                </c:pt>
                <c:pt idx="90">
                  <c:v>0.1324616071901151</c:v>
                </c:pt>
                <c:pt idx="91">
                  <c:v>0.13912555947899818</c:v>
                </c:pt>
                <c:pt idx="92">
                  <c:v>0.14965839843664849</c:v>
                </c:pt>
                <c:pt idx="93">
                  <c:v>0.13790066274149076</c:v>
                </c:pt>
                <c:pt idx="94">
                  <c:v>0.12660955344992025</c:v>
                </c:pt>
                <c:pt idx="95">
                  <c:v>0.12330882237958056</c:v>
                </c:pt>
                <c:pt idx="96">
                  <c:v>0.12027353447462831</c:v>
                </c:pt>
                <c:pt idx="97">
                  <c:v>0.12063294742256403</c:v>
                </c:pt>
                <c:pt idx="98">
                  <c:v>0.12988392343478544</c:v>
                </c:pt>
                <c:pt idx="99">
                  <c:v>0.14620126863675459</c:v>
                </c:pt>
                <c:pt idx="100">
                  <c:v>0.12917773372360639</c:v>
                </c:pt>
                <c:pt idx="101">
                  <c:v>0.12842350213655404</c:v>
                </c:pt>
                <c:pt idx="102">
                  <c:v>0.13209314910428865</c:v>
                </c:pt>
                <c:pt idx="103">
                  <c:v>0.1339910522635494</c:v>
                </c:pt>
                <c:pt idx="104">
                  <c:v>0.13983393141201564</c:v>
                </c:pt>
                <c:pt idx="105">
                  <c:v>0.14446617290377617</c:v>
                </c:pt>
                <c:pt idx="106">
                  <c:v>0.14917233639529773</c:v>
                </c:pt>
                <c:pt idx="107">
                  <c:v>0.18912161005076347</c:v>
                </c:pt>
                <c:pt idx="108">
                  <c:v>0.21973854605294263</c:v>
                </c:pt>
                <c:pt idx="109">
                  <c:v>0.22462497532133149</c:v>
                </c:pt>
                <c:pt idx="110">
                  <c:v>0.26512647322334859</c:v>
                </c:pt>
                <c:pt idx="111">
                  <c:v>0.3522335984591673</c:v>
                </c:pt>
                <c:pt idx="112">
                  <c:v>0.32312350070469703</c:v>
                </c:pt>
                <c:pt idx="113">
                  <c:v>0.30627741174369943</c:v>
                </c:pt>
                <c:pt idx="114">
                  <c:v>0.30430791728668311</c:v>
                </c:pt>
                <c:pt idx="115">
                  <c:v>0.34634982988569446</c:v>
                </c:pt>
                <c:pt idx="116">
                  <c:v>0.4157239791399362</c:v>
                </c:pt>
                <c:pt idx="117">
                  <c:v>0.48189640679748097</c:v>
                </c:pt>
                <c:pt idx="118">
                  <c:v>0.49781486933871999</c:v>
                </c:pt>
                <c:pt idx="119">
                  <c:v>0.48821399559060219</c:v>
                </c:pt>
                <c:pt idx="120">
                  <c:v>0.68343610167356661</c:v>
                </c:pt>
              </c:numCache>
            </c:numRef>
          </c:val>
          <c:smooth val="0"/>
        </c:ser>
        <c:ser>
          <c:idx val="4"/>
          <c:order val="1"/>
          <c:tx>
            <c:v>Zone euro 1999-2020 (moyenne Allemagne-France 1900-1998)</c:v>
          </c:tx>
          <c:spPr>
            <a:ln w="41275">
              <a:solidFill>
                <a:srgbClr val="00B050"/>
              </a:solidFill>
            </a:ln>
          </c:spPr>
          <c:marker>
            <c:symbol val="star"/>
            <c:size val="6"/>
            <c:spPr>
              <a:solidFill>
                <a:srgbClr val="00B050"/>
              </a:solidFill>
              <a:ln>
                <a:solidFill>
                  <a:srgbClr val="00B050"/>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DataG41!$C$6:$C$126</c:f>
              <c:numCache>
                <c:formatCode>0%</c:formatCode>
                <c:ptCount val="121"/>
                <c:pt idx="0">
                  <c:v>9.3357327873828638E-2</c:v>
                </c:pt>
                <c:pt idx="1">
                  <c:v>9.6570487765185994E-2</c:v>
                </c:pt>
                <c:pt idx="2">
                  <c:v>9.8228390566847068E-2</c:v>
                </c:pt>
                <c:pt idx="3">
                  <c:v>9.5984684633518752E-2</c:v>
                </c:pt>
                <c:pt idx="4">
                  <c:v>9.8917363347470658E-2</c:v>
                </c:pt>
                <c:pt idx="5">
                  <c:v>0.10010991315794988</c:v>
                </c:pt>
                <c:pt idx="6">
                  <c:v>0.10383270360858253</c:v>
                </c:pt>
                <c:pt idx="7">
                  <c:v>9.7026689178483588E-2</c:v>
                </c:pt>
                <c:pt idx="8">
                  <c:v>9.9967610167885593E-2</c:v>
                </c:pt>
                <c:pt idx="9">
                  <c:v>0.10103557564643784</c:v>
                </c:pt>
                <c:pt idx="10">
                  <c:v>0.10077563604263895</c:v>
                </c:pt>
                <c:pt idx="11">
                  <c:v>9.8500604869021791E-2</c:v>
                </c:pt>
                <c:pt idx="12">
                  <c:v>9.5119633158865236E-2</c:v>
                </c:pt>
                <c:pt idx="13">
                  <c:v>0.14585585496795736</c:v>
                </c:pt>
                <c:pt idx="14">
                  <c:v>0.17224452526472861</c:v>
                </c:pt>
                <c:pt idx="15">
                  <c:v>0.23151210517024684</c:v>
                </c:pt>
                <c:pt idx="16">
                  <c:v>0.23538377868583296</c:v>
                </c:pt>
                <c:pt idx="17">
                  <c:v>0.30505259492633097</c:v>
                </c:pt>
                <c:pt idx="18">
                  <c:v>0.38515923227787174</c:v>
                </c:pt>
                <c:pt idx="19">
                  <c:v>0.24671192169189454</c:v>
                </c:pt>
                <c:pt idx="20">
                  <c:v>0.29071888923645017</c:v>
                </c:pt>
                <c:pt idx="21">
                  <c:v>0.28293714523315427</c:v>
                </c:pt>
                <c:pt idx="22">
                  <c:v>9.1316151618957522E-2</c:v>
                </c:pt>
                <c:pt idx="23">
                  <c:v>0.13656145334243774</c:v>
                </c:pt>
                <c:pt idx="24">
                  <c:v>0.13497443199157716</c:v>
                </c:pt>
                <c:pt idx="25">
                  <c:v>0.11956341564655304</c:v>
                </c:pt>
                <c:pt idx="26">
                  <c:v>0.13971332907676698</c:v>
                </c:pt>
                <c:pt idx="27">
                  <c:v>0.15019126981496811</c:v>
                </c:pt>
                <c:pt idx="28">
                  <c:v>0.15221526026725771</c:v>
                </c:pt>
                <c:pt idx="29">
                  <c:v>0.17329409718513489</c:v>
                </c:pt>
                <c:pt idx="30">
                  <c:v>0.2220796972513199</c:v>
                </c:pt>
                <c:pt idx="31">
                  <c:v>0.22826247960329055</c:v>
                </c:pt>
                <c:pt idx="32">
                  <c:v>0.22002757787704469</c:v>
                </c:pt>
                <c:pt idx="33">
                  <c:v>0.24200986027717591</c:v>
                </c:pt>
                <c:pt idx="34">
                  <c:v>0.24296145290136337</c:v>
                </c:pt>
                <c:pt idx="35">
                  <c:v>0.23224245905876162</c:v>
                </c:pt>
                <c:pt idx="36">
                  <c:v>0.19373512417078018</c:v>
                </c:pt>
                <c:pt idx="37">
                  <c:v>0.21133606433868407</c:v>
                </c:pt>
                <c:pt idx="38">
                  <c:v>0.20018502587585135</c:v>
                </c:pt>
                <c:pt idx="39">
                  <c:v>0.20518038030356939</c:v>
                </c:pt>
                <c:pt idx="40">
                  <c:v>0.28590700203938924</c:v>
                </c:pt>
                <c:pt idx="41">
                  <c:v>0.4416676852192023</c:v>
                </c:pt>
                <c:pt idx="42">
                  <c:v>0.47244183323479139</c:v>
                </c:pt>
                <c:pt idx="43">
                  <c:v>0.50953087209560832</c:v>
                </c:pt>
                <c:pt idx="44">
                  <c:v>0.6190575218343195</c:v>
                </c:pt>
                <c:pt idx="45">
                  <c:v>0.21783189582484505</c:v>
                </c:pt>
                <c:pt idx="46">
                  <c:v>0.1051916826607648</c:v>
                </c:pt>
                <c:pt idx="47">
                  <c:v>0.1865452581713678</c:v>
                </c:pt>
                <c:pt idx="48">
                  <c:v>0.14815750422396246</c:v>
                </c:pt>
                <c:pt idx="49">
                  <c:v>0.1669558823108673</c:v>
                </c:pt>
                <c:pt idx="50">
                  <c:v>0.15056228935718535</c:v>
                </c:pt>
                <c:pt idx="51">
                  <c:v>0.13955443501472475</c:v>
                </c:pt>
                <c:pt idx="52">
                  <c:v>0.14636545479297638</c:v>
                </c:pt>
                <c:pt idx="53">
                  <c:v>0.15366198122501373</c:v>
                </c:pt>
                <c:pt idx="54">
                  <c:v>0.18497742712497711</c:v>
                </c:pt>
                <c:pt idx="55">
                  <c:v>0.15481221079826354</c:v>
                </c:pt>
                <c:pt idx="56">
                  <c:v>0.16032251417636872</c:v>
                </c:pt>
                <c:pt idx="57">
                  <c:v>0.15458737611770629</c:v>
                </c:pt>
                <c:pt idx="58">
                  <c:v>0.13607034385204314</c:v>
                </c:pt>
                <c:pt idx="59">
                  <c:v>0.1422801822423935</c:v>
                </c:pt>
                <c:pt idx="60">
                  <c:v>0.14078558683395387</c:v>
                </c:pt>
                <c:pt idx="61">
                  <c:v>0.1354503095149994</c:v>
                </c:pt>
                <c:pt idx="62">
                  <c:v>0.13517042398452758</c:v>
                </c:pt>
                <c:pt idx="63">
                  <c:v>0.12942816317081451</c:v>
                </c:pt>
                <c:pt idx="64">
                  <c:v>0.12318430691957474</c:v>
                </c:pt>
                <c:pt idx="65">
                  <c:v>0.12062579542398452</c:v>
                </c:pt>
                <c:pt idx="66">
                  <c:v>0.1201731950044632</c:v>
                </c:pt>
                <c:pt idx="67">
                  <c:v>0.12543719112873078</c:v>
                </c:pt>
                <c:pt idx="68">
                  <c:v>0.11251864880323409</c:v>
                </c:pt>
                <c:pt idx="69">
                  <c:v>0.12091517746448516</c:v>
                </c:pt>
                <c:pt idx="70">
                  <c:v>0.124863401055336</c:v>
                </c:pt>
                <c:pt idx="71">
                  <c:v>0.13763301670551301</c:v>
                </c:pt>
                <c:pt idx="72">
                  <c:v>0.14025942683219911</c:v>
                </c:pt>
                <c:pt idx="73">
                  <c:v>0.1445200914144516</c:v>
                </c:pt>
                <c:pt idx="74">
                  <c:v>0.15107145637273789</c:v>
                </c:pt>
                <c:pt idx="75">
                  <c:v>0.15750038743019107</c:v>
                </c:pt>
                <c:pt idx="76">
                  <c:v>0.16709753930568697</c:v>
                </c:pt>
                <c:pt idx="77">
                  <c:v>0.18779650628566741</c:v>
                </c:pt>
                <c:pt idx="78">
                  <c:v>0.18331882059574128</c:v>
                </c:pt>
                <c:pt idx="79">
                  <c:v>0.18866268396377564</c:v>
                </c:pt>
                <c:pt idx="80">
                  <c:v>0.18389424979686736</c:v>
                </c:pt>
                <c:pt idx="81">
                  <c:v>0.17957177907228472</c:v>
                </c:pt>
                <c:pt idx="82">
                  <c:v>0.17387839257717133</c:v>
                </c:pt>
                <c:pt idx="83">
                  <c:v>0.1702402949333191</c:v>
                </c:pt>
                <c:pt idx="84">
                  <c:v>0.16238486170768737</c:v>
                </c:pt>
                <c:pt idx="85">
                  <c:v>0.14966417700052262</c:v>
                </c:pt>
                <c:pt idx="86">
                  <c:v>0.15099021345376967</c:v>
                </c:pt>
                <c:pt idx="87">
                  <c:v>0.15349520146846771</c:v>
                </c:pt>
                <c:pt idx="88">
                  <c:v>0.15073520839214324</c:v>
                </c:pt>
                <c:pt idx="89">
                  <c:v>0.14840870797634126</c:v>
                </c:pt>
                <c:pt idx="90">
                  <c:v>0.13343865275382996</c:v>
                </c:pt>
                <c:pt idx="91">
                  <c:v>0.12905431687831881</c:v>
                </c:pt>
                <c:pt idx="92">
                  <c:v>0.13602865040302276</c:v>
                </c:pt>
                <c:pt idx="93">
                  <c:v>0.11070268750190734</c:v>
                </c:pt>
                <c:pt idx="94">
                  <c:v>9.399598091840744E-2</c:v>
                </c:pt>
                <c:pt idx="95">
                  <c:v>9.3697735667228693E-2</c:v>
                </c:pt>
                <c:pt idx="96">
                  <c:v>9.5341557264327997E-2</c:v>
                </c:pt>
                <c:pt idx="97">
                  <c:v>9.49860319495201E-2</c:v>
                </c:pt>
                <c:pt idx="98">
                  <c:v>0.11644092947244644</c:v>
                </c:pt>
                <c:pt idx="99">
                  <c:v>0.11269094887451163</c:v>
                </c:pt>
                <c:pt idx="100">
                  <c:v>0.11282935576464441</c:v>
                </c:pt>
                <c:pt idx="101">
                  <c:v>0.10655918125018002</c:v>
                </c:pt>
                <c:pt idx="102">
                  <c:v>0.10275626858935187</c:v>
                </c:pt>
                <c:pt idx="103">
                  <c:v>0.10616103116225659</c:v>
                </c:pt>
                <c:pt idx="104">
                  <c:v>0.10764095272525619</c:v>
                </c:pt>
                <c:pt idx="105">
                  <c:v>0.12345946628566096</c:v>
                </c:pt>
                <c:pt idx="106">
                  <c:v>0.13019801605633088</c:v>
                </c:pt>
                <c:pt idx="107">
                  <c:v>0.16288999129218615</c:v>
                </c:pt>
                <c:pt idx="108">
                  <c:v>0.21840750239817489</c:v>
                </c:pt>
                <c:pt idx="109">
                  <c:v>0.20603549051359277</c:v>
                </c:pt>
                <c:pt idx="110">
                  <c:v>0.2109438763136306</c:v>
                </c:pt>
                <c:pt idx="111">
                  <c:v>0.28021692901593515</c:v>
                </c:pt>
                <c:pt idx="112">
                  <c:v>0.30257424227397073</c:v>
                </c:pt>
                <c:pt idx="113">
                  <c:v>0.22994443987412125</c:v>
                </c:pt>
                <c:pt idx="114">
                  <c:v>0.21780505853491219</c:v>
                </c:pt>
                <c:pt idx="115">
                  <c:v>0.26390963968871722</c:v>
                </c:pt>
                <c:pt idx="116">
                  <c:v>0.33815489646765834</c:v>
                </c:pt>
                <c:pt idx="117">
                  <c:v>0.39868180819727433</c:v>
                </c:pt>
                <c:pt idx="118">
                  <c:v>0.40309782134708549</c:v>
                </c:pt>
                <c:pt idx="119">
                  <c:v>0.38924999999999998</c:v>
                </c:pt>
                <c:pt idx="120">
                  <c:v>0.6121929824561404</c:v>
                </c:pt>
              </c:numCache>
            </c:numRef>
          </c:val>
          <c:smooth val="0"/>
        </c:ser>
        <c:ser>
          <c:idx val="0"/>
          <c:order val="2"/>
          <c:tx>
            <c:v>Etats-Unis (Federal reserve)</c:v>
          </c:tx>
          <c:spPr>
            <a:ln w="44450">
              <a:solidFill>
                <a:schemeClr val="accent1"/>
              </a:solidFill>
            </a:ln>
          </c:spPr>
          <c:marker>
            <c:symbol val="triangle"/>
            <c:size val="8"/>
            <c:spPr>
              <a:solidFill>
                <a:schemeClr val="accent1"/>
              </a:solidFill>
              <a:ln>
                <a:solidFill>
                  <a:schemeClr val="accent1"/>
                </a:solidFill>
              </a:ln>
            </c:spPr>
          </c:marker>
          <c:cat>
            <c:numRef>
              <c:f>DataG41!$A$6:$A$126</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DataG41!$B$6:$B$126</c:f>
              <c:numCache>
                <c:formatCode>0%</c:formatCode>
                <c:ptCount val="121"/>
                <c:pt idx="14">
                  <c:v>8.9560151100158691E-3</c:v>
                </c:pt>
                <c:pt idx="15">
                  <c:v>1.7845727503299713E-2</c:v>
                </c:pt>
                <c:pt idx="16">
                  <c:v>2.4162819609045982E-2</c:v>
                </c:pt>
                <c:pt idx="17">
                  <c:v>5.2490130066871643E-2</c:v>
                </c:pt>
                <c:pt idx="18">
                  <c:v>6.8570896983146667E-2</c:v>
                </c:pt>
                <c:pt idx="19">
                  <c:v>7.9958491027355194E-2</c:v>
                </c:pt>
                <c:pt idx="20">
                  <c:v>7.0077143609523773E-2</c:v>
                </c:pt>
                <c:pt idx="21">
                  <c:v>6.9315455853939056E-2</c:v>
                </c:pt>
                <c:pt idx="22">
                  <c:v>7.0838533341884613E-2</c:v>
                </c:pt>
                <c:pt idx="23">
                  <c:v>5.8748986572027206E-2</c:v>
                </c:pt>
                <c:pt idx="24">
                  <c:v>5.8054588735103607E-2</c:v>
                </c:pt>
                <c:pt idx="25">
                  <c:v>5.5871620774269104E-2</c:v>
                </c:pt>
                <c:pt idx="26">
                  <c:v>5.2613586187362671E-2</c:v>
                </c:pt>
                <c:pt idx="27">
                  <c:v>5.5414196103811264E-2</c:v>
                </c:pt>
                <c:pt idx="28">
                  <c:v>5.4438155144453049E-2</c:v>
                </c:pt>
                <c:pt idx="29">
                  <c:v>5.2183985710144043E-2</c:v>
                </c:pt>
                <c:pt idx="30">
                  <c:v>5.6406158953905106E-2</c:v>
                </c:pt>
                <c:pt idx="31">
                  <c:v>7.3285855352878571E-2</c:v>
                </c:pt>
                <c:pt idx="32">
                  <c:v>0.10277290642261505</c:v>
                </c:pt>
                <c:pt idx="33">
                  <c:v>0.12308894842863083</c:v>
                </c:pt>
                <c:pt idx="34">
                  <c:v>0.12637941539287567</c:v>
                </c:pt>
                <c:pt idx="35">
                  <c:v>0.14839568734169006</c:v>
                </c:pt>
                <c:pt idx="36">
                  <c:v>0.14752288162708282</c:v>
                </c:pt>
                <c:pt idx="37">
                  <c:v>0.13849064707756042</c:v>
                </c:pt>
                <c:pt idx="38">
                  <c:v>0.17826879024505615</c:v>
                </c:pt>
                <c:pt idx="39">
                  <c:v>0.20350091159343719</c:v>
                </c:pt>
                <c:pt idx="40">
                  <c:v>0.2260628342628479</c:v>
                </c:pt>
                <c:pt idx="41">
                  <c:v>0.18819817900657654</c:v>
                </c:pt>
                <c:pt idx="42">
                  <c:v>0.17481109499931335</c:v>
                </c:pt>
                <c:pt idx="43">
                  <c:v>0.16718152165412903</c:v>
                </c:pt>
                <c:pt idx="44">
                  <c:v>0.17929033935070038</c:v>
                </c:pt>
                <c:pt idx="45">
                  <c:v>0.19747106730937958</c:v>
                </c:pt>
                <c:pt idx="46">
                  <c:v>0.21558384597301483</c:v>
                </c:pt>
                <c:pt idx="47">
                  <c:v>0.20092436671257019</c:v>
                </c:pt>
                <c:pt idx="48">
                  <c:v>0.19168485701084137</c:v>
                </c:pt>
                <c:pt idx="49">
                  <c:v>0.17677052319049835</c:v>
                </c:pt>
                <c:pt idx="50">
                  <c:v>0.1649833470582962</c:v>
                </c:pt>
                <c:pt idx="51">
                  <c:v>0.15089547634124756</c:v>
                </c:pt>
                <c:pt idx="52">
                  <c:v>0.14644002914428711</c:v>
                </c:pt>
                <c:pt idx="53">
                  <c:v>0.13808058202266693</c:v>
                </c:pt>
                <c:pt idx="54">
                  <c:v>0.13444387912750244</c:v>
                </c:pt>
                <c:pt idx="55">
                  <c:v>0.12484513968229294</c:v>
                </c:pt>
                <c:pt idx="56">
                  <c:v>0.11958453804254532</c:v>
                </c:pt>
                <c:pt idx="57">
                  <c:v>0.11335649341344833</c:v>
                </c:pt>
                <c:pt idx="58">
                  <c:v>0.11114729940891266</c:v>
                </c:pt>
                <c:pt idx="59">
                  <c:v>0.10274258255958557</c:v>
                </c:pt>
                <c:pt idx="60">
                  <c:v>9.678630530834198E-2</c:v>
                </c:pt>
                <c:pt idx="61">
                  <c:v>9.5829933881759644E-2</c:v>
                </c:pt>
                <c:pt idx="62">
                  <c:v>9.2057511210441589E-2</c:v>
                </c:pt>
                <c:pt idx="63">
                  <c:v>9.0518318116664886E-2</c:v>
                </c:pt>
                <c:pt idx="64">
                  <c:v>8.92038494348526E-2</c:v>
                </c:pt>
                <c:pt idx="65">
                  <c:v>8.5414819419384003E-2</c:v>
                </c:pt>
                <c:pt idx="66">
                  <c:v>8.3411045372486115E-2</c:v>
                </c:pt>
                <c:pt idx="67">
                  <c:v>8.4441222250461578E-2</c:v>
                </c:pt>
                <c:pt idx="68">
                  <c:v>8.14175084233284E-2</c:v>
                </c:pt>
                <c:pt idx="69">
                  <c:v>7.9162664711475372E-2</c:v>
                </c:pt>
                <c:pt idx="70">
                  <c:v>8.0048330128192902E-2</c:v>
                </c:pt>
                <c:pt idx="71">
                  <c:v>8.1005312502384186E-2</c:v>
                </c:pt>
                <c:pt idx="72">
                  <c:v>7.610417902469635E-2</c:v>
                </c:pt>
                <c:pt idx="73">
                  <c:v>7.4826039373874664E-2</c:v>
                </c:pt>
                <c:pt idx="74">
                  <c:v>7.3236696422100067E-2</c:v>
                </c:pt>
                <c:pt idx="75">
                  <c:v>7.3859319090843201E-2</c:v>
                </c:pt>
                <c:pt idx="76">
                  <c:v>7.1610033512115479E-2</c:v>
                </c:pt>
                <c:pt idx="77">
                  <c:v>6.8540744483470917E-2</c:v>
                </c:pt>
                <c:pt idx="78">
                  <c:v>6.6253073513507843E-2</c:v>
                </c:pt>
                <c:pt idx="79">
                  <c:v>6.3316740095615387E-2</c:v>
                </c:pt>
                <c:pt idx="80">
                  <c:v>6.0690306127071381E-2</c:v>
                </c:pt>
                <c:pt idx="81">
                  <c:v>5.6649331003427505E-2</c:v>
                </c:pt>
                <c:pt idx="82">
                  <c:v>5.8074440807104111E-2</c:v>
                </c:pt>
                <c:pt idx="83">
                  <c:v>5.5981144309043884E-2</c:v>
                </c:pt>
                <c:pt idx="84">
                  <c:v>5.401168018579483E-2</c:v>
                </c:pt>
                <c:pt idx="85">
                  <c:v>5.5941980332136154E-2</c:v>
                </c:pt>
                <c:pt idx="86">
                  <c:v>5.9928324073553085E-2</c:v>
                </c:pt>
                <c:pt idx="87">
                  <c:v>5.8690812438726425E-2</c:v>
                </c:pt>
                <c:pt idx="88">
                  <c:v>5.8043826371431351E-2</c:v>
                </c:pt>
                <c:pt idx="89">
                  <c:v>5.5624015629291534E-2</c:v>
                </c:pt>
                <c:pt idx="90">
                  <c:v>5.7243961840867996E-2</c:v>
                </c:pt>
                <c:pt idx="91">
                  <c:v>5.9054583311080933E-2</c:v>
                </c:pt>
                <c:pt idx="92">
                  <c:v>5.8375973254442215E-2</c:v>
                </c:pt>
                <c:pt idx="93">
                  <c:v>6.1615712940692902E-2</c:v>
                </c:pt>
                <c:pt idx="94">
                  <c:v>6.1854477971792221E-2</c:v>
                </c:pt>
                <c:pt idx="95">
                  <c:v>6.157226487994194E-2</c:v>
                </c:pt>
                <c:pt idx="96">
                  <c:v>6.1134170740842819E-2</c:v>
                </c:pt>
                <c:pt idx="97">
                  <c:v>6.2028810381889343E-2</c:v>
                </c:pt>
                <c:pt idx="98">
                  <c:v>6.2363684177398682E-2</c:v>
                </c:pt>
                <c:pt idx="99">
                  <c:v>7.2133719921112061E-2</c:v>
                </c:pt>
                <c:pt idx="100">
                  <c:v>6.1832509934902191E-2</c:v>
                </c:pt>
                <c:pt idx="101">
                  <c:v>6.4297765493392944E-2</c:v>
                </c:pt>
                <c:pt idx="102">
                  <c:v>6.8653970956802368E-2</c:v>
                </c:pt>
                <c:pt idx="103">
                  <c:v>6.9225937128067017E-2</c:v>
                </c:pt>
                <c:pt idx="104">
                  <c:v>6.8536281585693359E-2</c:v>
                </c:pt>
                <c:pt idx="105">
                  <c:v>6.7105479538440704E-2</c:v>
                </c:pt>
                <c:pt idx="106">
                  <c:v>6.5547458827495575E-2</c:v>
                </c:pt>
                <c:pt idx="107">
                  <c:v>6.1617142960549209E-2</c:v>
                </c:pt>
                <c:pt idx="108">
                  <c:v>0.1531545309237434</c:v>
                </c:pt>
                <c:pt idx="109">
                  <c:v>0.15582131039792721</c:v>
                </c:pt>
                <c:pt idx="110">
                  <c:v>0.16225016982607274</c:v>
                </c:pt>
                <c:pt idx="111">
                  <c:v>0.18809072931373391</c:v>
                </c:pt>
                <c:pt idx="112">
                  <c:v>0.17849960768127204</c:v>
                </c:pt>
                <c:pt idx="113">
                  <c:v>0.23910518949805223</c:v>
                </c:pt>
                <c:pt idx="114">
                  <c:v>0.25545287842291819</c:v>
                </c:pt>
                <c:pt idx="115">
                  <c:v>0.24532088756201434</c:v>
                </c:pt>
                <c:pt idx="116">
                  <c:v>0.23772715426447905</c:v>
                </c:pt>
                <c:pt idx="117">
                  <c:v>0.22705721154311603</c:v>
                </c:pt>
                <c:pt idx="118">
                  <c:v>0.20002682334541175</c:v>
                </c:pt>
                <c:pt idx="119">
                  <c:v>0.19467289719626168</c:v>
                </c:pt>
                <c:pt idx="120">
                  <c:v>0.36217412690605016</c:v>
                </c:pt>
              </c:numCache>
            </c:numRef>
          </c:val>
          <c:smooth val="1"/>
        </c:ser>
        <c:dLbls>
          <c:showLegendKey val="0"/>
          <c:showVal val="0"/>
          <c:showCatName val="0"/>
          <c:showSerName val="0"/>
          <c:showPercent val="0"/>
          <c:showBubbleSize val="0"/>
        </c:dLbls>
        <c:marker val="1"/>
        <c:smooth val="0"/>
        <c:axId val="788725912"/>
        <c:axId val="788718856"/>
        <c:extLst/>
      </c:lineChart>
      <c:catAx>
        <c:axId val="788725912"/>
        <c:scaling>
          <c:orientation val="minMax"/>
        </c:scaling>
        <c:delete val="0"/>
        <c:axPos val="b"/>
        <c:majorGridlines>
          <c:spPr>
            <a:ln w="12700">
              <a:solidFill>
                <a:srgbClr val="000000"/>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18856"/>
        <c:crossesAt val="0"/>
        <c:auto val="1"/>
        <c:lblAlgn val="ctr"/>
        <c:lblOffset val="100"/>
        <c:tickLblSkip val="10"/>
        <c:tickMarkSkip val="10"/>
        <c:noMultiLvlLbl val="0"/>
      </c:catAx>
      <c:valAx>
        <c:axId val="788718856"/>
        <c:scaling>
          <c:orientation val="minMax"/>
          <c:max val="0.70000000000000007"/>
          <c:min val="0"/>
        </c:scaling>
        <c:delete val="0"/>
        <c:axPos val="l"/>
        <c:majorGridlines>
          <c:spPr>
            <a:ln w="12700">
              <a:solidFill>
                <a:srgbClr val="000000"/>
              </a:solidFill>
              <a:prstDash val="sysDash"/>
            </a:ln>
          </c:spPr>
        </c:majorGridlines>
        <c:title>
          <c:tx>
            <c:rich>
              <a:bodyPr/>
              <a:lstStyle/>
              <a:p>
                <a:pPr>
                  <a:defRPr sz="1175" b="0" i="0" u="none" strike="noStrike" baseline="0">
                    <a:solidFill>
                      <a:srgbClr val="000000"/>
                    </a:solidFill>
                    <a:latin typeface="Arial"/>
                    <a:ea typeface="Arial"/>
                    <a:cs typeface="Arial"/>
                  </a:defRPr>
                </a:pPr>
                <a:r>
                  <a:rPr lang="fr-FR" sz="1300"/>
                  <a:t>Actifs</a:t>
                </a:r>
                <a:r>
                  <a:rPr lang="fr-FR" sz="1300" baseline="0"/>
                  <a:t> totaux de la banque centrale en % du PIB du pays</a:t>
                </a:r>
                <a:endParaRPr lang="fr-FR" sz="1300"/>
              </a:p>
            </c:rich>
          </c:tx>
          <c:layout>
            <c:manualLayout>
              <c:xMode val="edge"/>
              <c:yMode val="edge"/>
              <c:x val="1.09452540284057E-6"/>
              <c:y val="6.7875471925955097E-2"/>
            </c:manualLayout>
          </c:layout>
          <c:overlay val="0"/>
          <c:spPr>
            <a:noFill/>
            <a:ln w="25400">
              <a:noFill/>
            </a:ln>
          </c:spPr>
        </c:title>
        <c:numFmt formatCode="0%" sourceLinked="0"/>
        <c:majorTickMark val="out"/>
        <c:minorTickMark val="none"/>
        <c:tickLblPos val="nextTo"/>
        <c:spPr>
          <a:ln w="12700">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725912"/>
        <c:crosses val="autoZero"/>
        <c:crossBetween val="midCat"/>
        <c:majorUnit val="0.05"/>
        <c:minorUnit val="0.05"/>
      </c:valAx>
      <c:spPr>
        <a:solidFill>
          <a:srgbClr val="FFFFFF"/>
        </a:solidFill>
        <a:ln w="28575">
          <a:solidFill>
            <a:srgbClr val="000000"/>
          </a:solidFill>
          <a:prstDash val="solid"/>
        </a:ln>
      </c:spPr>
    </c:plotArea>
    <c:legend>
      <c:legendPos val="r"/>
      <c:layout>
        <c:manualLayout>
          <c:xMode val="edge"/>
          <c:yMode val="edge"/>
          <c:x val="0.49037404861120198"/>
          <c:y val="0.124484388707163"/>
          <c:w val="0.39446671837138902"/>
          <c:h val="0.24848291121931801"/>
        </c:manualLayout>
      </c:layout>
      <c:overlay val="0"/>
      <c:spPr>
        <a:solidFill>
          <a:srgbClr val="FFFFFF"/>
        </a:solidFill>
        <a:ln w="12700">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baseline="0">
                <a:latin typeface="Arial" panose="020B0604020202020204" pitchFamily="34" charset="0"/>
                <a:cs typeface="Arial" panose="020B0604020202020204" pitchFamily="34" charset="0"/>
              </a:rPr>
              <a:t>Graphique 5. La composition de la propriété (France 2020)</a:t>
            </a:r>
            <a:endParaRPr lang="fr-FR">
              <a:latin typeface="Arial" panose="020B0604020202020204" pitchFamily="34" charset="0"/>
              <a:cs typeface="Arial" panose="020B0604020202020204" pitchFamily="34" charset="0"/>
            </a:endParaRPr>
          </a:p>
        </c:rich>
      </c:tx>
      <c:layout>
        <c:manualLayout>
          <c:xMode val="edge"/>
          <c:yMode val="edge"/>
          <c:x val="0.14392236355071"/>
          <c:y val="2.0929216308694393E-3"/>
        </c:manualLayout>
      </c:layout>
      <c:overlay val="0"/>
    </c:title>
    <c:autoTitleDeleted val="0"/>
    <c:plotArea>
      <c:layout>
        <c:manualLayout>
          <c:layoutTarget val="inner"/>
          <c:xMode val="edge"/>
          <c:yMode val="edge"/>
          <c:x val="6.7439816506574768E-2"/>
          <c:y val="5.2188236364673422E-2"/>
          <c:w val="0.91985649312432083"/>
          <c:h val="0.76057603890989278"/>
        </c:manualLayout>
      </c:layout>
      <c:areaChart>
        <c:grouping val="stacked"/>
        <c:varyColors val="0"/>
        <c:ser>
          <c:idx val="0"/>
          <c:order val="0"/>
          <c:tx>
            <c:v>Housing assets (net of debts)</c:v>
          </c:tx>
          <c:spPr>
            <a:solidFill>
              <a:schemeClr val="accent2"/>
            </a:solidFill>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1.718705243547447E-5</c:v>
              </c:pt>
              <c:pt idx="1">
                <c:v>7.0400774711742997E-4</c:v>
              </c:pt>
              <c:pt idx="2">
                <c:v>1.8372327089309692E-2</c:v>
              </c:pt>
              <c:pt idx="3">
                <c:v>0.29031941294670105</c:v>
              </c:pt>
              <c:pt idx="4">
                <c:v>0.67065221071243286</c:v>
              </c:pt>
              <c:pt idx="5">
                <c:v>0.78422051668167114</c:v>
              </c:pt>
              <c:pt idx="6">
                <c:v>0.80170196294784546</c:v>
              </c:pt>
              <c:pt idx="7">
                <c:v>0.70347875356674194</c:v>
              </c:pt>
              <c:pt idx="8">
                <c:v>0.65296751260757446</c:v>
              </c:pt>
              <c:pt idx="9">
                <c:v>0.48476552963256836</c:v>
              </c:pt>
              <c:pt idx="10">
                <c:v>0.41146570444107056</c:v>
              </c:pt>
              <c:pt idx="11">
                <c:v>0.29624894261360168</c:v>
              </c:pt>
              <c:pt idx="12">
                <c:v>0.23151199519634247</c:v>
              </c:pt>
              <c:pt idx="13">
                <c:v>0.13154414296150208</c:v>
              </c:pt>
            </c:numLit>
          </c:val>
          <c:extLst xmlns:c16r2="http://schemas.microsoft.com/office/drawing/2015/06/chart">
            <c:ext xmlns:c16="http://schemas.microsoft.com/office/drawing/2014/chart" uri="{C3380CC4-5D6E-409C-BE32-E72D297353CC}">
              <c16:uniqueId val="{00000000-2313-40C3-9923-3DECB5AC0058}"/>
            </c:ext>
          </c:extLst>
        </c:ser>
        <c:ser>
          <c:idx val="1"/>
          <c:order val="1"/>
          <c:tx>
            <c:v>Business assets</c:v>
          </c:tx>
          <c:spPr>
            <a:solidFill>
              <a:srgbClr val="C00000"/>
            </a:solidFill>
            <a:ln w="25400">
              <a:solidFill>
                <a:srgbClr val="C00000"/>
              </a:solid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3.2621741711617261E-4</c:v>
              </c:pt>
              <c:pt idx="1">
                <c:v>2.5901033438054289E-3</c:v>
              </c:pt>
              <c:pt idx="2">
                <c:v>8.2032903470590987E-3</c:v>
              </c:pt>
              <c:pt idx="3">
                <c:v>2.9051795008618545E-2</c:v>
              </c:pt>
              <c:pt idx="4">
                <c:v>2.8155257679606856E-2</c:v>
              </c:pt>
              <c:pt idx="5">
                <c:v>2.3552099631744958E-2</c:v>
              </c:pt>
              <c:pt idx="6">
                <c:v>2.4018816800636531E-2</c:v>
              </c:pt>
              <c:pt idx="7">
                <c:v>3.5438574330002859E-2</c:v>
              </c:pt>
              <c:pt idx="8">
                <c:v>6.8218981634326686E-2</c:v>
              </c:pt>
              <c:pt idx="9">
                <c:v>0.12395105852317249</c:v>
              </c:pt>
              <c:pt idx="10">
                <c:v>0.18695149221863672</c:v>
              </c:pt>
              <c:pt idx="11">
                <c:v>0.12695307700981587</c:v>
              </c:pt>
              <c:pt idx="12">
                <c:v>6.1403238890183481E-2</c:v>
              </c:pt>
              <c:pt idx="13">
                <c:v>2.393387079581534E-2</c:v>
              </c:pt>
            </c:numLit>
          </c:val>
          <c:extLst xmlns:c16r2="http://schemas.microsoft.com/office/drawing/2015/06/chart">
            <c:ext xmlns:c16="http://schemas.microsoft.com/office/drawing/2014/chart" uri="{C3380CC4-5D6E-409C-BE32-E72D297353CC}">
              <c16:uniqueId val="{00000001-2313-40C3-9923-3DECB5AC0058}"/>
            </c:ext>
          </c:extLst>
        </c:ser>
        <c:ser>
          <c:idx val="2"/>
          <c:order val="2"/>
          <c:tx>
            <c:v>Financial assets (excl.deposits)</c:v>
          </c:tx>
          <c:spPr>
            <a:solidFill>
              <a:schemeClr val="accent1"/>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3.8009386043995619E-3</c:v>
              </c:pt>
              <c:pt idx="1">
                <c:v>4.6922206878662109E-2</c:v>
              </c:pt>
              <c:pt idx="2">
                <c:v>0.14905478060245514</c:v>
              </c:pt>
              <c:pt idx="3">
                <c:v>0.2277304083108902</c:v>
              </c:pt>
              <c:pt idx="4">
                <c:v>0.13337206840515137</c:v>
              </c:pt>
              <c:pt idx="5">
                <c:v>6.847420334815979E-2</c:v>
              </c:pt>
              <c:pt idx="6">
                <c:v>7.2990015149116516E-2</c:v>
              </c:pt>
              <c:pt idx="7">
                <c:v>0.14368093013763428</c:v>
              </c:pt>
              <c:pt idx="8">
                <c:v>0.17230844497680664</c:v>
              </c:pt>
              <c:pt idx="9">
                <c:v>0.30135959386825562</c:v>
              </c:pt>
              <c:pt idx="10">
                <c:v>0.34371814131736755</c:v>
              </c:pt>
              <c:pt idx="11">
                <c:v>0.55240422487258911</c:v>
              </c:pt>
              <c:pt idx="12">
                <c:v>0.69009882211685181</c:v>
              </c:pt>
              <c:pt idx="13">
                <c:v>0.83973085880279541</c:v>
              </c:pt>
            </c:numLit>
          </c:val>
          <c:extLst xmlns:c16r2="http://schemas.microsoft.com/office/drawing/2015/06/chart">
            <c:ext xmlns:c16="http://schemas.microsoft.com/office/drawing/2014/chart" uri="{C3380CC4-5D6E-409C-BE32-E72D297353CC}">
              <c16:uniqueId val="{00000002-2313-40C3-9923-3DECB5AC0058}"/>
            </c:ext>
          </c:extLst>
        </c:ser>
        <c:ser>
          <c:idx val="3"/>
          <c:order val="3"/>
          <c:tx>
            <c:v>Deposits</c:v>
          </c:tx>
          <c:spPr>
            <a:solidFill>
              <a:schemeClr val="accent6"/>
            </a:solidFill>
            <a:ln w="25400">
              <a:noFill/>
            </a:ln>
          </c:spPr>
          <c:cat>
            <c:strLit>
              <c:ptCount val="14"/>
              <c:pt idx="0">
                <c:v>P0-10</c:v>
              </c:pt>
              <c:pt idx="1">
                <c:v>P10-20</c:v>
              </c:pt>
              <c:pt idx="2">
                <c:v>P20-30</c:v>
              </c:pt>
              <c:pt idx="3">
                <c:v>P30-40</c:v>
              </c:pt>
              <c:pt idx="4">
                <c:v>P40-50</c:v>
              </c:pt>
              <c:pt idx="5">
                <c:v>P50-60</c:v>
              </c:pt>
              <c:pt idx="6">
                <c:v>P60-70</c:v>
              </c:pt>
              <c:pt idx="7">
                <c:v>P70-80</c:v>
              </c:pt>
              <c:pt idx="8">
                <c:v>P80-90</c:v>
              </c:pt>
              <c:pt idx="9">
                <c:v>P90-95</c:v>
              </c:pt>
              <c:pt idx="10">
                <c:v>P95-99</c:v>
              </c:pt>
              <c:pt idx="11">
                <c:v>P99-99.5</c:v>
              </c:pt>
              <c:pt idx="12">
                <c:v>P99.5-99.9</c:v>
              </c:pt>
              <c:pt idx="13">
                <c:v>P99.9-100</c:v>
              </c:pt>
            </c:strLit>
          </c:cat>
          <c:val>
            <c:numLit>
              <c:formatCode>General</c:formatCode>
              <c:ptCount val="14"/>
              <c:pt idx="0">
                <c:v>0.99585565674957754</c:v>
              </c:pt>
              <c:pt idx="1">
                <c:v>0.94978368535367386</c:v>
              </c:pt>
              <c:pt idx="2">
                <c:v>0.82436959894273176</c:v>
              </c:pt>
              <c:pt idx="3">
                <c:v>0.45289838999246729</c:v>
              </c:pt>
              <c:pt idx="4">
                <c:v>0.16782047523533639</c:v>
              </c:pt>
              <c:pt idx="5">
                <c:v>0.12375316209511743</c:v>
              </c:pt>
              <c:pt idx="6">
                <c:v>0.10128921250736557</c:v>
              </c:pt>
              <c:pt idx="7">
                <c:v>0.11740173230825787</c:v>
              </c:pt>
              <c:pt idx="8">
                <c:v>0.10650505553931766</c:v>
              </c:pt>
              <c:pt idx="9">
                <c:v>8.9923804944459743E-2</c:v>
              </c:pt>
              <c:pt idx="10">
                <c:v>5.786467783469959E-2</c:v>
              </c:pt>
              <c:pt idx="11">
                <c:v>2.439373835995096E-2</c:v>
              </c:pt>
              <c:pt idx="12">
                <c:v>1.6985933883085804E-2</c:v>
              </c:pt>
              <c:pt idx="13">
                <c:v>4.7911706036765879E-3</c:v>
              </c:pt>
            </c:numLit>
          </c:val>
          <c:extLst xmlns:c16r2="http://schemas.microsoft.com/office/drawing/2015/06/chart">
            <c:ext xmlns:c16="http://schemas.microsoft.com/office/drawing/2014/chart" uri="{C3380CC4-5D6E-409C-BE32-E72D297353CC}">
              <c16:uniqueId val="{00000003-2313-40C3-9923-3DECB5AC0058}"/>
            </c:ext>
          </c:extLst>
        </c:ser>
        <c:dLbls>
          <c:showLegendKey val="0"/>
          <c:showVal val="0"/>
          <c:showCatName val="0"/>
          <c:showSerName val="0"/>
          <c:showPercent val="0"/>
          <c:showBubbleSize val="0"/>
        </c:dLbls>
        <c:axId val="788664368"/>
        <c:axId val="788667896"/>
      </c:areaChart>
      <c:catAx>
        <c:axId val="788664368"/>
        <c:scaling>
          <c:orientation val="minMax"/>
        </c:scaling>
        <c:delete val="0"/>
        <c:axPos val="b"/>
        <c:numFmt formatCode="General" sourceLinked="0"/>
        <c:majorTickMark val="out"/>
        <c:minorTickMark val="none"/>
        <c:tickLblPos val="nextTo"/>
        <c:txPr>
          <a:bodyPr rot="0" vert="horz" anchor="ctr" anchorCtr="0"/>
          <a:lstStyle/>
          <a:p>
            <a:pPr>
              <a:defRPr sz="1400" b="1">
                <a:latin typeface="Arial" panose="020B0604020202020204" pitchFamily="34" charset="0"/>
                <a:cs typeface="Arial" panose="020B0604020202020204" pitchFamily="34" charset="0"/>
              </a:defRPr>
            </a:pPr>
            <a:endParaRPr lang="fr-FR"/>
          </a:p>
        </c:txPr>
        <c:crossAx val="788667896"/>
        <c:crosses val="autoZero"/>
        <c:auto val="1"/>
        <c:lblAlgn val="ctr"/>
        <c:lblOffset val="100"/>
        <c:tickLblSkip val="1"/>
        <c:noMultiLvlLbl val="0"/>
      </c:catAx>
      <c:valAx>
        <c:axId val="788667896"/>
        <c:scaling>
          <c:orientation val="minMax"/>
          <c:max val="1"/>
        </c:scaling>
        <c:delete val="0"/>
        <c:axPos val="l"/>
        <c:majorGridlines/>
        <c:numFmt formatCode="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64368"/>
        <c:crosses val="autoZero"/>
        <c:crossBetween val="midCat"/>
      </c:valAx>
      <c:spPr>
        <a:ln w="25400">
          <a:solidFill>
            <a:srgbClr val="000000"/>
          </a:solidFill>
        </a:ln>
      </c:spPr>
    </c:plotArea>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6. La répartition de la propriété en France, 1780-2020: l'émergence difficile d'une classe moyenne patrimoniale</a:t>
            </a:r>
            <a:endParaRPr lang="fr-FR" sz="1600" b="0" baseline="0">
              <a:latin typeface="Arial" panose="020B0604020202020204" pitchFamily="34" charset="0"/>
              <a:cs typeface="Arial" panose="020B0604020202020204" pitchFamily="34" charset="0"/>
            </a:endParaRPr>
          </a:p>
        </c:rich>
      </c:tx>
      <c:layout>
        <c:manualLayout>
          <c:xMode val="edge"/>
          <c:yMode val="edge"/>
          <c:x val="0.15735138632004628"/>
          <c:y val="2.2031746809631539E-3"/>
        </c:manualLayout>
      </c:layout>
      <c:overlay val="0"/>
      <c:spPr>
        <a:noFill/>
        <a:ln w="25400">
          <a:noFill/>
        </a:ln>
      </c:spPr>
    </c:title>
    <c:autoTitleDeleted val="0"/>
    <c:plotArea>
      <c:layout>
        <c:manualLayout>
          <c:layoutTarget val="inner"/>
          <c:xMode val="edge"/>
          <c:yMode val="edge"/>
          <c:x val="9.4599660088082918E-2"/>
          <c:y val="9.2759599231422185E-2"/>
          <c:w val="0.87198296434755418"/>
          <c:h val="0.67658146249986684"/>
        </c:manualLayout>
      </c:layout>
      <c:lineChart>
        <c:grouping val="standard"/>
        <c:varyColors val="0"/>
        <c:ser>
          <c:idx val="0"/>
          <c:order val="0"/>
          <c:tx>
            <c:v>Part des 10% les plus riches</c:v>
          </c:tx>
          <c:spPr>
            <a:ln w="41275">
              <a:solidFill>
                <a:schemeClr val="accent1"/>
              </a:solidFill>
            </a:ln>
          </c:spPr>
          <c:marker>
            <c:symbol val="circle"/>
            <c:size val="10"/>
            <c:spPr>
              <a:solidFill>
                <a:schemeClr val="accent1"/>
              </a:solidFill>
              <a:ln>
                <a:solidFill>
                  <a:schemeClr val="accent1"/>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DataG4!$B$7:$B$247</c:f>
              <c:numCache>
                <c:formatCode>0.0%</c:formatCode>
                <c:ptCount val="241"/>
                <c:pt idx="0">
                  <c:v>0.83</c:v>
                </c:pt>
                <c:pt idx="20">
                  <c:v>0.79005908966100002</c:v>
                </c:pt>
                <c:pt idx="30">
                  <c:v>0.81904965639149996</c:v>
                </c:pt>
                <c:pt idx="40">
                  <c:v>0.83632645010950002</c:v>
                </c:pt>
                <c:pt idx="50">
                  <c:v>0.81190982460950001</c:v>
                </c:pt>
                <c:pt idx="60">
                  <c:v>0.83324962854399998</c:v>
                </c:pt>
                <c:pt idx="70">
                  <c:v>0.84875300526649999</c:v>
                </c:pt>
                <c:pt idx="80">
                  <c:v>0.81979820132250003</c:v>
                </c:pt>
                <c:pt idx="90">
                  <c:v>0.81761723756799998</c:v>
                </c:pt>
                <c:pt idx="100">
                  <c:v>0.82931485772149993</c:v>
                </c:pt>
                <c:pt idx="110">
                  <c:v>0.83277791738499995</c:v>
                </c:pt>
                <c:pt idx="120">
                  <c:v>0.84557470679299995</c:v>
                </c:pt>
                <c:pt idx="130">
                  <c:v>0.8512820899487501</c:v>
                </c:pt>
                <c:pt idx="135">
                  <c:v>0.84178264439099992</c:v>
                </c:pt>
                <c:pt idx="140">
                  <c:v>0.82399085760120006</c:v>
                </c:pt>
                <c:pt idx="145">
                  <c:v>0.79603471755980004</c:v>
                </c:pt>
                <c:pt idx="150">
                  <c:v>0.79303523898100003</c:v>
                </c:pt>
                <c:pt idx="155">
                  <c:v>0.77101862430549994</c:v>
                </c:pt>
                <c:pt idx="160">
                  <c:v>0.74058663845060002</c:v>
                </c:pt>
                <c:pt idx="165">
                  <c:v>0.72910113334659998</c:v>
                </c:pt>
                <c:pt idx="170">
                  <c:v>0.71195579767219996</c:v>
                </c:pt>
                <c:pt idx="175">
                  <c:v>0.70969376564039999</c:v>
                </c:pt>
                <c:pt idx="180">
                  <c:v>0.70395830273625004</c:v>
                </c:pt>
                <c:pt idx="185">
                  <c:v>0.67572395290642862</c:v>
                </c:pt>
                <c:pt idx="190">
                  <c:v>0.64613006512316662</c:v>
                </c:pt>
                <c:pt idx="195">
                  <c:v>0.56684252619750009</c:v>
                </c:pt>
                <c:pt idx="200">
                  <c:v>0.53053785363833328</c:v>
                </c:pt>
                <c:pt idx="205">
                  <c:v>0.50237474441520003</c:v>
                </c:pt>
                <c:pt idx="210">
                  <c:v>0.5063542842862</c:v>
                </c:pt>
                <c:pt idx="215">
                  <c:v>0.52554925680160003</c:v>
                </c:pt>
                <c:pt idx="220">
                  <c:v>0.53979516029359997</c:v>
                </c:pt>
                <c:pt idx="225">
                  <c:v>0.53117421865459991</c:v>
                </c:pt>
                <c:pt idx="230">
                  <c:v>0.54551197290419995</c:v>
                </c:pt>
                <c:pt idx="235">
                  <c:v>0.55276471376400005</c:v>
                </c:pt>
                <c:pt idx="240">
                  <c:v>0.56276471376399995</c:v>
                </c:pt>
              </c:numCache>
            </c:numRef>
          </c:val>
          <c:smooth val="0"/>
        </c:ser>
        <c:ser>
          <c:idx val="2"/>
          <c:order val="2"/>
          <c:tx>
            <c:v>Part des 40% du milieu</c:v>
          </c:tx>
          <c:spPr>
            <a:ln w="44450">
              <a:solidFill>
                <a:srgbClr val="00B050"/>
              </a:solidFill>
            </a:ln>
          </c:spPr>
          <c:marker>
            <c:symbol val="triangle"/>
            <c:size val="10"/>
            <c:spPr>
              <a:solidFill>
                <a:schemeClr val="bg1"/>
              </a:solidFill>
              <a:ln>
                <a:solidFill>
                  <a:srgbClr val="00B05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DataG4!$D$7:$D$247</c:f>
              <c:numCache>
                <c:formatCode>0.0%</c:formatCode>
                <c:ptCount val="241"/>
                <c:pt idx="0">
                  <c:v>0.14837208536421925</c:v>
                </c:pt>
                <c:pt idx="20">
                  <c:v>0.183231592178</c:v>
                </c:pt>
                <c:pt idx="30">
                  <c:v>0.15610107779499999</c:v>
                </c:pt>
                <c:pt idx="40">
                  <c:v>0.139803737402</c:v>
                </c:pt>
                <c:pt idx="50">
                  <c:v>0.162976861</c:v>
                </c:pt>
                <c:pt idx="60">
                  <c:v>0.144357264042</c:v>
                </c:pt>
                <c:pt idx="70">
                  <c:v>0.1304541528225</c:v>
                </c:pt>
                <c:pt idx="80">
                  <c:v>0.1577741503715</c:v>
                </c:pt>
                <c:pt idx="90">
                  <c:v>0.160418868065</c:v>
                </c:pt>
                <c:pt idx="100">
                  <c:v>0.1494469940665</c:v>
                </c:pt>
                <c:pt idx="110">
                  <c:v>0.146093964577</c:v>
                </c:pt>
                <c:pt idx="120">
                  <c:v>0.13172283768675</c:v>
                </c:pt>
                <c:pt idx="130">
                  <c:v>0.13260990381224999</c:v>
                </c:pt>
                <c:pt idx="135">
                  <c:v>0.14166560769100001</c:v>
                </c:pt>
                <c:pt idx="140">
                  <c:v>0.1594828248024</c:v>
                </c:pt>
                <c:pt idx="145">
                  <c:v>0.18174611330019999</c:v>
                </c:pt>
                <c:pt idx="150">
                  <c:v>0.1854461580515</c:v>
                </c:pt>
                <c:pt idx="155">
                  <c:v>0.20464375615124999</c:v>
                </c:pt>
                <c:pt idx="160">
                  <c:v>0.22833005189880001</c:v>
                </c:pt>
                <c:pt idx="165">
                  <c:v>0.242435157299</c:v>
                </c:pt>
                <c:pt idx="170">
                  <c:v>0.25612485408800001</c:v>
                </c:pt>
                <c:pt idx="175">
                  <c:v>0.25444536209099999</c:v>
                </c:pt>
                <c:pt idx="180">
                  <c:v>0.25619128346449999</c:v>
                </c:pt>
                <c:pt idx="185">
                  <c:v>0.26740983554300002</c:v>
                </c:pt>
                <c:pt idx="190">
                  <c:v>0.28947446743650002</c:v>
                </c:pt>
                <c:pt idx="195">
                  <c:v>0.36018880208333331</c:v>
                </c:pt>
                <c:pt idx="200">
                  <c:v>0.38825724522266669</c:v>
                </c:pt>
                <c:pt idx="205">
                  <c:v>0.40588645935039996</c:v>
                </c:pt>
                <c:pt idx="210">
                  <c:v>0.40501388311379999</c:v>
                </c:pt>
                <c:pt idx="215">
                  <c:v>0.39764682054520001</c:v>
                </c:pt>
                <c:pt idx="220">
                  <c:v>0.38643862009060004</c:v>
                </c:pt>
                <c:pt idx="225">
                  <c:v>0.39530211687100003</c:v>
                </c:pt>
                <c:pt idx="230">
                  <c:v>0.39142968654640004</c:v>
                </c:pt>
                <c:pt idx="235">
                  <c:v>0.38378417491900002</c:v>
                </c:pt>
                <c:pt idx="240">
                  <c:v>0.37678417491900001</c:v>
                </c:pt>
              </c:numCache>
            </c:numRef>
          </c:val>
          <c:smooth val="0"/>
        </c:ser>
        <c:ser>
          <c:idx val="3"/>
          <c:order val="3"/>
          <c:tx>
            <c:v>Part des 50% les plus pauvres</c:v>
          </c:tx>
          <c:spPr>
            <a:ln w="44450">
              <a:solidFill>
                <a:srgbClr val="C00000"/>
              </a:solidFill>
            </a:ln>
          </c:spPr>
          <c:marker>
            <c:symbol val="circle"/>
            <c:size val="9"/>
            <c:spPr>
              <a:solidFill>
                <a:srgbClr val="C00000"/>
              </a:solidFill>
              <a:ln>
                <a:solidFill>
                  <a:srgbClr val="C00000"/>
                </a:solidFill>
              </a:ln>
            </c:spPr>
          </c:marker>
          <c:cat>
            <c:numRef>
              <c:f>DataG4!$A$7:$A$247</c:f>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f>DataG4!$E$7:$E$247</c:f>
              <c:numCache>
                <c:formatCode>0.0%</c:formatCode>
                <c:ptCount val="241"/>
                <c:pt idx="0">
                  <c:v>2.1627914635780794E-2</c:v>
                </c:pt>
                <c:pt idx="20">
                  <c:v>2.6709318161000001E-2</c:v>
                </c:pt>
                <c:pt idx="30">
                  <c:v>2.4849265813800002E-2</c:v>
                </c:pt>
                <c:pt idx="40">
                  <c:v>2.386981248855E-2</c:v>
                </c:pt>
                <c:pt idx="50">
                  <c:v>2.5113314390200002E-2</c:v>
                </c:pt>
                <c:pt idx="60">
                  <c:v>2.2393107414249998E-2</c:v>
                </c:pt>
                <c:pt idx="70">
                  <c:v>2.07928419113E-2</c:v>
                </c:pt>
                <c:pt idx="80">
                  <c:v>2.242764830585E-2</c:v>
                </c:pt>
                <c:pt idx="90">
                  <c:v>2.196383476255E-2</c:v>
                </c:pt>
                <c:pt idx="100">
                  <c:v>2.12380886078E-2</c:v>
                </c:pt>
                <c:pt idx="110">
                  <c:v>2.11281180382E-2</c:v>
                </c:pt>
                <c:pt idx="120">
                  <c:v>1.5792503953000001E-2</c:v>
                </c:pt>
                <c:pt idx="130">
                  <c:v>1.610800623895E-2</c:v>
                </c:pt>
                <c:pt idx="135">
                  <c:v>1.6551718115825002E-2</c:v>
                </c:pt>
                <c:pt idx="140">
                  <c:v>1.652629375458E-2</c:v>
                </c:pt>
                <c:pt idx="145">
                  <c:v>2.2219145298000002E-2</c:v>
                </c:pt>
                <c:pt idx="150">
                  <c:v>2.1518602967249997E-2</c:v>
                </c:pt>
                <c:pt idx="155">
                  <c:v>2.4337619543075003E-2</c:v>
                </c:pt>
                <c:pt idx="160">
                  <c:v>3.1083309650420006E-2</c:v>
                </c:pt>
                <c:pt idx="165">
                  <c:v>2.8463685512539999E-2</c:v>
                </c:pt>
                <c:pt idx="170">
                  <c:v>3.1919324398040003E-2</c:v>
                </c:pt>
                <c:pt idx="175">
                  <c:v>3.5860848426819997E-2</c:v>
                </c:pt>
                <c:pt idx="180">
                  <c:v>3.9850413799300002E-2</c:v>
                </c:pt>
                <c:pt idx="185">
                  <c:v>5.6866177490771434E-2</c:v>
                </c:pt>
                <c:pt idx="190">
                  <c:v>6.4395427703849997E-2</c:v>
                </c:pt>
                <c:pt idx="195">
                  <c:v>7.2968671719233338E-2</c:v>
                </c:pt>
                <c:pt idx="200">
                  <c:v>8.120490113895E-2</c:v>
                </c:pt>
                <c:pt idx="205">
                  <c:v>9.1738796234160008E-2</c:v>
                </c:pt>
                <c:pt idx="210">
                  <c:v>8.8631832599639998E-2</c:v>
                </c:pt>
                <c:pt idx="215">
                  <c:v>7.6803922653180007E-2</c:v>
                </c:pt>
                <c:pt idx="220">
                  <c:v>7.3766219615940015E-2</c:v>
                </c:pt>
                <c:pt idx="225">
                  <c:v>7.3523664474500011E-2</c:v>
                </c:pt>
                <c:pt idx="230">
                  <c:v>6.3058340549480008E-2</c:v>
                </c:pt>
                <c:pt idx="235">
                  <c:v>6.3451111316700004E-2</c:v>
                </c:pt>
                <c:pt idx="240">
                  <c:v>6.0451111316700001E-2</c:v>
                </c:pt>
              </c:numCache>
            </c:numRef>
          </c:val>
          <c:smooth val="0"/>
        </c:ser>
        <c:dLbls>
          <c:showLegendKey val="0"/>
          <c:showVal val="0"/>
          <c:showCatName val="0"/>
          <c:showSerName val="0"/>
          <c:showPercent val="0"/>
          <c:showBubbleSize val="0"/>
        </c:dLbls>
        <c:marker val="1"/>
        <c:smooth val="0"/>
        <c:axId val="788672992"/>
        <c:axId val="788673384"/>
        <c:extLst>
          <c:ext xmlns:c15="http://schemas.microsoft.com/office/drawing/2012/chart" uri="{02D57815-91ED-43cb-92C2-25804820EDAC}">
            <c15:filteredLineSeries>
              <c15:ser>
                <c:idx val="1"/>
                <c:order val="1"/>
                <c:tx>
                  <c:v>Part des 1% les plus riches</c:v>
                </c:tx>
                <c:spPr>
                  <a:ln w="44450">
                    <a:solidFill>
                      <a:schemeClr val="accent5"/>
                    </a:solidFill>
                  </a:ln>
                </c:spPr>
                <c:marker>
                  <c:symbol val="triangle"/>
                  <c:size val="10"/>
                  <c:spPr>
                    <a:solidFill>
                      <a:schemeClr val="accent5"/>
                    </a:solidFill>
                    <a:ln>
                      <a:solidFill>
                        <a:schemeClr val="accent5"/>
                      </a:solidFill>
                    </a:ln>
                  </c:spPr>
                </c:marker>
                <c:cat>
                  <c:numRef>
                    <c:extLst>
                      <c:ext uri="{02D57815-91ED-43cb-92C2-25804820EDAC}">
                        <c15:formulaRef>
                          <c15:sqref>DataG4!$A$7:$A$247</c15:sqref>
                        </c15:formulaRef>
                      </c:ext>
                    </c:extLst>
                    <c:numCache>
                      <c:formatCode>General</c:formatCode>
                      <c:ptCount val="241"/>
                      <c:pt idx="0">
                        <c:v>1780</c:v>
                      </c:pt>
                      <c:pt idx="1">
                        <c:v>1781</c:v>
                      </c:pt>
                      <c:pt idx="2">
                        <c:v>1782</c:v>
                      </c:pt>
                      <c:pt idx="3">
                        <c:v>1783</c:v>
                      </c:pt>
                      <c:pt idx="4">
                        <c:v>1784</c:v>
                      </c:pt>
                      <c:pt idx="5">
                        <c:v>1785</c:v>
                      </c:pt>
                      <c:pt idx="6">
                        <c:v>1786</c:v>
                      </c:pt>
                      <c:pt idx="7">
                        <c:v>1787</c:v>
                      </c:pt>
                      <c:pt idx="8">
                        <c:v>1788</c:v>
                      </c:pt>
                      <c:pt idx="9">
                        <c:v>1789</c:v>
                      </c:pt>
                      <c:pt idx="10">
                        <c:v>1790</c:v>
                      </c:pt>
                      <c:pt idx="11">
                        <c:v>1791</c:v>
                      </c:pt>
                      <c:pt idx="12">
                        <c:v>1792</c:v>
                      </c:pt>
                      <c:pt idx="13">
                        <c:v>1793</c:v>
                      </c:pt>
                      <c:pt idx="14">
                        <c:v>1794</c:v>
                      </c:pt>
                      <c:pt idx="15">
                        <c:v>1795</c:v>
                      </c:pt>
                      <c:pt idx="16">
                        <c:v>1796</c:v>
                      </c:pt>
                      <c:pt idx="17">
                        <c:v>1797</c:v>
                      </c:pt>
                      <c:pt idx="18">
                        <c:v>1798</c:v>
                      </c:pt>
                      <c:pt idx="19">
                        <c:v>1799</c:v>
                      </c:pt>
                      <c:pt idx="20">
                        <c:v>1800</c:v>
                      </c:pt>
                      <c:pt idx="21">
                        <c:v>1801</c:v>
                      </c:pt>
                      <c:pt idx="22">
                        <c:v>1802</c:v>
                      </c:pt>
                      <c:pt idx="23">
                        <c:v>1803</c:v>
                      </c:pt>
                      <c:pt idx="24">
                        <c:v>1804</c:v>
                      </c:pt>
                      <c:pt idx="25">
                        <c:v>1805</c:v>
                      </c:pt>
                      <c:pt idx="26">
                        <c:v>1806</c:v>
                      </c:pt>
                      <c:pt idx="27">
                        <c:v>1807</c:v>
                      </c:pt>
                      <c:pt idx="28">
                        <c:v>1808</c:v>
                      </c:pt>
                      <c:pt idx="29">
                        <c:v>1809</c:v>
                      </c:pt>
                      <c:pt idx="30">
                        <c:v>1810</c:v>
                      </c:pt>
                      <c:pt idx="31">
                        <c:v>1811</c:v>
                      </c:pt>
                      <c:pt idx="32">
                        <c:v>1812</c:v>
                      </c:pt>
                      <c:pt idx="33">
                        <c:v>1813</c:v>
                      </c:pt>
                      <c:pt idx="34">
                        <c:v>1814</c:v>
                      </c:pt>
                      <c:pt idx="35">
                        <c:v>1815</c:v>
                      </c:pt>
                      <c:pt idx="36">
                        <c:v>1816</c:v>
                      </c:pt>
                      <c:pt idx="37">
                        <c:v>1817</c:v>
                      </c:pt>
                      <c:pt idx="38">
                        <c:v>1818</c:v>
                      </c:pt>
                      <c:pt idx="39">
                        <c:v>1819</c:v>
                      </c:pt>
                      <c:pt idx="40">
                        <c:v>1820</c:v>
                      </c:pt>
                      <c:pt idx="41">
                        <c:v>1821</c:v>
                      </c:pt>
                      <c:pt idx="42">
                        <c:v>1822</c:v>
                      </c:pt>
                      <c:pt idx="43">
                        <c:v>1823</c:v>
                      </c:pt>
                      <c:pt idx="44">
                        <c:v>1824</c:v>
                      </c:pt>
                      <c:pt idx="45">
                        <c:v>1825</c:v>
                      </c:pt>
                      <c:pt idx="46">
                        <c:v>1826</c:v>
                      </c:pt>
                      <c:pt idx="47">
                        <c:v>1827</c:v>
                      </c:pt>
                      <c:pt idx="48">
                        <c:v>1828</c:v>
                      </c:pt>
                      <c:pt idx="49">
                        <c:v>1829</c:v>
                      </c:pt>
                      <c:pt idx="50">
                        <c:v>1830</c:v>
                      </c:pt>
                      <c:pt idx="51">
                        <c:v>1831</c:v>
                      </c:pt>
                      <c:pt idx="52">
                        <c:v>1832</c:v>
                      </c:pt>
                      <c:pt idx="53">
                        <c:v>1833</c:v>
                      </c:pt>
                      <c:pt idx="54">
                        <c:v>1834</c:v>
                      </c:pt>
                      <c:pt idx="55">
                        <c:v>1835</c:v>
                      </c:pt>
                      <c:pt idx="56">
                        <c:v>1836</c:v>
                      </c:pt>
                      <c:pt idx="57">
                        <c:v>1837</c:v>
                      </c:pt>
                      <c:pt idx="58">
                        <c:v>1838</c:v>
                      </c:pt>
                      <c:pt idx="59">
                        <c:v>1839</c:v>
                      </c:pt>
                      <c:pt idx="60">
                        <c:v>1840</c:v>
                      </c:pt>
                      <c:pt idx="61">
                        <c:v>1841</c:v>
                      </c:pt>
                      <c:pt idx="62">
                        <c:v>1842</c:v>
                      </c:pt>
                      <c:pt idx="63">
                        <c:v>1843</c:v>
                      </c:pt>
                      <c:pt idx="64">
                        <c:v>1844</c:v>
                      </c:pt>
                      <c:pt idx="65">
                        <c:v>1845</c:v>
                      </c:pt>
                      <c:pt idx="66">
                        <c:v>1846</c:v>
                      </c:pt>
                      <c:pt idx="67">
                        <c:v>1847</c:v>
                      </c:pt>
                      <c:pt idx="68">
                        <c:v>1848</c:v>
                      </c:pt>
                      <c:pt idx="69">
                        <c:v>1849</c:v>
                      </c:pt>
                      <c:pt idx="70">
                        <c:v>1850</c:v>
                      </c:pt>
                      <c:pt idx="71">
                        <c:v>1851</c:v>
                      </c:pt>
                      <c:pt idx="72">
                        <c:v>1852</c:v>
                      </c:pt>
                      <c:pt idx="73">
                        <c:v>1853</c:v>
                      </c:pt>
                      <c:pt idx="74">
                        <c:v>1854</c:v>
                      </c:pt>
                      <c:pt idx="75">
                        <c:v>1855</c:v>
                      </c:pt>
                      <c:pt idx="76">
                        <c:v>1856</c:v>
                      </c:pt>
                      <c:pt idx="77">
                        <c:v>1857</c:v>
                      </c:pt>
                      <c:pt idx="78">
                        <c:v>1858</c:v>
                      </c:pt>
                      <c:pt idx="79">
                        <c:v>1859</c:v>
                      </c:pt>
                      <c:pt idx="80">
                        <c:v>1860</c:v>
                      </c:pt>
                      <c:pt idx="81">
                        <c:v>1861</c:v>
                      </c:pt>
                      <c:pt idx="82">
                        <c:v>1862</c:v>
                      </c:pt>
                      <c:pt idx="83">
                        <c:v>1863</c:v>
                      </c:pt>
                      <c:pt idx="84">
                        <c:v>1864</c:v>
                      </c:pt>
                      <c:pt idx="85">
                        <c:v>1865</c:v>
                      </c:pt>
                      <c:pt idx="86">
                        <c:v>1866</c:v>
                      </c:pt>
                      <c:pt idx="87">
                        <c:v>1867</c:v>
                      </c:pt>
                      <c:pt idx="88">
                        <c:v>1868</c:v>
                      </c:pt>
                      <c:pt idx="89">
                        <c:v>1869</c:v>
                      </c:pt>
                      <c:pt idx="90">
                        <c:v>1870</c:v>
                      </c:pt>
                      <c:pt idx="91">
                        <c:v>1871</c:v>
                      </c:pt>
                      <c:pt idx="92">
                        <c:v>1872</c:v>
                      </c:pt>
                      <c:pt idx="93">
                        <c:v>1873</c:v>
                      </c:pt>
                      <c:pt idx="94">
                        <c:v>1874</c:v>
                      </c:pt>
                      <c:pt idx="95">
                        <c:v>1875</c:v>
                      </c:pt>
                      <c:pt idx="96">
                        <c:v>1876</c:v>
                      </c:pt>
                      <c:pt idx="97">
                        <c:v>1877</c:v>
                      </c:pt>
                      <c:pt idx="98">
                        <c:v>1878</c:v>
                      </c:pt>
                      <c:pt idx="99">
                        <c:v>1879</c:v>
                      </c:pt>
                      <c:pt idx="100">
                        <c:v>1880</c:v>
                      </c:pt>
                      <c:pt idx="101">
                        <c:v>1881</c:v>
                      </c:pt>
                      <c:pt idx="102">
                        <c:v>1882</c:v>
                      </c:pt>
                      <c:pt idx="103">
                        <c:v>1883</c:v>
                      </c:pt>
                      <c:pt idx="104">
                        <c:v>1884</c:v>
                      </c:pt>
                      <c:pt idx="105">
                        <c:v>1885</c:v>
                      </c:pt>
                      <c:pt idx="106">
                        <c:v>1886</c:v>
                      </c:pt>
                      <c:pt idx="107">
                        <c:v>1887</c:v>
                      </c:pt>
                      <c:pt idx="108">
                        <c:v>1888</c:v>
                      </c:pt>
                      <c:pt idx="109">
                        <c:v>1889</c:v>
                      </c:pt>
                      <c:pt idx="110">
                        <c:v>1890</c:v>
                      </c:pt>
                      <c:pt idx="111">
                        <c:v>1891</c:v>
                      </c:pt>
                      <c:pt idx="112">
                        <c:v>1892</c:v>
                      </c:pt>
                      <c:pt idx="113">
                        <c:v>1893</c:v>
                      </c:pt>
                      <c:pt idx="114">
                        <c:v>1894</c:v>
                      </c:pt>
                      <c:pt idx="115">
                        <c:v>1895</c:v>
                      </c:pt>
                      <c:pt idx="116">
                        <c:v>1896</c:v>
                      </c:pt>
                      <c:pt idx="117">
                        <c:v>1897</c:v>
                      </c:pt>
                      <c:pt idx="118">
                        <c:v>1898</c:v>
                      </c:pt>
                      <c:pt idx="119">
                        <c:v>1899</c:v>
                      </c:pt>
                      <c:pt idx="120">
                        <c:v>1900</c:v>
                      </c:pt>
                      <c:pt idx="121">
                        <c:v>1901</c:v>
                      </c:pt>
                      <c:pt idx="122">
                        <c:v>1902</c:v>
                      </c:pt>
                      <c:pt idx="123">
                        <c:v>1903</c:v>
                      </c:pt>
                      <c:pt idx="124">
                        <c:v>1904</c:v>
                      </c:pt>
                      <c:pt idx="125">
                        <c:v>1905</c:v>
                      </c:pt>
                      <c:pt idx="126">
                        <c:v>1906</c:v>
                      </c:pt>
                      <c:pt idx="127">
                        <c:v>1907</c:v>
                      </c:pt>
                      <c:pt idx="128">
                        <c:v>1908</c:v>
                      </c:pt>
                      <c:pt idx="129">
                        <c:v>1909</c:v>
                      </c:pt>
                      <c:pt idx="130">
                        <c:v>1910</c:v>
                      </c:pt>
                      <c:pt idx="131">
                        <c:v>1911</c:v>
                      </c:pt>
                      <c:pt idx="132">
                        <c:v>1912</c:v>
                      </c:pt>
                      <c:pt idx="133">
                        <c:v>1913</c:v>
                      </c:pt>
                      <c:pt idx="134">
                        <c:v>1914</c:v>
                      </c:pt>
                      <c:pt idx="135">
                        <c:v>1915</c:v>
                      </c:pt>
                      <c:pt idx="136">
                        <c:v>1916</c:v>
                      </c:pt>
                      <c:pt idx="137">
                        <c:v>1917</c:v>
                      </c:pt>
                      <c:pt idx="138">
                        <c:v>1918</c:v>
                      </c:pt>
                      <c:pt idx="139">
                        <c:v>1919</c:v>
                      </c:pt>
                      <c:pt idx="140">
                        <c:v>1920</c:v>
                      </c:pt>
                      <c:pt idx="141">
                        <c:v>1921</c:v>
                      </c:pt>
                      <c:pt idx="142">
                        <c:v>1922</c:v>
                      </c:pt>
                      <c:pt idx="143">
                        <c:v>1923</c:v>
                      </c:pt>
                      <c:pt idx="144">
                        <c:v>1924</c:v>
                      </c:pt>
                      <c:pt idx="145">
                        <c:v>1925</c:v>
                      </c:pt>
                      <c:pt idx="146">
                        <c:v>1926</c:v>
                      </c:pt>
                      <c:pt idx="147">
                        <c:v>1927</c:v>
                      </c:pt>
                      <c:pt idx="148">
                        <c:v>1928</c:v>
                      </c:pt>
                      <c:pt idx="149">
                        <c:v>1929</c:v>
                      </c:pt>
                      <c:pt idx="150">
                        <c:v>1930</c:v>
                      </c:pt>
                      <c:pt idx="151">
                        <c:v>1931</c:v>
                      </c:pt>
                      <c:pt idx="152">
                        <c:v>1932</c:v>
                      </c:pt>
                      <c:pt idx="153">
                        <c:v>1933</c:v>
                      </c:pt>
                      <c:pt idx="154">
                        <c:v>1934</c:v>
                      </c:pt>
                      <c:pt idx="155">
                        <c:v>1935</c:v>
                      </c:pt>
                      <c:pt idx="156">
                        <c:v>1936</c:v>
                      </c:pt>
                      <c:pt idx="157">
                        <c:v>1937</c:v>
                      </c:pt>
                      <c:pt idx="158">
                        <c:v>1938</c:v>
                      </c:pt>
                      <c:pt idx="159">
                        <c:v>1939</c:v>
                      </c:pt>
                      <c:pt idx="160">
                        <c:v>1940</c:v>
                      </c:pt>
                      <c:pt idx="161">
                        <c:v>1941</c:v>
                      </c:pt>
                      <c:pt idx="162">
                        <c:v>1942</c:v>
                      </c:pt>
                      <c:pt idx="163">
                        <c:v>1943</c:v>
                      </c:pt>
                      <c:pt idx="164">
                        <c:v>1944</c:v>
                      </c:pt>
                      <c:pt idx="165">
                        <c:v>1945</c:v>
                      </c:pt>
                      <c:pt idx="166">
                        <c:v>1946</c:v>
                      </c:pt>
                      <c:pt idx="167">
                        <c:v>1947</c:v>
                      </c:pt>
                      <c:pt idx="168">
                        <c:v>1948</c:v>
                      </c:pt>
                      <c:pt idx="169">
                        <c:v>1949</c:v>
                      </c:pt>
                      <c:pt idx="170">
                        <c:v>1950</c:v>
                      </c:pt>
                      <c:pt idx="171">
                        <c:v>1951</c:v>
                      </c:pt>
                      <c:pt idx="172">
                        <c:v>1952</c:v>
                      </c:pt>
                      <c:pt idx="173">
                        <c:v>1953</c:v>
                      </c:pt>
                      <c:pt idx="174">
                        <c:v>1954</c:v>
                      </c:pt>
                      <c:pt idx="175">
                        <c:v>1955</c:v>
                      </c:pt>
                      <c:pt idx="176">
                        <c:v>1956</c:v>
                      </c:pt>
                      <c:pt idx="177">
                        <c:v>1957</c:v>
                      </c:pt>
                      <c:pt idx="178">
                        <c:v>1958</c:v>
                      </c:pt>
                      <c:pt idx="179">
                        <c:v>1959</c:v>
                      </c:pt>
                      <c:pt idx="180">
                        <c:v>1960</c:v>
                      </c:pt>
                      <c:pt idx="181">
                        <c:v>1961</c:v>
                      </c:pt>
                      <c:pt idx="182">
                        <c:v>1962</c:v>
                      </c:pt>
                      <c:pt idx="183">
                        <c:v>1963</c:v>
                      </c:pt>
                      <c:pt idx="184">
                        <c:v>1964</c:v>
                      </c:pt>
                      <c:pt idx="185">
                        <c:v>1965</c:v>
                      </c:pt>
                      <c:pt idx="186">
                        <c:v>1966</c:v>
                      </c:pt>
                      <c:pt idx="187">
                        <c:v>1967</c:v>
                      </c:pt>
                      <c:pt idx="188">
                        <c:v>1968</c:v>
                      </c:pt>
                      <c:pt idx="189">
                        <c:v>1969</c:v>
                      </c:pt>
                      <c:pt idx="190">
                        <c:v>1970</c:v>
                      </c:pt>
                      <c:pt idx="191">
                        <c:v>1971</c:v>
                      </c:pt>
                      <c:pt idx="192">
                        <c:v>1972</c:v>
                      </c:pt>
                      <c:pt idx="193">
                        <c:v>1973</c:v>
                      </c:pt>
                      <c:pt idx="194">
                        <c:v>1974</c:v>
                      </c:pt>
                      <c:pt idx="195">
                        <c:v>1975</c:v>
                      </c:pt>
                      <c:pt idx="196">
                        <c:v>1976</c:v>
                      </c:pt>
                      <c:pt idx="197">
                        <c:v>1977</c:v>
                      </c:pt>
                      <c:pt idx="198">
                        <c:v>1978</c:v>
                      </c:pt>
                      <c:pt idx="199">
                        <c:v>1979</c:v>
                      </c:pt>
                      <c:pt idx="200">
                        <c:v>1980</c:v>
                      </c:pt>
                      <c:pt idx="201">
                        <c:v>1981</c:v>
                      </c:pt>
                      <c:pt idx="202">
                        <c:v>1982</c:v>
                      </c:pt>
                      <c:pt idx="203">
                        <c:v>1983</c:v>
                      </c:pt>
                      <c:pt idx="204">
                        <c:v>1984</c:v>
                      </c:pt>
                      <c:pt idx="205">
                        <c:v>1985</c:v>
                      </c:pt>
                      <c:pt idx="206">
                        <c:v>1986</c:v>
                      </c:pt>
                      <c:pt idx="207">
                        <c:v>1987</c:v>
                      </c:pt>
                      <c:pt idx="208">
                        <c:v>1988</c:v>
                      </c:pt>
                      <c:pt idx="209">
                        <c:v>1989</c:v>
                      </c:pt>
                      <c:pt idx="210">
                        <c:v>1990</c:v>
                      </c:pt>
                      <c:pt idx="211">
                        <c:v>1991</c:v>
                      </c:pt>
                      <c:pt idx="212">
                        <c:v>1992</c:v>
                      </c:pt>
                      <c:pt idx="213">
                        <c:v>1993</c:v>
                      </c:pt>
                      <c:pt idx="214">
                        <c:v>1994</c:v>
                      </c:pt>
                      <c:pt idx="215">
                        <c:v>1995</c:v>
                      </c:pt>
                      <c:pt idx="216">
                        <c:v>1996</c:v>
                      </c:pt>
                      <c:pt idx="217">
                        <c:v>1997</c:v>
                      </c:pt>
                      <c:pt idx="218">
                        <c:v>1998</c:v>
                      </c:pt>
                      <c:pt idx="219">
                        <c:v>1999</c:v>
                      </c:pt>
                      <c:pt idx="220">
                        <c:v>2000</c:v>
                      </c:pt>
                      <c:pt idx="221">
                        <c:v>2001</c:v>
                      </c:pt>
                      <c:pt idx="222">
                        <c:v>2002</c:v>
                      </c:pt>
                      <c:pt idx="223">
                        <c:v>2003</c:v>
                      </c:pt>
                      <c:pt idx="224">
                        <c:v>2004</c:v>
                      </c:pt>
                      <c:pt idx="225">
                        <c:v>2005</c:v>
                      </c:pt>
                      <c:pt idx="226">
                        <c:v>2006</c:v>
                      </c:pt>
                      <c:pt idx="227">
                        <c:v>2007</c:v>
                      </c:pt>
                      <c:pt idx="228">
                        <c:v>2008</c:v>
                      </c:pt>
                      <c:pt idx="229">
                        <c:v>2009</c:v>
                      </c:pt>
                      <c:pt idx="230">
                        <c:v>2010</c:v>
                      </c:pt>
                      <c:pt idx="231">
                        <c:v>2011</c:v>
                      </c:pt>
                      <c:pt idx="232">
                        <c:v>2012</c:v>
                      </c:pt>
                      <c:pt idx="233">
                        <c:v>2013</c:v>
                      </c:pt>
                      <c:pt idx="234">
                        <c:v>2014</c:v>
                      </c:pt>
                      <c:pt idx="235">
                        <c:v>2015</c:v>
                      </c:pt>
                      <c:pt idx="236">
                        <c:v>2016</c:v>
                      </c:pt>
                      <c:pt idx="237">
                        <c:v>2017</c:v>
                      </c:pt>
                      <c:pt idx="238">
                        <c:v>2018</c:v>
                      </c:pt>
                      <c:pt idx="239">
                        <c:v>2019</c:v>
                      </c:pt>
                      <c:pt idx="240">
                        <c:v>2020</c:v>
                      </c:pt>
                    </c:numCache>
                  </c:numRef>
                </c:cat>
                <c:val>
                  <c:numRef>
                    <c:extLst>
                      <c:ext uri="{02D57815-91ED-43cb-92C2-25804820EDAC}">
                        <c15:formulaRef>
                          <c15:sqref>DataG4!$C$7:$C$247</c15:sqref>
                        </c15:formulaRef>
                      </c:ext>
                    </c:extLst>
                    <c:numCache>
                      <c:formatCode>0.0%</c:formatCode>
                      <c:ptCount val="241"/>
                      <c:pt idx="0">
                        <c:v>0.52</c:v>
                      </c:pt>
                      <c:pt idx="20">
                        <c:v>0.441356509924</c:v>
                      </c:pt>
                      <c:pt idx="30">
                        <c:v>0.4628756046295</c:v>
                      </c:pt>
                      <c:pt idx="40">
                        <c:v>0.47554640471949999</c:v>
                      </c:pt>
                      <c:pt idx="50">
                        <c:v>0.46227996051349995</c:v>
                      </c:pt>
                      <c:pt idx="60">
                        <c:v>0.48483861982849996</c:v>
                      </c:pt>
                      <c:pt idx="70">
                        <c:v>0.51367977261550002</c:v>
                      </c:pt>
                      <c:pt idx="80">
                        <c:v>0.50414480268950002</c:v>
                      </c:pt>
                      <c:pt idx="90">
                        <c:v>0.473208889365</c:v>
                      </c:pt>
                      <c:pt idx="100">
                        <c:v>0.47155115008350001</c:v>
                      </c:pt>
                      <c:pt idx="110">
                        <c:v>0.48943001031900002</c:v>
                      </c:pt>
                      <c:pt idx="120">
                        <c:v>0.53362980485</c:v>
                      </c:pt>
                      <c:pt idx="130">
                        <c:v>0.55025181174274995</c:v>
                      </c:pt>
                      <c:pt idx="135">
                        <c:v>0.53514544665800001</c:v>
                      </c:pt>
                      <c:pt idx="140">
                        <c:v>0.50624855160719995</c:v>
                      </c:pt>
                      <c:pt idx="145">
                        <c:v>0.46591015458100005</c:v>
                      </c:pt>
                      <c:pt idx="150">
                        <c:v>0.47451822459674997</c:v>
                      </c:pt>
                      <c:pt idx="155">
                        <c:v>0.43560562282824999</c:v>
                      </c:pt>
                      <c:pt idx="160">
                        <c:v>0.37112493515</c:v>
                      </c:pt>
                      <c:pt idx="165">
                        <c:v>0.344012004137</c:v>
                      </c:pt>
                      <c:pt idx="170">
                        <c:v>0.32397644519800001</c:v>
                      </c:pt>
                      <c:pt idx="175">
                        <c:v>0.31597227454200005</c:v>
                      </c:pt>
                      <c:pt idx="180">
                        <c:v>0.31781964749074998</c:v>
                      </c:pt>
                      <c:pt idx="185">
                        <c:v>0.2930777221917143</c:v>
                      </c:pt>
                      <c:pt idx="190">
                        <c:v>0.26820639520866663</c:v>
                      </c:pt>
                      <c:pt idx="195">
                        <c:v>0.19590786844499999</c:v>
                      </c:pt>
                      <c:pt idx="200">
                        <c:v>0.1784928664565</c:v>
                      </c:pt>
                      <c:pt idx="205">
                        <c:v>0.16343387961380001</c:v>
                      </c:pt>
                      <c:pt idx="210">
                        <c:v>0.17560249865040001</c:v>
                      </c:pt>
                      <c:pt idx="215">
                        <c:v>0.2127693831918</c:v>
                      </c:pt>
                      <c:pt idx="220">
                        <c:v>0.24669200479979997</c:v>
                      </c:pt>
                      <c:pt idx="225">
                        <c:v>0.23080096244839998</c:v>
                      </c:pt>
                      <c:pt idx="230">
                        <c:v>0.22426778376100001</c:v>
                      </c:pt>
                      <c:pt idx="235">
                        <c:v>0.23378859460400001</c:v>
                      </c:pt>
                      <c:pt idx="240">
                        <c:v>0.24378859460399999</c:v>
                      </c:pt>
                    </c:numCache>
                  </c:numRef>
                </c:val>
                <c:smooth val="0"/>
              </c15:ser>
            </c15:filteredLineSeries>
          </c:ext>
        </c:extLst>
      </c:lineChart>
      <c:catAx>
        <c:axId val="78867299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3384"/>
        <c:crossesAt val="0"/>
        <c:auto val="1"/>
        <c:lblAlgn val="ctr"/>
        <c:lblOffset val="100"/>
        <c:tickLblSkip val="20"/>
        <c:tickMarkSkip val="10"/>
        <c:noMultiLvlLbl val="0"/>
      </c:catAx>
      <c:valAx>
        <c:axId val="788673384"/>
        <c:scaling>
          <c:orientation val="minMax"/>
          <c:max val="1"/>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propriétés privés</a:t>
                </a:r>
                <a:endParaRPr lang="fr-FR" sz="1200"/>
              </a:p>
            </c:rich>
          </c:tx>
          <c:layout>
            <c:manualLayout>
              <c:xMode val="edge"/>
              <c:yMode val="edge"/>
              <c:x val="1.3920839193932147E-3"/>
              <c:y val="9.0738175657677445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2992"/>
        <c:crosses val="autoZero"/>
        <c:crossBetween val="midCat"/>
        <c:majorUnit val="0.1"/>
      </c:valAx>
      <c:spPr>
        <a:noFill/>
        <a:ln w="25400">
          <a:solidFill>
            <a:schemeClr val="tx1"/>
          </a:solidFill>
        </a:ln>
      </c:spPr>
    </c:plotArea>
    <c:legend>
      <c:legendPos val="l"/>
      <c:layout>
        <c:manualLayout>
          <c:xMode val="edge"/>
          <c:yMode val="edge"/>
          <c:x val="0.28849021096753336"/>
          <c:y val="0.30335252088773057"/>
          <c:w val="0.34109564022926914"/>
          <c:h val="0.2143674803682208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7. La répartition des revenus en France, 1800-2020: </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le début d'un mouvement de long terme vers l'égalité?</a:t>
            </a:r>
            <a:endParaRPr lang="fr-FR" sz="1600" b="0" baseline="0">
              <a:latin typeface="Arial" panose="020B0604020202020204" pitchFamily="34" charset="0"/>
              <a:cs typeface="Arial" panose="020B0604020202020204" pitchFamily="34" charset="0"/>
            </a:endParaRPr>
          </a:p>
        </c:rich>
      </c:tx>
      <c:layout>
        <c:manualLayout>
          <c:xMode val="edge"/>
          <c:yMode val="edge"/>
          <c:x val="0.17126345746848423"/>
          <c:y val="2.2030906488515727E-3"/>
        </c:manualLayout>
      </c:layout>
      <c:overlay val="0"/>
      <c:spPr>
        <a:noFill/>
        <a:ln w="25400">
          <a:noFill/>
        </a:ln>
      </c:spPr>
    </c:title>
    <c:autoTitleDeleted val="0"/>
    <c:plotArea>
      <c:layout>
        <c:manualLayout>
          <c:layoutTarget val="inner"/>
          <c:xMode val="edge"/>
          <c:yMode val="edge"/>
          <c:x val="9.4599704669637491E-2"/>
          <c:y val="9.0504654441875415E-2"/>
          <c:w val="0.87198296434755418"/>
          <c:h val="0.68109206240965481"/>
        </c:manualLayout>
      </c:layout>
      <c:lineChart>
        <c:grouping val="standard"/>
        <c:varyColors val="0"/>
        <c:ser>
          <c:idx val="0"/>
          <c:order val="0"/>
          <c:tx>
            <c:v>Part des 10% les plus riches</c:v>
          </c:tx>
          <c:spPr>
            <a:ln w="44450">
              <a:solidFill>
                <a:schemeClr val="accent1"/>
              </a:solidFill>
            </a:ln>
          </c:spPr>
          <c:marker>
            <c:symbol val="circle"/>
            <c:size val="10"/>
            <c:spPr>
              <a:solidFill>
                <a:schemeClr val="accent1"/>
              </a:solidFill>
              <a:ln>
                <a:solidFill>
                  <a:schemeClr val="accent1"/>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DataG7!$B$5:$B$225</c:f>
              <c:numCache>
                <c:formatCode>0.0%</c:formatCode>
                <c:ptCount val="221"/>
                <c:pt idx="0">
                  <c:v>0.50962533090105899</c:v>
                </c:pt>
                <c:pt idx="20">
                  <c:v>0.50771310098741063</c:v>
                </c:pt>
                <c:pt idx="50">
                  <c:v>0.51525695524734172</c:v>
                </c:pt>
                <c:pt idx="80">
                  <c:v>0.50345653668323831</c:v>
                </c:pt>
                <c:pt idx="100">
                  <c:v>0.51679229999999998</c:v>
                </c:pt>
                <c:pt idx="110">
                  <c:v>0.52679229999999999</c:v>
                </c:pt>
                <c:pt idx="115">
                  <c:v>0.49762983333333333</c:v>
                </c:pt>
                <c:pt idx="120">
                  <c:v>0.47386689999999998</c:v>
                </c:pt>
                <c:pt idx="125">
                  <c:v>0.47335900000000003</c:v>
                </c:pt>
                <c:pt idx="130">
                  <c:v>0.44479974</c:v>
                </c:pt>
                <c:pt idx="135">
                  <c:v>0.44780893999999999</c:v>
                </c:pt>
                <c:pt idx="140">
                  <c:v>0.41288220000000003</c:v>
                </c:pt>
                <c:pt idx="145">
                  <c:v>0.33607338000000003</c:v>
                </c:pt>
                <c:pt idx="150">
                  <c:v>0.34273102</c:v>
                </c:pt>
                <c:pt idx="155">
                  <c:v>0.35906727999999999</c:v>
                </c:pt>
                <c:pt idx="160">
                  <c:v>0.37167472000000001</c:v>
                </c:pt>
                <c:pt idx="165">
                  <c:v>0.37468783333333339</c:v>
                </c:pt>
                <c:pt idx="170">
                  <c:v>0.3589864166666667</c:v>
                </c:pt>
                <c:pt idx="175">
                  <c:v>0.33761508333333334</c:v>
                </c:pt>
                <c:pt idx="180">
                  <c:v>0.31635075000000001</c:v>
                </c:pt>
                <c:pt idx="185">
                  <c:v>0.30542379999999997</c:v>
                </c:pt>
                <c:pt idx="190">
                  <c:v>0.32195532000000004</c:v>
                </c:pt>
                <c:pt idx="195">
                  <c:v>0.31986471999999999</c:v>
                </c:pt>
                <c:pt idx="200">
                  <c:v>0.33253573333333336</c:v>
                </c:pt>
                <c:pt idx="205">
                  <c:v>0.33443195999999997</c:v>
                </c:pt>
                <c:pt idx="210">
                  <c:v>0.32791653999999998</c:v>
                </c:pt>
                <c:pt idx="215">
                  <c:v>0.32663972000000002</c:v>
                </c:pt>
                <c:pt idx="220">
                  <c:v>0.32963972000000002</c:v>
                </c:pt>
              </c:numCache>
            </c:numRef>
          </c:val>
          <c:smooth val="0"/>
        </c:ser>
        <c:ser>
          <c:idx val="2"/>
          <c:order val="1"/>
          <c:tx>
            <c:v>Part des 40% du milieu</c:v>
          </c:tx>
          <c:spPr>
            <a:ln w="44450">
              <a:solidFill>
                <a:schemeClr val="accent6"/>
              </a:solidFill>
            </a:ln>
          </c:spPr>
          <c:marker>
            <c:symbol val="triangle"/>
            <c:size val="10"/>
            <c:spPr>
              <a:solidFill>
                <a:schemeClr val="bg1"/>
              </a:solidFill>
              <a:ln>
                <a:solidFill>
                  <a:schemeClr val="accent6"/>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DataG7!$C$5:$C$225</c:f>
              <c:numCache>
                <c:formatCode>0.0%</c:formatCode>
                <c:ptCount val="221"/>
                <c:pt idx="0">
                  <c:v>0.35839121703334498</c:v>
                </c:pt>
                <c:pt idx="20">
                  <c:v>0.35796715310815264</c:v>
                </c:pt>
                <c:pt idx="50">
                  <c:v>0.35248162822762702</c:v>
                </c:pt>
                <c:pt idx="80">
                  <c:v>0.36106232019271761</c:v>
                </c:pt>
                <c:pt idx="100">
                  <c:v>0.35136520000000004</c:v>
                </c:pt>
                <c:pt idx="110">
                  <c:v>0.34636519999999998</c:v>
                </c:pt>
                <c:pt idx="115">
                  <c:v>0.36470023333333335</c:v>
                </c:pt>
                <c:pt idx="120">
                  <c:v>0.38083290000000003</c:v>
                </c:pt>
                <c:pt idx="125">
                  <c:v>0.3800192</c:v>
                </c:pt>
                <c:pt idx="130">
                  <c:v>0.39627570000000001</c:v>
                </c:pt>
                <c:pt idx="135">
                  <c:v>0.39202429999999999</c:v>
                </c:pt>
                <c:pt idx="140">
                  <c:v>0.41321675999999991</c:v>
                </c:pt>
                <c:pt idx="145">
                  <c:v>0.46230631999999999</c:v>
                </c:pt>
                <c:pt idx="150">
                  <c:v>0.45899896000000001</c:v>
                </c:pt>
                <c:pt idx="155">
                  <c:v>0.4476683199999999</c:v>
                </c:pt>
                <c:pt idx="160">
                  <c:v>0.44026143999999989</c:v>
                </c:pt>
                <c:pt idx="165">
                  <c:v>0.44073046666666665</c:v>
                </c:pt>
                <c:pt idx="170">
                  <c:v>0.45037523333333329</c:v>
                </c:pt>
                <c:pt idx="175">
                  <c:v>0.45805425</c:v>
                </c:pt>
                <c:pt idx="180">
                  <c:v>0.4606991333333334</c:v>
                </c:pt>
                <c:pt idx="185">
                  <c:v>0.46794555999999987</c:v>
                </c:pt>
                <c:pt idx="190">
                  <c:v>0.46215671999999997</c:v>
                </c:pt>
                <c:pt idx="195">
                  <c:v>0.46835639999999995</c:v>
                </c:pt>
                <c:pt idx="200">
                  <c:v>0.44977438333333325</c:v>
                </c:pt>
                <c:pt idx="205">
                  <c:v>0.44639060000000008</c:v>
                </c:pt>
                <c:pt idx="210">
                  <c:v>0.44872098000000005</c:v>
                </c:pt>
                <c:pt idx="215">
                  <c:v>0.44990054000000007</c:v>
                </c:pt>
                <c:pt idx="220">
                  <c:v>0.44790054000000001</c:v>
                </c:pt>
              </c:numCache>
            </c:numRef>
          </c:val>
          <c:smooth val="0"/>
        </c:ser>
        <c:ser>
          <c:idx val="3"/>
          <c:order val="2"/>
          <c:tx>
            <c:v>Part des 50% les plus pauvres</c:v>
          </c:tx>
          <c:spPr>
            <a:ln w="44450">
              <a:solidFill>
                <a:srgbClr val="C00000"/>
              </a:solidFill>
            </a:ln>
          </c:spPr>
          <c:marker>
            <c:symbol val="circle"/>
            <c:size val="9"/>
            <c:spPr>
              <a:solidFill>
                <a:srgbClr val="C00000"/>
              </a:solidFill>
              <a:ln>
                <a:solidFill>
                  <a:srgbClr val="C00000"/>
                </a:solidFill>
              </a:ln>
            </c:spPr>
          </c:marker>
          <c:cat>
            <c:numRef>
              <c:f>DataG7!$A$5:$A$225</c:f>
              <c:numCache>
                <c:formatCode>General</c:formatCode>
                <c:ptCount val="221"/>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pt idx="213">
                  <c:v>2013</c:v>
                </c:pt>
                <c:pt idx="214">
                  <c:v>2014</c:v>
                </c:pt>
                <c:pt idx="215">
                  <c:v>2015</c:v>
                </c:pt>
                <c:pt idx="216">
                  <c:v>2016</c:v>
                </c:pt>
                <c:pt idx="217">
                  <c:v>2017</c:v>
                </c:pt>
                <c:pt idx="218">
                  <c:v>2018</c:v>
                </c:pt>
                <c:pt idx="219">
                  <c:v>2019</c:v>
                </c:pt>
                <c:pt idx="220">
                  <c:v>2020</c:v>
                </c:pt>
              </c:numCache>
            </c:numRef>
          </c:cat>
          <c:val>
            <c:numRef>
              <c:f>DataG7!$D$5:$D$225</c:f>
              <c:numCache>
                <c:formatCode>0.0%</c:formatCode>
                <c:ptCount val="221"/>
                <c:pt idx="0">
                  <c:v>0.131983452065596</c:v>
                </c:pt>
                <c:pt idx="20">
                  <c:v>0.13431974590443677</c:v>
                </c:pt>
                <c:pt idx="50">
                  <c:v>0.13226141652503126</c:v>
                </c:pt>
                <c:pt idx="80">
                  <c:v>0.13548114312404408</c:v>
                </c:pt>
                <c:pt idx="100">
                  <c:v>0.1318425</c:v>
                </c:pt>
                <c:pt idx="110">
                  <c:v>0.1268425</c:v>
                </c:pt>
                <c:pt idx="115">
                  <c:v>0.13766993333333336</c:v>
                </c:pt>
                <c:pt idx="120">
                  <c:v>0.14530019999999999</c:v>
                </c:pt>
                <c:pt idx="125">
                  <c:v>0.14662179999999997</c:v>
                </c:pt>
                <c:pt idx="130">
                  <c:v>0.15892455999999999</c:v>
                </c:pt>
                <c:pt idx="135">
                  <c:v>0.16016675999999999</c:v>
                </c:pt>
                <c:pt idx="140">
                  <c:v>0.17390104000000001</c:v>
                </c:pt>
                <c:pt idx="145">
                  <c:v>0.2016203</c:v>
                </c:pt>
                <c:pt idx="150">
                  <c:v>0.19827001999999999</c:v>
                </c:pt>
                <c:pt idx="155">
                  <c:v>0.1932644</c:v>
                </c:pt>
                <c:pt idx="160">
                  <c:v>0.18806384000000001</c:v>
                </c:pt>
                <c:pt idx="165">
                  <c:v>0.18458169999999999</c:v>
                </c:pt>
                <c:pt idx="170">
                  <c:v>0.19063834999999998</c:v>
                </c:pt>
                <c:pt idx="175">
                  <c:v>0.20433066666666666</c:v>
                </c:pt>
                <c:pt idx="180">
                  <c:v>0.22295011666666664</c:v>
                </c:pt>
                <c:pt idx="185">
                  <c:v>0.22663063999999999</c:v>
                </c:pt>
                <c:pt idx="190">
                  <c:v>0.21588795999999996</c:v>
                </c:pt>
                <c:pt idx="195">
                  <c:v>0.21177888</c:v>
                </c:pt>
                <c:pt idx="200">
                  <c:v>0.21768988333333336</c:v>
                </c:pt>
                <c:pt idx="205">
                  <c:v>0.21917744</c:v>
                </c:pt>
                <c:pt idx="210">
                  <c:v>0.22336247999999997</c:v>
                </c:pt>
                <c:pt idx="215">
                  <c:v>0.22345974000000002</c:v>
                </c:pt>
                <c:pt idx="220">
                  <c:v>0.22245973999999999</c:v>
                </c:pt>
              </c:numCache>
            </c:numRef>
          </c:val>
          <c:smooth val="0"/>
        </c:ser>
        <c:dLbls>
          <c:showLegendKey val="0"/>
          <c:showVal val="0"/>
          <c:showCatName val="0"/>
          <c:showSerName val="0"/>
          <c:showPercent val="0"/>
          <c:showBubbleSize val="0"/>
        </c:dLbls>
        <c:marker val="1"/>
        <c:smooth val="0"/>
        <c:axId val="788674168"/>
        <c:axId val="788676520"/>
      </c:lineChart>
      <c:catAx>
        <c:axId val="788674168"/>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6520"/>
        <c:crossesAt val="0"/>
        <c:auto val="1"/>
        <c:lblAlgn val="ctr"/>
        <c:lblOffset val="100"/>
        <c:tickLblSkip val="20"/>
        <c:tickMarkSkip val="10"/>
        <c:noMultiLvlLbl val="0"/>
      </c:catAx>
      <c:valAx>
        <c:axId val="788676520"/>
        <c:scaling>
          <c:orientation val="minMax"/>
          <c:max val="0.60000000000000009"/>
          <c:min val="0"/>
        </c:scaling>
        <c:delete val="0"/>
        <c:axPos val="l"/>
        <c:majorGridlines>
          <c:spPr>
            <a:ln w="12700">
              <a:solidFill>
                <a:srgbClr val="000000"/>
              </a:solidFill>
              <a:prstDash val="sysDash"/>
            </a:ln>
          </c:spPr>
        </c:majorGridlines>
        <c:title>
          <c:tx>
            <c:rich>
              <a:bodyPr/>
              <a:lstStyle/>
              <a:p>
                <a:pPr>
                  <a:defRPr/>
                </a:pPr>
                <a:r>
                  <a:rPr lang="fr-FR" sz="1200"/>
                  <a:t>Part</a:t>
                </a:r>
                <a:r>
                  <a:rPr lang="fr-FR" sz="1200" baseline="0"/>
                  <a:t> de chaque classe dans le total des revenus</a:t>
                </a:r>
                <a:endParaRPr lang="fr-FR" sz="1200"/>
              </a:p>
            </c:rich>
          </c:tx>
          <c:layout>
            <c:manualLayout>
              <c:xMode val="edge"/>
              <c:yMode val="edge"/>
              <c:x val="2.7849346461074668E-3"/>
              <c:y val="0.15006091085704948"/>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4168"/>
        <c:crosses val="autoZero"/>
        <c:crossBetween val="midCat"/>
        <c:majorUnit val="5.000000000000001E-2"/>
        <c:minorUnit val="5.000000000000001E-2"/>
      </c:valAx>
      <c:spPr>
        <a:noFill/>
        <a:ln w="25400">
          <a:solidFill>
            <a:schemeClr val="tx1"/>
          </a:solidFill>
        </a:ln>
      </c:spPr>
    </c:plotArea>
    <c:legend>
      <c:legendPos val="l"/>
      <c:layout>
        <c:manualLayout>
          <c:xMode val="edge"/>
          <c:yMode val="edge"/>
          <c:x val="0.25917725956208731"/>
          <c:y val="0.40487073757187653"/>
          <c:w val="0.34244725318656694"/>
          <c:h val="0.16704827128407368"/>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Graphique 8. Aux origines de la grande divergence:</a:t>
            </a:r>
          </a:p>
          <a:p>
            <a:pPr>
              <a:defRPr sz="1600" b="1" i="0" u="none" strike="noStrike" baseline="0">
                <a:solidFill>
                  <a:srgbClr val="000000"/>
                </a:solidFill>
                <a:latin typeface="Arial"/>
                <a:ea typeface="Arial"/>
                <a:cs typeface="Arial"/>
              </a:defRPr>
            </a:pPr>
            <a:r>
              <a:rPr lang="fr-FR" sz="1600" b="1" baseline="0">
                <a:latin typeface="Arial" panose="020B0604020202020204" pitchFamily="34" charset="0"/>
                <a:cs typeface="Arial" panose="020B0604020202020204" pitchFamily="34" charset="0"/>
              </a:rPr>
              <a:t>la montée de la capacité fiscale et militaire des Etats européens 1500-1850</a:t>
            </a:r>
            <a:endParaRPr lang="fr-FR" sz="1400" b="0" baseline="0">
              <a:latin typeface="Arial" panose="020B0604020202020204" pitchFamily="34" charset="0"/>
              <a:cs typeface="Arial" panose="020B0604020202020204" pitchFamily="34" charset="0"/>
            </a:endParaRPr>
          </a:p>
        </c:rich>
      </c:tx>
      <c:layout>
        <c:manualLayout>
          <c:xMode val="edge"/>
          <c:yMode val="edge"/>
          <c:x val="0.12376242337847157"/>
          <c:y val="2.2031667109486041E-3"/>
        </c:manualLayout>
      </c:layout>
      <c:overlay val="0"/>
      <c:spPr>
        <a:noFill/>
        <a:ln w="25400">
          <a:noFill/>
        </a:ln>
      </c:spPr>
    </c:title>
    <c:autoTitleDeleted val="0"/>
    <c:plotArea>
      <c:layout>
        <c:manualLayout>
          <c:layoutTarget val="inner"/>
          <c:xMode val="edge"/>
          <c:yMode val="edge"/>
          <c:x val="8.2079445261602213E-2"/>
          <c:y val="9.4936101961775501E-2"/>
          <c:w val="0.88450318341007605"/>
          <c:h val="0.6721521322949322"/>
        </c:manualLayout>
      </c:layout>
      <c:lineChart>
        <c:grouping val="standard"/>
        <c:varyColors val="0"/>
        <c:ser>
          <c:idx val="0"/>
          <c:order val="0"/>
          <c:tx>
            <c:v>Angleterre</c:v>
          </c:tx>
          <c:spPr>
            <a:ln w="41275">
              <a:solidFill>
                <a:schemeClr val="accent6"/>
              </a:solidFill>
            </a:ln>
          </c:spPr>
          <c:marker>
            <c:symbol val="circle"/>
            <c:size val="11"/>
            <c:spPr>
              <a:solidFill>
                <a:schemeClr val="accent6"/>
              </a:solidFill>
              <a:ln>
                <a:solidFill>
                  <a:schemeClr val="accent6"/>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DataG8!$B$7:$B$42</c:f>
              <c:numCache>
                <c:formatCode>0.0</c:formatCode>
                <c:ptCount val="36"/>
                <c:pt idx="0">
                  <c:v>1.5293836978131219</c:v>
                </c:pt>
                <c:pt idx="5">
                  <c:v>2.6848193222358803</c:v>
                </c:pt>
                <c:pt idx="10">
                  <c:v>2.6158442376404771</c:v>
                </c:pt>
                <c:pt idx="15">
                  <c:v>4.1701036013813528</c:v>
                </c:pt>
                <c:pt idx="20">
                  <c:v>8.9254707908664717</c:v>
                </c:pt>
                <c:pt idx="25">
                  <c:v>9.7199879708747989</c:v>
                </c:pt>
                <c:pt idx="28">
                  <c:v>15.477022821327383</c:v>
                </c:pt>
                <c:pt idx="32">
                  <c:v>19.991154477547866</c:v>
                </c:pt>
                <c:pt idx="35">
                  <c:v>19.289710460791799</c:v>
                </c:pt>
              </c:numCache>
            </c:numRef>
          </c:val>
          <c:smooth val="0"/>
        </c:ser>
        <c:ser>
          <c:idx val="1"/>
          <c:order val="1"/>
          <c:tx>
            <c:v>France</c:v>
          </c:tx>
          <c:spPr>
            <a:ln w="41275">
              <a:solidFill>
                <a:schemeClr val="accent1"/>
              </a:solidFill>
            </a:ln>
          </c:spPr>
          <c:marker>
            <c:symbol val="triangle"/>
            <c:size val="11"/>
            <c:spPr>
              <a:solidFill>
                <a:schemeClr val="accent1"/>
              </a:solidFill>
              <a:ln>
                <a:solidFill>
                  <a:schemeClr val="accent1"/>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DataG8!$C$7:$C$42</c:f>
              <c:numCache>
                <c:formatCode>0.0</c:formatCode>
                <c:ptCount val="36"/>
                <c:pt idx="0">
                  <c:v>2.6370004120313144</c:v>
                </c:pt>
                <c:pt idx="5">
                  <c:v>3.1724403609644143</c:v>
                </c:pt>
                <c:pt idx="10">
                  <c:v>3.0101645946608331</c:v>
                </c:pt>
                <c:pt idx="15">
                  <c:v>6</c:v>
                </c:pt>
                <c:pt idx="20">
                  <c:v>7.7</c:v>
                </c:pt>
                <c:pt idx="25">
                  <c:v>10.019461827748975</c:v>
                </c:pt>
                <c:pt idx="28">
                  <c:v>12.874445597126819</c:v>
                </c:pt>
                <c:pt idx="32">
                  <c:v>18.024223835977544</c:v>
                </c:pt>
                <c:pt idx="35">
                  <c:v>20.026915373308384</c:v>
                </c:pt>
              </c:numCache>
            </c:numRef>
          </c:val>
          <c:smooth val="0"/>
        </c:ser>
        <c:ser>
          <c:idx val="2"/>
          <c:order val="2"/>
          <c:tx>
            <c:v>Prusse</c:v>
          </c:tx>
          <c:spPr>
            <a:ln w="41275">
              <a:solidFill>
                <a:schemeClr val="accent2"/>
              </a:solidFill>
            </a:ln>
          </c:spPr>
          <c:marker>
            <c:symbol val="triangle"/>
            <c:size val="11"/>
            <c:spPr>
              <a:solidFill>
                <a:schemeClr val="accent2"/>
              </a:solidFill>
              <a:ln>
                <a:solidFill>
                  <a:schemeClr val="accent2"/>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DataG8!$D$7:$D$42</c:f>
              <c:numCache>
                <c:formatCode>0.0</c:formatCode>
                <c:ptCount val="36"/>
                <c:pt idx="10">
                  <c:v>0.96271733885666799</c:v>
                </c:pt>
                <c:pt idx="15">
                  <c:v>2.036631881189563</c:v>
                </c:pt>
                <c:pt idx="20">
                  <c:v>6.6374930296021235</c:v>
                </c:pt>
                <c:pt idx="25">
                  <c:v>14.311345100790509</c:v>
                </c:pt>
                <c:pt idx="28">
                  <c:v>12.305773523074926</c:v>
                </c:pt>
                <c:pt idx="32">
                  <c:v>16.407698030766571</c:v>
                </c:pt>
                <c:pt idx="35">
                  <c:v>18.595391101535448</c:v>
                </c:pt>
              </c:numCache>
            </c:numRef>
          </c:val>
          <c:smooth val="0"/>
        </c:ser>
        <c:ser>
          <c:idx val="3"/>
          <c:order val="3"/>
          <c:tx>
            <c:v>Empire ottoman</c:v>
          </c:tx>
          <c:spPr>
            <a:ln w="41275">
              <a:solidFill>
                <a:srgbClr val="C00000"/>
              </a:solidFill>
            </a:ln>
          </c:spPr>
          <c:marker>
            <c:symbol val="circle"/>
            <c:size val="10"/>
            <c:spPr>
              <a:solidFill>
                <a:srgbClr val="C00000"/>
              </a:solidFill>
              <a:ln>
                <a:solidFill>
                  <a:srgbClr val="C00000"/>
                </a:solidFill>
              </a:ln>
            </c:spPr>
          </c:marker>
          <c:cat>
            <c:numRef>
              <c:f>DataG8!$A$7:$A$42</c:f>
              <c:numCache>
                <c:formatCode>General</c:formatCode>
                <c:ptCount val="36"/>
                <c:pt idx="0">
                  <c:v>1500</c:v>
                </c:pt>
                <c:pt idx="1">
                  <c:v>1510</c:v>
                </c:pt>
                <c:pt idx="2">
                  <c:v>1520</c:v>
                </c:pt>
                <c:pt idx="3">
                  <c:v>1530</c:v>
                </c:pt>
                <c:pt idx="4">
                  <c:v>1540</c:v>
                </c:pt>
                <c:pt idx="5">
                  <c:v>1550</c:v>
                </c:pt>
                <c:pt idx="6">
                  <c:v>1560</c:v>
                </c:pt>
                <c:pt idx="7">
                  <c:v>1570</c:v>
                </c:pt>
                <c:pt idx="8">
                  <c:v>1580</c:v>
                </c:pt>
                <c:pt idx="9">
                  <c:v>1590</c:v>
                </c:pt>
                <c:pt idx="10">
                  <c:v>1600</c:v>
                </c:pt>
                <c:pt idx="11">
                  <c:v>1610</c:v>
                </c:pt>
                <c:pt idx="12">
                  <c:v>1620</c:v>
                </c:pt>
                <c:pt idx="13">
                  <c:v>1630</c:v>
                </c:pt>
                <c:pt idx="14">
                  <c:v>1640</c:v>
                </c:pt>
                <c:pt idx="15">
                  <c:v>1650</c:v>
                </c:pt>
                <c:pt idx="16">
                  <c:v>1660</c:v>
                </c:pt>
                <c:pt idx="17">
                  <c:v>1670</c:v>
                </c:pt>
                <c:pt idx="18">
                  <c:v>1680</c:v>
                </c:pt>
                <c:pt idx="19">
                  <c:v>1690</c:v>
                </c:pt>
                <c:pt idx="20">
                  <c:v>1700</c:v>
                </c:pt>
                <c:pt idx="21">
                  <c:v>1710</c:v>
                </c:pt>
                <c:pt idx="22">
                  <c:v>1720</c:v>
                </c:pt>
                <c:pt idx="23">
                  <c:v>1730</c:v>
                </c:pt>
                <c:pt idx="24">
                  <c:v>1740</c:v>
                </c:pt>
                <c:pt idx="25">
                  <c:v>1750</c:v>
                </c:pt>
                <c:pt idx="26">
                  <c:v>1760</c:v>
                </c:pt>
                <c:pt idx="27">
                  <c:v>1770</c:v>
                </c:pt>
                <c:pt idx="28">
                  <c:v>1780</c:v>
                </c:pt>
                <c:pt idx="29">
                  <c:v>1790</c:v>
                </c:pt>
                <c:pt idx="30">
                  <c:v>1800</c:v>
                </c:pt>
                <c:pt idx="31">
                  <c:v>1810</c:v>
                </c:pt>
                <c:pt idx="32">
                  <c:v>1820</c:v>
                </c:pt>
                <c:pt idx="33">
                  <c:v>1830</c:v>
                </c:pt>
                <c:pt idx="34">
                  <c:v>1840</c:v>
                </c:pt>
                <c:pt idx="35">
                  <c:v>1850</c:v>
                </c:pt>
              </c:numCache>
            </c:numRef>
          </c:cat>
          <c:val>
            <c:numRef>
              <c:f>DataG8!$E$7:$E$42</c:f>
              <c:numCache>
                <c:formatCode>0.0</c:formatCode>
                <c:ptCount val="36"/>
                <c:pt idx="5">
                  <c:v>1.6899874615520845</c:v>
                </c:pt>
                <c:pt idx="10">
                  <c:v>1.4406835198711967</c:v>
                </c:pt>
                <c:pt idx="15">
                  <c:v>1.7147640810453046</c:v>
                </c:pt>
                <c:pt idx="20">
                  <c:v>2.5632692060621256</c:v>
                </c:pt>
                <c:pt idx="25">
                  <c:v>2.485406910599854</c:v>
                </c:pt>
                <c:pt idx="28">
                  <c:v>1.5132280696504448</c:v>
                </c:pt>
                <c:pt idx="32">
                  <c:v>3</c:v>
                </c:pt>
                <c:pt idx="35">
                  <c:v>5</c:v>
                </c:pt>
              </c:numCache>
            </c:numRef>
          </c:val>
          <c:smooth val="0"/>
        </c:ser>
        <c:ser>
          <c:idx val="4"/>
          <c:order val="4"/>
          <c:tx>
            <c:v>Empire chinois</c:v>
          </c:tx>
          <c:spPr>
            <a:ln w="41275">
              <a:solidFill>
                <a:srgbClr val="7030A0"/>
              </a:solidFill>
            </a:ln>
          </c:spPr>
          <c:marker>
            <c:symbol val="circle"/>
            <c:size val="10"/>
            <c:spPr>
              <a:solidFill>
                <a:srgbClr val="7030A0"/>
              </a:solidFill>
              <a:ln>
                <a:solidFill>
                  <a:srgbClr val="7030A0"/>
                </a:solidFill>
              </a:ln>
            </c:spPr>
          </c:marker>
          <c:val>
            <c:numRef>
              <c:f>DataG8!$F$7:$F$42</c:f>
              <c:numCache>
                <c:formatCode>0.0</c:formatCode>
                <c:ptCount val="36"/>
                <c:pt idx="5">
                  <c:v>2.5</c:v>
                </c:pt>
                <c:pt idx="15">
                  <c:v>3.75</c:v>
                </c:pt>
                <c:pt idx="25">
                  <c:v>5</c:v>
                </c:pt>
                <c:pt idx="35">
                  <c:v>3.75</c:v>
                </c:pt>
              </c:numCache>
            </c:numRef>
          </c:val>
          <c:smooth val="0"/>
        </c:ser>
        <c:dLbls>
          <c:showLegendKey val="0"/>
          <c:showVal val="0"/>
          <c:showCatName val="0"/>
          <c:showSerName val="0"/>
          <c:showPercent val="0"/>
          <c:showBubbleSize val="0"/>
        </c:dLbls>
        <c:marker val="1"/>
        <c:smooth val="0"/>
        <c:axId val="788674952"/>
        <c:axId val="788664760"/>
      </c:lineChart>
      <c:catAx>
        <c:axId val="788674952"/>
        <c:scaling>
          <c:orientation val="minMax"/>
        </c:scaling>
        <c:delete val="0"/>
        <c:axPos val="b"/>
        <c:majorGridlines>
          <c:spPr>
            <a:ln w="12700">
              <a:solidFill>
                <a:srgbClr val="000000"/>
              </a:solidFill>
              <a:prstDash val="sysDash"/>
            </a:ln>
          </c:spPr>
        </c:majorGridlines>
        <c:minorGridlines>
          <c:spPr>
            <a:ln>
              <a:noFill/>
            </a:ln>
          </c:spPr>
        </c:minorGridlines>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64760"/>
        <c:crossesAt val="0"/>
        <c:auto val="1"/>
        <c:lblAlgn val="ctr"/>
        <c:lblOffset val="100"/>
        <c:tickLblSkip val="5"/>
        <c:tickMarkSkip val="5"/>
        <c:noMultiLvlLbl val="0"/>
      </c:catAx>
      <c:valAx>
        <c:axId val="788664760"/>
        <c:scaling>
          <c:orientation val="minMax"/>
          <c:max val="21"/>
          <c:min val="0"/>
        </c:scaling>
        <c:delete val="0"/>
        <c:axPos val="l"/>
        <c:majorGridlines>
          <c:spPr>
            <a:ln w="12700">
              <a:solidFill>
                <a:srgbClr val="000000"/>
              </a:solidFill>
              <a:prstDash val="sysDash"/>
            </a:ln>
          </c:spPr>
        </c:majorGridlines>
        <c:title>
          <c:tx>
            <c:rich>
              <a:bodyPr/>
              <a:lstStyle/>
              <a:p>
                <a:pPr>
                  <a:defRPr/>
                </a:pPr>
                <a:r>
                  <a:rPr lang="fr-FR" sz="1200"/>
                  <a:t>Recettes</a:t>
                </a:r>
                <a:r>
                  <a:rPr lang="fr-FR" sz="1200" baseline="0"/>
                  <a:t> fiscales par habitant en équivalent journées de salaire </a:t>
                </a:r>
                <a:endParaRPr lang="fr-FR" sz="1200"/>
              </a:p>
            </c:rich>
          </c:tx>
          <c:layout>
            <c:manualLayout>
              <c:xMode val="edge"/>
              <c:yMode val="edge"/>
              <c:x val="5.5673210326347587E-3"/>
              <c:y val="4.1310491757424558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788674952"/>
        <c:crosses val="autoZero"/>
        <c:crossBetween val="midCat"/>
        <c:majorUnit val="2"/>
      </c:valAx>
      <c:spPr>
        <a:noFill/>
        <a:ln w="25400">
          <a:solidFill>
            <a:schemeClr val="tx1"/>
          </a:solidFill>
        </a:ln>
      </c:spPr>
    </c:plotArea>
    <c:legend>
      <c:legendPos val="l"/>
      <c:layout>
        <c:manualLayout>
          <c:xMode val="edge"/>
          <c:yMode val="edge"/>
          <c:x val="0.16467645611140524"/>
          <c:y val="0.16813813270366135"/>
          <c:w val="0.20284243839879137"/>
          <c:h val="0.30507581616796631"/>
        </c:manualLayout>
      </c:layout>
      <c:overlay val="1"/>
      <c:spPr>
        <a:solidFill>
          <a:schemeClr val="bg1"/>
        </a:solidFill>
        <a:ln w="12700">
          <a:solidFill>
            <a:schemeClr val="tx1"/>
          </a:solidFill>
        </a:ln>
      </c:spPr>
      <c:txPr>
        <a:bodyPr/>
        <a:lstStyle/>
        <a:p>
          <a:pPr>
            <a:defRPr sz="1400" baseline="0"/>
          </a:pPr>
          <a:endParaRPr lang="fr-FR"/>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500"/>
            </a:pPr>
            <a:r>
              <a:rPr lang="fr-FR" sz="1700" baseline="0">
                <a:latin typeface="Arial" panose="020B0604020202020204" pitchFamily="34" charset="0"/>
                <a:cs typeface="Arial" panose="020B0604020202020204" pitchFamily="34" charset="0"/>
              </a:rPr>
              <a:t>Graphique 9. Essor et déclin de l'esclavage euro-américain, 1700-1890</a:t>
            </a:r>
            <a:endParaRPr lang="fr-FR" sz="1700">
              <a:latin typeface="Arial" panose="020B0604020202020204" pitchFamily="34" charset="0"/>
              <a:cs typeface="Arial" panose="020B0604020202020204" pitchFamily="34" charset="0"/>
            </a:endParaRPr>
          </a:p>
        </c:rich>
      </c:tx>
      <c:layout>
        <c:manualLayout>
          <c:xMode val="edge"/>
          <c:yMode val="edge"/>
          <c:x val="0.12399369648466073"/>
          <c:y val="1.046898164926037E-2"/>
        </c:manualLayout>
      </c:layout>
      <c:overlay val="0"/>
    </c:title>
    <c:autoTitleDeleted val="0"/>
    <c:plotArea>
      <c:layout>
        <c:manualLayout>
          <c:layoutTarget val="inner"/>
          <c:xMode val="edge"/>
          <c:yMode val="edge"/>
          <c:x val="7.7996787522150404E-2"/>
          <c:y val="6.4747292894920802E-2"/>
          <c:w val="0.89251171843880495"/>
          <c:h val="0.73753956791833186"/>
        </c:manualLayout>
      </c:layout>
      <c:areaChart>
        <c:grouping val="stacked"/>
        <c:varyColors val="0"/>
        <c:ser>
          <c:idx val="0"/>
          <c:order val="0"/>
          <c:tx>
            <c:v>Antilles françaises et britanniques</c:v>
          </c:tx>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DataG9!$B$5:$B$11</c:f>
              <c:numCache>
                <c:formatCode>0.00</c:formatCode>
                <c:ptCount val="7"/>
                <c:pt idx="0">
                  <c:v>0.2</c:v>
                </c:pt>
                <c:pt idx="1">
                  <c:v>0.7</c:v>
                </c:pt>
                <c:pt idx="2">
                  <c:v>1.3</c:v>
                </c:pt>
                <c:pt idx="3">
                  <c:v>0.9</c:v>
                </c:pt>
                <c:pt idx="4">
                  <c:v>0</c:v>
                </c:pt>
                <c:pt idx="5">
                  <c:v>0</c:v>
                </c:pt>
                <c:pt idx="6">
                  <c:v>0</c:v>
                </c:pt>
              </c:numCache>
            </c:numRef>
          </c:val>
          <c:extLst xmlns:c16r2="http://schemas.microsoft.com/office/drawing/2015/06/chart">
            <c:ext xmlns:c16="http://schemas.microsoft.com/office/drawing/2014/chart" uri="{C3380CC4-5D6E-409C-BE32-E72D297353CC}">
              <c16:uniqueId val="{00000000-EC50-4E9A-B1D4-0CFB523FDF94}"/>
            </c:ext>
          </c:extLst>
        </c:ser>
        <c:ser>
          <c:idx val="2"/>
          <c:order val="1"/>
          <c:tx>
            <c:v>Sud des Etats-Unis</c:v>
          </c:tx>
          <c:val>
            <c:numRef>
              <c:f>DataG9!$C$5:$C$11</c:f>
              <c:numCache>
                <c:formatCode>0.00</c:formatCode>
                <c:ptCount val="7"/>
                <c:pt idx="0">
                  <c:v>0.05</c:v>
                </c:pt>
                <c:pt idx="1">
                  <c:v>0.2</c:v>
                </c:pt>
                <c:pt idx="2">
                  <c:v>0.6</c:v>
                </c:pt>
                <c:pt idx="3">
                  <c:v>1.5</c:v>
                </c:pt>
                <c:pt idx="4">
                  <c:v>4</c:v>
                </c:pt>
                <c:pt idx="5">
                  <c:v>0</c:v>
                </c:pt>
                <c:pt idx="6">
                  <c:v>0</c:v>
                </c:pt>
              </c:numCache>
            </c:numRef>
          </c:val>
        </c:ser>
        <c:ser>
          <c:idx val="1"/>
          <c:order val="2"/>
          <c:tx>
            <c:v>Brésil</c:v>
          </c:tx>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DataG9!$D$5:$D$11</c:f>
              <c:numCache>
                <c:formatCode>0.00</c:formatCode>
                <c:ptCount val="7"/>
                <c:pt idx="0">
                  <c:v>0.04</c:v>
                </c:pt>
                <c:pt idx="1">
                  <c:v>1</c:v>
                </c:pt>
                <c:pt idx="2">
                  <c:v>1.1000000000000001</c:v>
                </c:pt>
                <c:pt idx="3">
                  <c:v>1.5</c:v>
                </c:pt>
                <c:pt idx="4">
                  <c:v>1.6</c:v>
                </c:pt>
                <c:pt idx="5">
                  <c:v>1.6</c:v>
                </c:pt>
                <c:pt idx="6">
                  <c:v>0</c:v>
                </c:pt>
              </c:numCache>
            </c:numRef>
          </c:val>
          <c:extLst xmlns:c16r2="http://schemas.microsoft.com/office/drawing/2015/06/chart">
            <c:ext xmlns:c16="http://schemas.microsoft.com/office/drawing/2014/chart" uri="{C3380CC4-5D6E-409C-BE32-E72D297353CC}">
              <c16:uniqueId val="{00000001-EC50-4E9A-B1D4-0CFB523FDF94}"/>
            </c:ext>
          </c:extLst>
        </c:ser>
        <c:ser>
          <c:idx val="3"/>
          <c:order val="3"/>
          <c:tx>
            <c:v>Cuba</c:v>
          </c:tx>
          <c:spPr>
            <a:ln w="25400">
              <a:noFill/>
            </a:ln>
            <a:effectLst/>
          </c:spPr>
          <c:cat>
            <c:numRef>
              <c:f>DataG9!$A$5:$A$11</c:f>
              <c:numCache>
                <c:formatCode>General</c:formatCode>
                <c:ptCount val="7"/>
                <c:pt idx="0">
                  <c:v>1700</c:v>
                </c:pt>
                <c:pt idx="1">
                  <c:v>1750</c:v>
                </c:pt>
                <c:pt idx="2">
                  <c:v>1780</c:v>
                </c:pt>
                <c:pt idx="3">
                  <c:v>1820</c:v>
                </c:pt>
                <c:pt idx="4">
                  <c:v>1860</c:v>
                </c:pt>
                <c:pt idx="5">
                  <c:v>1870</c:v>
                </c:pt>
                <c:pt idx="6">
                  <c:v>1890</c:v>
                </c:pt>
              </c:numCache>
            </c:numRef>
          </c:cat>
          <c:val>
            <c:numRef>
              <c:f>DataG9!$E$5:$E$11</c:f>
              <c:numCache>
                <c:formatCode>0.00</c:formatCode>
                <c:ptCount val="7"/>
                <c:pt idx="0">
                  <c:v>0.01</c:v>
                </c:pt>
                <c:pt idx="1">
                  <c:v>0.1</c:v>
                </c:pt>
                <c:pt idx="2">
                  <c:v>0.1</c:v>
                </c:pt>
                <c:pt idx="3">
                  <c:v>0.2</c:v>
                </c:pt>
                <c:pt idx="4">
                  <c:v>0.4</c:v>
                </c:pt>
                <c:pt idx="5">
                  <c:v>0.4</c:v>
                </c:pt>
                <c:pt idx="6">
                  <c:v>0</c:v>
                </c:pt>
              </c:numCache>
            </c:numRef>
          </c:val>
          <c:extLst xmlns:c16r2="http://schemas.microsoft.com/office/drawing/2015/06/chart">
            <c:ext xmlns:c16="http://schemas.microsoft.com/office/drawing/2014/chart" uri="{C3380CC4-5D6E-409C-BE32-E72D297353CC}">
              <c16:uniqueId val="{00000003-EC50-4E9A-B1D4-0CFB523FDF94}"/>
            </c:ext>
          </c:extLst>
        </c:ser>
        <c:dLbls>
          <c:showLegendKey val="0"/>
          <c:showVal val="0"/>
          <c:showCatName val="0"/>
          <c:showSerName val="0"/>
          <c:showPercent val="0"/>
          <c:showBubbleSize val="0"/>
        </c:dLbls>
        <c:axId val="788680048"/>
        <c:axId val="788682792"/>
      </c:areaChart>
      <c:catAx>
        <c:axId val="788680048"/>
        <c:scaling>
          <c:orientation val="minMax"/>
        </c:scaling>
        <c:delete val="0"/>
        <c:axPos val="b"/>
        <c:numFmt formatCode="General" sourceLinked="0"/>
        <c:majorTickMark val="out"/>
        <c:minorTickMark val="none"/>
        <c:tickLblPos val="nextTo"/>
        <c:txPr>
          <a:bodyPr rot="0" vert="horz" anchor="ctr" anchorCtr="0"/>
          <a:lstStyle/>
          <a:p>
            <a:pPr>
              <a:defRPr sz="1600" b="1">
                <a:latin typeface="Arial" panose="020B0604020202020204" pitchFamily="34" charset="0"/>
                <a:cs typeface="Arial" panose="020B0604020202020204" pitchFamily="34" charset="0"/>
              </a:defRPr>
            </a:pPr>
            <a:endParaRPr lang="fr-FR"/>
          </a:p>
        </c:txPr>
        <c:crossAx val="788682792"/>
        <c:crosses val="autoZero"/>
        <c:auto val="1"/>
        <c:lblAlgn val="ctr"/>
        <c:lblOffset val="100"/>
        <c:tickLblSkip val="1"/>
        <c:noMultiLvlLbl val="0"/>
      </c:catAx>
      <c:valAx>
        <c:axId val="788682792"/>
        <c:scaling>
          <c:orientation val="minMax"/>
          <c:max val="6.5"/>
          <c:min val="0"/>
        </c:scaling>
        <c:delete val="0"/>
        <c:axPos val="l"/>
        <c:majorGridlines/>
        <c:title>
          <c:tx>
            <c:rich>
              <a:bodyPr/>
              <a:lstStyle/>
              <a:p>
                <a:pPr>
                  <a:defRPr/>
                </a:pPr>
                <a:r>
                  <a:rPr lang="fr-FR" sz="1200" b="0">
                    <a:latin typeface="Arial" panose="020B0604020202020204" pitchFamily="34" charset="0"/>
                    <a:cs typeface="Arial" panose="020B0604020202020204" pitchFamily="34" charset="0"/>
                  </a:rPr>
                  <a:t>Nombre</a:t>
                </a:r>
                <a:r>
                  <a:rPr lang="fr-FR" sz="1200" b="0" baseline="0">
                    <a:latin typeface="Arial" panose="020B0604020202020204" pitchFamily="34" charset="0"/>
                    <a:cs typeface="Arial" panose="020B0604020202020204" pitchFamily="34" charset="0"/>
                  </a:rPr>
                  <a:t> d'esclaves en millions</a:t>
                </a:r>
                <a:endParaRPr lang="fr-FR" sz="1200" b="0">
                  <a:latin typeface="Arial" panose="020B0604020202020204" pitchFamily="34" charset="0"/>
                  <a:cs typeface="Arial" panose="020B0604020202020204" pitchFamily="34" charset="0"/>
                </a:endParaRPr>
              </a:p>
            </c:rich>
          </c:tx>
          <c:overlay val="0"/>
        </c:title>
        <c:numFmt formatCode="#,##0.0" sourceLinked="0"/>
        <c:majorTickMark val="out"/>
        <c:minorTickMark val="none"/>
        <c:tickLblPos val="nextTo"/>
        <c:txPr>
          <a:bodyPr/>
          <a:lstStyle/>
          <a:p>
            <a:pPr>
              <a:defRPr sz="1400">
                <a:latin typeface="Arial" panose="020B0604020202020204" pitchFamily="34" charset="0"/>
                <a:cs typeface="Arial" panose="020B0604020202020204" pitchFamily="34" charset="0"/>
              </a:defRPr>
            </a:pPr>
            <a:endParaRPr lang="fr-FR"/>
          </a:p>
        </c:txPr>
        <c:crossAx val="788680048"/>
        <c:crosses val="autoZero"/>
        <c:crossBetween val="midCat"/>
        <c:majorUnit val="0.5"/>
      </c:valAx>
      <c:spPr>
        <a:ln w="25400">
          <a:solidFill>
            <a:sysClr val="windowText" lastClr="000000"/>
          </a:solidFill>
        </a:ln>
      </c:spPr>
    </c:plotArea>
    <c:legend>
      <c:legendPos val="r"/>
      <c:layout>
        <c:manualLayout>
          <c:xMode val="edge"/>
          <c:yMode val="edge"/>
          <c:x val="0.13554169654141879"/>
          <c:y val="0.1075703319748348"/>
          <c:w val="0.21989723085270618"/>
          <c:h val="0.32991994091190857"/>
        </c:manualLayout>
      </c:layout>
      <c:overlay val="0"/>
      <c:spPr>
        <a:solidFill>
          <a:sysClr val="window" lastClr="FFFFFF"/>
        </a:solidFill>
        <a:ln w="25400">
          <a:solidFill>
            <a:sysClr val="windowText" lastClr="000000"/>
          </a:solidFill>
        </a:ln>
      </c:spPr>
      <c:txPr>
        <a:bodyPr/>
        <a:lstStyle/>
        <a:p>
          <a:pPr>
            <a:defRPr sz="1600">
              <a:latin typeface="Arial" panose="020B0604020202020204" pitchFamily="34" charset="0"/>
              <a:cs typeface="Arial" panose="020B0604020202020204" pitchFamily="34" charset="0"/>
            </a:defRPr>
          </a:pPr>
          <a:endParaRPr lang="fr-FR"/>
        </a:p>
      </c:txPr>
    </c:legend>
    <c:plotVisOnly val="1"/>
    <c:dispBlanksAs val="gap"/>
    <c:showDLblsOverMax val="0"/>
  </c:chart>
  <c:spPr>
    <a:ln>
      <a:noFill/>
    </a:ln>
  </c:sp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4.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theme="4"/>
  </sheetPr>
  <sheetViews>
    <sheetView zoomScale="114" workbookViewId="0" zoomToFit="1"/>
  </sheetViews>
  <pageMargins left="0.75" right="0.75" top="1" bottom="1" header="0.5" footer="0.5"/>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4"/>
  </sheetPr>
  <sheetViews>
    <sheetView zoomScale="110"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4"/>
  </sheetPr>
  <sheetViews>
    <sheetView zoomScale="114" workbookViewId="0" zoomToFit="1"/>
  </sheetViews>
  <pageMargins left="0.75" right="0.75" top="1" bottom="1" header="0.5" footer="0.5"/>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4"/>
  </sheetPr>
  <sheetViews>
    <sheetView zoomScale="107" workbookViewId="0" zoomToFit="1"/>
  </sheetViews>
  <pageMargins left="0.75" right="0.75" top="1" bottom="1" header="0.5" footer="0.5"/>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6.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5" right="0.75" top="1" bottom="1" header="0.5" footer="0.5"/>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sheetPr>
  <sheetViews>
    <sheetView zoomScale="114" workbookViewId="0" zoomToFit="1"/>
  </sheetViews>
  <pageMargins left="0.75" right="0.75" top="1" bottom="1" header="0.5" footer="0.5"/>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19.xml><?xml version="1.0" encoding="utf-8"?>
<chartsheet xmlns="http://schemas.openxmlformats.org/spreadsheetml/2006/main" xmlns:r="http://schemas.openxmlformats.org/officeDocument/2006/relationships">
  <sheetPr>
    <tabColor theme="5"/>
  </sheetPr>
  <sheetViews>
    <sheetView zoomScale="11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0.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1.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2.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3.xml><?xml version="1.0" encoding="utf-8"?>
<chartsheet xmlns="http://schemas.openxmlformats.org/spreadsheetml/2006/main" xmlns:r="http://schemas.openxmlformats.org/officeDocument/2006/relationships">
  <sheetPr>
    <tabColor theme="5"/>
  </sheetPr>
  <sheetViews>
    <sheetView zoomScale="107" workbookViewId="0" zoomToFit="1"/>
  </sheetViews>
  <pageMargins left="0.75" right="0.75" top="1" bottom="1" header="0.5" footer="0.5"/>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5.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6.xml><?xml version="1.0" encoding="utf-8"?>
<chartsheet xmlns="http://schemas.openxmlformats.org/spreadsheetml/2006/main" xmlns:r="http://schemas.openxmlformats.org/officeDocument/2006/relationships">
  <sheetPr>
    <tabColor theme="5"/>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2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29.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tabColor theme="1"/>
  </sheetPr>
  <sheetViews>
    <sheetView zoomScale="107" workbookViewId="0" zoomToFit="1"/>
  </sheetViews>
  <pageMargins left="0.75" right="0.75" top="1" bottom="1" header="0.5" footer="0.5"/>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5" right="0.75" top="1" bottom="1" header="0.5" footer="0.5"/>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2.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3.xml><?xml version="1.0" encoding="utf-8"?>
<chartsheet xmlns="http://schemas.openxmlformats.org/spreadsheetml/2006/main" xmlns:r="http://schemas.openxmlformats.org/officeDocument/2006/relationships">
  <sheetPr>
    <tabColor theme="7"/>
  </sheetPr>
  <sheetViews>
    <sheetView zoomScale="90" workbookViewId="0"/>
  </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5.xml><?xml version="1.0" encoding="utf-8"?>
<chartsheet xmlns="http://schemas.openxmlformats.org/spreadsheetml/2006/main" xmlns:r="http://schemas.openxmlformats.org/officeDocument/2006/relationships">
  <sheetPr>
    <tabColor theme="7"/>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6.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7.xml><?xml version="1.0" encoding="utf-8"?>
<chartsheet xmlns="http://schemas.openxmlformats.org/spreadsheetml/2006/main" xmlns:r="http://schemas.openxmlformats.org/officeDocument/2006/relationships">
  <sheetPr>
    <tabColor theme="8"/>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38.xml><?xml version="1.0" encoding="utf-8"?>
<chartsheet xmlns="http://schemas.openxmlformats.org/spreadsheetml/2006/main" xmlns:r="http://schemas.openxmlformats.org/officeDocument/2006/relationships">
  <sheetPr>
    <tabColor theme="8"/>
  </sheetPr>
  <sheetViews>
    <sheetView zoomScale="90" workbookViewId="0"/>
  </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0.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41.xml><?xml version="1.0" encoding="utf-8"?>
<chartsheet xmlns="http://schemas.openxmlformats.org/spreadsheetml/2006/main" xmlns:r="http://schemas.openxmlformats.org/officeDocument/2006/relationships">
  <sheetPr>
    <tabColor rgb="FFFF0000"/>
  </sheetPr>
  <sheetViews>
    <sheetView zoomScale="110" workbookViewId="0"/>
  </sheetViews>
  <pageMargins left="0.78740157499999996" right="0.78740157499999996" top="0.984251969" bottom="0.984251969" header="0.4921259845" footer="0.4921259845"/>
  <pageSetup paperSize="9" orientation="landscape" horizontalDpi="1200" verticalDpi="1200" r:id="rId1"/>
  <drawing r:id="rId2"/>
</chartsheet>
</file>

<file path=xl/chartsheets/sheet5.xml><?xml version="1.0" encoding="utf-8"?>
<chartsheet xmlns="http://schemas.openxmlformats.org/spreadsheetml/2006/main" xmlns:r="http://schemas.openxmlformats.org/officeDocument/2006/relationships">
  <sheetPr>
    <tabColor rgb="FFFF0000"/>
  </sheetPr>
  <sheetViews>
    <sheetView zoomScale="99"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rgb="FFFF0000"/>
  </sheetPr>
  <sheetViews>
    <sheetView zoomScale="114"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7.xml><?xml version="1.0" encoding="utf-8"?>
<chartsheet xmlns="http://schemas.openxmlformats.org/spreadsheetml/2006/main" xmlns:r="http://schemas.openxmlformats.org/officeDocument/2006/relationships">
  <sheetPr>
    <tabColor rgb="FFFF0000"/>
  </sheetPr>
  <sheetViews>
    <sheetView zoomScale="107"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8.xml><?xml version="1.0" encoding="utf-8"?>
<chartsheet xmlns="http://schemas.openxmlformats.org/spreadsheetml/2006/main" xmlns:r="http://schemas.openxmlformats.org/officeDocument/2006/relationships">
  <sheetPr>
    <tabColor rgb="FF7030A0"/>
  </sheetPr>
  <sheetViews>
    <sheetView zoomScale="114"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9.xml><?xml version="1.0" encoding="utf-8"?>
<chartsheet xmlns="http://schemas.openxmlformats.org/spreadsheetml/2006/main" xmlns:r="http://schemas.openxmlformats.org/officeDocument/2006/relationships">
  <sheetPr>
    <tabColor rgb="FF7030A0"/>
  </sheetPr>
  <sheetViews>
    <sheetView zoomScale="110"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0.38955</cdr:x>
      <cdr:y>0.4836</cdr:y>
    </cdr:from>
    <cdr:to>
      <cdr:x>0.64699</cdr:x>
      <cdr:y>0.58131</cdr:y>
    </cdr:to>
    <cdr:sp macro="" textlink="">
      <cdr:nvSpPr>
        <cdr:cNvPr id="2" name="ZoneTexte 1"/>
        <cdr:cNvSpPr txBox="1"/>
      </cdr:nvSpPr>
      <cdr:spPr>
        <a:xfrm xmlns:a="http://schemas.openxmlformats.org/drawingml/2006/main">
          <a:off x="3620265" y="2933570"/>
          <a:ext cx="2392496" cy="592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Actifs</a:t>
          </a:r>
          <a:r>
            <a:rPr lang="fr-FR" sz="1300" b="1" baseline="0">
              <a:solidFill>
                <a:schemeClr val="tx1"/>
              </a:solidFill>
              <a:latin typeface="Arial" panose="020B0604020202020204" pitchFamily="34" charset="0"/>
              <a:cs typeface="Arial" panose="020B0604020202020204" pitchFamily="34" charset="0"/>
            </a:rPr>
            <a:t> immobiliers (logements), nets de dettes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0.66469</cdr:x>
      <cdr:y>0.35756</cdr:y>
    </cdr:from>
    <cdr:to>
      <cdr:x>0.81431</cdr:x>
      <cdr:y>0.44994</cdr:y>
    </cdr:to>
    <cdr:sp macro="" textlink="">
      <cdr:nvSpPr>
        <cdr:cNvPr id="3" name="ZoneTexte 1"/>
        <cdr:cNvSpPr txBox="1"/>
      </cdr:nvSpPr>
      <cdr:spPr>
        <a:xfrm xmlns:a="http://schemas.openxmlformats.org/drawingml/2006/main">
          <a:off x="6177230" y="2168991"/>
          <a:ext cx="1390476" cy="5603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i="0">
              <a:solidFill>
                <a:sysClr val="windowText" lastClr="000000"/>
              </a:solidFill>
              <a:latin typeface="Arial" panose="020B0604020202020204" pitchFamily="34" charset="0"/>
              <a:cs typeface="Arial" panose="020B0604020202020204" pitchFamily="34" charset="0"/>
            </a:rPr>
            <a:t>Actifs</a:t>
          </a:r>
          <a:r>
            <a:rPr lang="fr-FR" sz="1300" b="1" i="0" baseline="0">
              <a:solidFill>
                <a:sysClr val="windowText" lastClr="000000"/>
              </a:solidFill>
              <a:latin typeface="Arial" panose="020B0604020202020204" pitchFamily="34" charset="0"/>
              <a:cs typeface="Arial" panose="020B0604020202020204" pitchFamily="34" charset="0"/>
            </a:rPr>
            <a:t> professionnels (indépendants)</a:t>
          </a:r>
          <a:endParaRPr lang="fr-FR" sz="1300" b="1"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0.69079</cdr:x>
      <cdr:y>0.1706</cdr:y>
    </cdr:from>
    <cdr:to>
      <cdr:x>0.9701</cdr:x>
      <cdr:y>0.2956</cdr:y>
    </cdr:to>
    <cdr:sp macro="" textlink="">
      <cdr:nvSpPr>
        <cdr:cNvPr id="5" name="ZoneTexte 1"/>
        <cdr:cNvSpPr txBox="1"/>
      </cdr:nvSpPr>
      <cdr:spPr>
        <a:xfrm xmlns:a="http://schemas.openxmlformats.org/drawingml/2006/main">
          <a:off x="6419783" y="1034893"/>
          <a:ext cx="2595743" cy="758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ysClr val="windowText" lastClr="000000"/>
              </a:solidFill>
              <a:latin typeface="Arial" panose="020B0604020202020204" pitchFamily="34" charset="0"/>
              <a:cs typeface="Arial" panose="020B0604020202020204" pitchFamily="34" charset="0"/>
            </a:rPr>
            <a:t>Actifs</a:t>
          </a:r>
          <a:r>
            <a:rPr lang="fr-FR" sz="1300" b="1" baseline="0">
              <a:solidFill>
                <a:sysClr val="windowText" lastClr="000000"/>
              </a:solidFill>
              <a:latin typeface="Arial" panose="020B0604020202020204" pitchFamily="34" charset="0"/>
              <a:cs typeface="Arial" panose="020B0604020202020204" pitchFamily="34" charset="0"/>
            </a:rPr>
            <a:t> financiers </a:t>
          </a:r>
          <a:r>
            <a:rPr lang="fr-FR" sz="1300" b="1">
              <a:solidFill>
                <a:sysClr val="windowText" lastClr="000000"/>
              </a:solidFill>
              <a:latin typeface="Arial" panose="020B0604020202020204" pitchFamily="34" charset="0"/>
              <a:cs typeface="Arial" panose="020B0604020202020204" pitchFamily="34" charset="0"/>
            </a:rPr>
            <a:t>(actions, obligations,</a:t>
          </a:r>
          <a:r>
            <a:rPr lang="fr-FR" sz="1300" b="1" baseline="0">
              <a:solidFill>
                <a:sysClr val="windowText" lastClr="000000"/>
              </a:solidFill>
              <a:latin typeface="Arial" panose="020B0604020202020204" pitchFamily="34" charset="0"/>
              <a:cs typeface="Arial" panose="020B0604020202020204" pitchFamily="34" charset="0"/>
            </a:rPr>
            <a:t> etc., </a:t>
          </a:r>
          <a:r>
            <a:rPr lang="fr-FR" sz="1300" b="1">
              <a:solidFill>
                <a:sysClr val="windowText" lastClr="000000"/>
              </a:solidFill>
              <a:latin typeface="Arial" panose="020B0604020202020204" pitchFamily="34" charset="0"/>
              <a:cs typeface="Arial" panose="020B0604020202020204" pitchFamily="34" charset="0"/>
            </a:rPr>
            <a:t>sauf</a:t>
          </a:r>
          <a:r>
            <a:rPr lang="fr-FR" sz="1300" b="1" baseline="0">
              <a:solidFill>
                <a:sysClr val="windowText" lastClr="000000"/>
              </a:solidFill>
              <a:latin typeface="Arial" panose="020B0604020202020204" pitchFamily="34" charset="0"/>
              <a:cs typeface="Arial" panose="020B0604020202020204" pitchFamily="34" charset="0"/>
            </a:rPr>
            <a:t> liquidités et dépôts bancaires</a:t>
          </a:r>
          <a:r>
            <a:rPr lang="fr-FR" sz="1300" b="1">
              <a:solidFill>
                <a:sysClr val="windowText" lastClr="000000"/>
              </a:solidFill>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0.10911</cdr:x>
      <cdr:y>0.31113</cdr:y>
    </cdr:from>
    <cdr:to>
      <cdr:x>0.28055</cdr:x>
      <cdr:y>0.40764</cdr:y>
    </cdr:to>
    <cdr:sp macro="" textlink="">
      <cdr:nvSpPr>
        <cdr:cNvPr id="6" name="ZoneTexte 1"/>
        <cdr:cNvSpPr txBox="1"/>
      </cdr:nvSpPr>
      <cdr:spPr>
        <a:xfrm xmlns:a="http://schemas.openxmlformats.org/drawingml/2006/main">
          <a:off x="1014004" y="1887351"/>
          <a:ext cx="1593231" cy="5854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300" b="1">
              <a:solidFill>
                <a:schemeClr val="tx1"/>
              </a:solidFill>
              <a:latin typeface="Arial" panose="020B0604020202020204" pitchFamily="34" charset="0"/>
              <a:cs typeface="Arial" panose="020B0604020202020204" pitchFamily="34" charset="0"/>
            </a:rPr>
            <a:t>Liquidités, depôts</a:t>
          </a:r>
          <a:r>
            <a:rPr lang="fr-FR" sz="1300" b="1" baseline="0">
              <a:solidFill>
                <a:schemeClr val="tx1"/>
              </a:solidFill>
              <a:latin typeface="Arial" panose="020B0604020202020204" pitchFamily="34" charset="0"/>
              <a:cs typeface="Arial" panose="020B0604020202020204" pitchFamily="34" charset="0"/>
            </a:rPr>
            <a:t> bancaires</a:t>
          </a:r>
          <a:endParaRPr lang="fr-FR" sz="1300" b="1">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0.0917</cdr:x>
      <cdr:y>0.74465</cdr:y>
    </cdr:from>
    <cdr:to>
      <cdr:x>0.18303</cdr:x>
      <cdr:y>0.80518</cdr:y>
    </cdr:to>
    <cdr:sp macro="" textlink="">
      <cdr:nvSpPr>
        <cdr:cNvPr id="4" name="Rounded Rectangle 3"/>
        <cdr:cNvSpPr/>
      </cdr:nvSpPr>
      <cdr:spPr>
        <a:xfrm xmlns:a="http://schemas.openxmlformats.org/drawingml/2006/main">
          <a:off x="852221" y="4517107"/>
          <a:ext cx="848767" cy="367183"/>
        </a:xfrm>
        <a:prstGeom xmlns:a="http://schemas.openxmlformats.org/drawingml/2006/main" prst="round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ysClr val="windowText" lastClr="000000"/>
              </a:solidFill>
              <a:latin typeface="Arial" panose="020B0604020202020204" pitchFamily="34" charset="0"/>
              <a:cs typeface="Arial" panose="020B0604020202020204" pitchFamily="34" charset="0"/>
            </a:rPr>
            <a:t>2 450 €</a:t>
          </a:r>
          <a:r>
            <a:rPr lang="fr-FR" sz="1200" b="1">
              <a:latin typeface="Arial" panose="020B0604020202020204" pitchFamily="34" charset="0"/>
              <a:cs typeface="Arial" panose="020B0604020202020204" pitchFamily="34" charset="0"/>
            </a:rPr>
            <a:t>€</a:t>
          </a:r>
        </a:p>
      </cdr:txBody>
    </cdr:sp>
  </cdr:relSizeAnchor>
  <cdr:relSizeAnchor xmlns:cdr="http://schemas.openxmlformats.org/drawingml/2006/chartDrawing">
    <cdr:from>
      <cdr:x>0.22695</cdr:x>
      <cdr:y>0.74656</cdr:y>
    </cdr:from>
    <cdr:to>
      <cdr:x>0.32444</cdr:x>
      <cdr:y>0.80709</cdr:y>
    </cdr:to>
    <cdr:sp macro="" textlink="">
      <cdr:nvSpPr>
        <cdr:cNvPr id="13" name="Rounded Rectangle 12"/>
        <cdr:cNvSpPr/>
      </cdr:nvSpPr>
      <cdr:spPr>
        <a:xfrm xmlns:a="http://schemas.openxmlformats.org/drawingml/2006/main">
          <a:off x="2109097" y="4528746"/>
          <a:ext cx="906015" cy="367182"/>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200" b="1">
              <a:solidFill>
                <a:schemeClr val="dk1"/>
              </a:solidFill>
              <a:effectLst/>
              <a:latin typeface="Arial" panose="020B0604020202020204" pitchFamily="34" charset="0"/>
              <a:ea typeface="+mn-ea"/>
              <a:cs typeface="Arial" panose="020B0604020202020204" pitchFamily="34" charset="0"/>
            </a:rPr>
            <a:t>23 000 €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0.36095</cdr:x>
      <cdr:y>0.74143</cdr:y>
    </cdr:from>
    <cdr:to>
      <cdr:x>0.46433</cdr:x>
      <cdr:y>0.80417</cdr:y>
    </cdr:to>
    <cdr:sp macro="" textlink="">
      <cdr:nvSpPr>
        <cdr:cNvPr id="15" name="Rounded Rectangle 14"/>
        <cdr:cNvSpPr/>
      </cdr:nvSpPr>
      <cdr:spPr>
        <a:xfrm xmlns:a="http://schemas.openxmlformats.org/drawingml/2006/main">
          <a:off x="3354479" y="4497579"/>
          <a:ext cx="960753"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111 000 </a:t>
          </a:r>
          <a:r>
            <a:rPr lang="fr-FR" sz="1200" b="1">
              <a:solidFill>
                <a:schemeClr val="dk1"/>
              </a:solidFill>
              <a:effectLst/>
              <a:latin typeface="Arial" panose="020B0604020202020204" pitchFamily="34" charset="0"/>
              <a:ea typeface="+mn-ea"/>
              <a:cs typeface="Arial" panose="020B0604020202020204" pitchFamily="34" charset="0"/>
            </a:rPr>
            <a:t>€</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0.49362</cdr:x>
      <cdr:y>0.738</cdr:y>
    </cdr:from>
    <cdr:to>
      <cdr:x>0.59892</cdr:x>
      <cdr:y>0.80663</cdr:y>
    </cdr:to>
    <cdr:sp macro="" textlink="">
      <cdr:nvSpPr>
        <cdr:cNvPr id="17" name="Rounded Rectangle 16"/>
        <cdr:cNvSpPr/>
      </cdr:nvSpPr>
      <cdr:spPr>
        <a:xfrm xmlns:a="http://schemas.openxmlformats.org/drawingml/2006/main">
          <a:off x="4587371" y="4476791"/>
          <a:ext cx="978597" cy="416317"/>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198 000 €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0.64372</cdr:x>
      <cdr:y>0.74366</cdr:y>
    </cdr:from>
    <cdr:to>
      <cdr:x>0.7446</cdr:x>
      <cdr:y>0.80236</cdr:y>
    </cdr:to>
    <cdr:sp macro="" textlink="">
      <cdr:nvSpPr>
        <cdr:cNvPr id="19" name="Rounded Rectangle 18"/>
        <cdr:cNvSpPr/>
      </cdr:nvSpPr>
      <cdr:spPr>
        <a:xfrm xmlns:a="http://schemas.openxmlformats.org/drawingml/2006/main">
          <a:off x="5982377" y="4511153"/>
          <a:ext cx="937519" cy="356081"/>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a:solidFill>
                <a:schemeClr val="dk1"/>
              </a:solidFill>
              <a:effectLst/>
              <a:latin typeface="Arial" panose="020B0604020202020204" pitchFamily="34" charset="0"/>
              <a:ea typeface="+mn-ea"/>
              <a:cs typeface="Arial" panose="020B0604020202020204" pitchFamily="34" charset="0"/>
            </a:rPr>
            <a:t>497 000 €</a:t>
          </a:r>
          <a:endParaRPr lang="fr-FR"/>
        </a:p>
      </cdr:txBody>
    </cdr:sp>
  </cdr:relSizeAnchor>
  <cdr:relSizeAnchor xmlns:cdr="http://schemas.openxmlformats.org/drawingml/2006/chartDrawing">
    <cdr:from>
      <cdr:x>0.75908</cdr:x>
      <cdr:y>0.74562</cdr:y>
    </cdr:from>
    <cdr:to>
      <cdr:x>0.87049</cdr:x>
      <cdr:y>0.80836</cdr:y>
    </cdr:to>
    <cdr:sp macro="" textlink="">
      <cdr:nvSpPr>
        <cdr:cNvPr id="22" name="Rounded Rectangle 21"/>
        <cdr:cNvSpPr/>
      </cdr:nvSpPr>
      <cdr:spPr>
        <a:xfrm xmlns:a="http://schemas.openxmlformats.org/drawingml/2006/main">
          <a:off x="7054441" y="4523044"/>
          <a:ext cx="1035379" cy="380588"/>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2 368</a:t>
          </a:r>
          <a:r>
            <a:rPr lang="fr-FR" sz="1200" b="1">
              <a:solidFill>
                <a:schemeClr val="dk1"/>
              </a:solidFill>
              <a:effectLst/>
              <a:latin typeface="Arial" panose="020B0604020202020204" pitchFamily="34" charset="0"/>
              <a:ea typeface="+mn-ea"/>
              <a:cs typeface="Arial" panose="020B0604020202020204" pitchFamily="34" charset="0"/>
            </a:rPr>
            <a:t> 000 €</a:t>
          </a:r>
          <a:endParaRPr lang="fr-FR"/>
        </a:p>
      </cdr:txBody>
    </cdr:sp>
  </cdr:relSizeAnchor>
  <cdr:relSizeAnchor xmlns:cdr="http://schemas.openxmlformats.org/drawingml/2006/chartDrawing">
    <cdr:from>
      <cdr:x>0.87675</cdr:x>
      <cdr:y>0.74562</cdr:y>
    </cdr:from>
    <cdr:to>
      <cdr:x>0.99839</cdr:x>
      <cdr:y>0.80552</cdr:y>
    </cdr:to>
    <cdr:sp macro="" textlink="">
      <cdr:nvSpPr>
        <cdr:cNvPr id="24" name="Rounded Rectangle 23"/>
        <cdr:cNvSpPr/>
      </cdr:nvSpPr>
      <cdr:spPr>
        <a:xfrm xmlns:a="http://schemas.openxmlformats.org/drawingml/2006/main">
          <a:off x="8148020" y="4523043"/>
          <a:ext cx="1130451" cy="363360"/>
        </a:xfrm>
        <a:prstGeom xmlns:a="http://schemas.openxmlformats.org/drawingml/2006/main" prst="roundRect">
          <a:avLst/>
        </a:prstGeom>
        <a:ln xmlns:a="http://schemas.openxmlformats.org/drawingml/2006/main">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200" b="1" baseline="0">
              <a:solidFill>
                <a:schemeClr val="dk1"/>
              </a:solidFill>
              <a:effectLst/>
              <a:latin typeface="Arial" panose="020B0604020202020204" pitchFamily="34" charset="0"/>
              <a:ea typeface="+mn-ea"/>
              <a:cs typeface="Arial" panose="020B0604020202020204" pitchFamily="34" charset="0"/>
            </a:rPr>
            <a:t>15 650</a:t>
          </a:r>
          <a:r>
            <a:rPr lang="fr-FR" sz="1200" b="1">
              <a:solidFill>
                <a:schemeClr val="dk1"/>
              </a:solidFill>
              <a:effectLst/>
              <a:latin typeface="Arial" panose="020B0604020202020204" pitchFamily="34" charset="0"/>
              <a:ea typeface="+mn-ea"/>
              <a:cs typeface="Arial" panose="020B0604020202020204" pitchFamily="34" charset="0"/>
            </a:rPr>
            <a:t> 000 €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0.00723</cdr:x>
      <cdr:y>0.89607</cdr:y>
    </cdr:from>
    <cdr:to>
      <cdr:x>0.99598</cdr:x>
      <cdr:y>0.99138</cdr:y>
    </cdr:to>
    <cdr:sp macro="" textlink="">
      <cdr:nvSpPr>
        <cdr:cNvPr id="14" name="Rectangle 13"/>
        <cdr:cNvSpPr/>
      </cdr:nvSpPr>
      <cdr:spPr>
        <a:xfrm xmlns:a="http://schemas.openxmlformats.org/drawingml/2006/main">
          <a:off x="67235" y="5435654"/>
          <a:ext cx="9188824" cy="57817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France en 2020 (comme dans tous les pays pour lesquels de telles données sont disponibles), les bas patrimoines sont composés principalement de liquidités et dépôts bancaires, les patrimoines moyens d'actifs immobiliers, et les hauts patrimoines d'actifs financiers (surtout des actions).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distribution indiquée ici est celle du patrimoine par adulte (patrimoine des couples divisé par deux).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123947" cy="563478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0.041</cdr:x>
      <cdr:y>0.8313</cdr:y>
    </cdr:from>
    <cdr:to>
      <cdr:x>0.96513</cdr:x>
      <cdr:y>0.9877</cdr:y>
    </cdr:to>
    <cdr:sp macro="" textlink="">
      <cdr:nvSpPr>
        <cdr:cNvPr id="4" name="Rectangle 3"/>
        <cdr:cNvSpPr/>
      </cdr:nvSpPr>
      <cdr:spPr>
        <a:xfrm xmlns:a="http://schemas.openxmlformats.org/drawingml/2006/main">
          <a:off x="374072" y="4681776"/>
          <a:ext cx="8431013" cy="8808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(actifs immobiliers, professionnels et financiers, nets de dettes) était comprise entre 80% et 90% en France entre les années 1780 et 1910. La déconcentration des patrimoines commence à la suite de la Première guerre mondiale et s'interrompt au début des années 1980. Elle s'est faite principalement au bénéfice des "classes moyennes patrimoniales" (les 40% du milieu), ici définies comme les groupes intermédiaires entre les "classes populaires" (les 50% les plus pauvres) et les "classes supérieures" (les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piketty.pse.ens.fr/ideologie.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0.03617</cdr:x>
      <cdr:y>0.8436</cdr:y>
    </cdr:from>
    <cdr:to>
      <cdr:x>0.97021</cdr:x>
      <cdr:y>1</cdr:y>
    </cdr:to>
    <cdr:sp macro="" textlink="">
      <cdr:nvSpPr>
        <cdr:cNvPr id="4" name="Rectangle 3"/>
        <cdr:cNvSpPr/>
      </cdr:nvSpPr>
      <cdr:spPr>
        <a:xfrm xmlns:a="http://schemas.openxmlformats.org/drawingml/2006/main">
          <a:off x="330149" y="4750464"/>
          <a:ext cx="8526627" cy="8807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élevés dans le total des revenus, y compris revenus du travail (salaires, revenus d'activité non salariée, retraites, allocations chômage) et revenus du capital (profits, dividendes, intérêts, loyers, plus-values, etc.), se situait autour de 50% en France entre 1800 et 1910. La déconcentration des revenus commence à la suite des deux guerres mondiales et s'est faite à la fois au bénéfice des "classes populaires" (les 50% des revenus les plus bas) et des "classes moyennes" (les 40% du milieu), et au détriment des "classes supérieures" (les 10% les plus élevés).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123947" cy="563478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0.00758</cdr:x>
      <cdr:y>0.8313</cdr:y>
    </cdr:from>
    <cdr:to>
      <cdr:x>0.99579</cdr:x>
      <cdr:y>0.9877</cdr:y>
    </cdr:to>
    <cdr:sp macro="" textlink="">
      <cdr:nvSpPr>
        <cdr:cNvPr id="4" name="Rectangle 3"/>
        <cdr:cNvSpPr/>
      </cdr:nvSpPr>
      <cdr:spPr>
        <a:xfrm xmlns:a="http://schemas.openxmlformats.org/drawingml/2006/main">
          <a:off x="69272" y="4690094"/>
          <a:ext cx="9028545" cy="88239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Autour de 1500-1600, les recettes fiscales par habitant des Etats européens se situaient entre l'équivalent de 2 et 4 journées de salaire de manoeuvre urbain non qualifié; en 1750-1850, elles se situaient entre 10 et 20 journées de salaire. En comparaison, les recettes fiscales sont restées stables autour de 2-5 journées dans l'Empire ottoman comme dans l'Empire chinois. Avec un revenu national par habitant autour de 250 journées de salaire urbain, cela signifie que les recettes ont stagné autour de 1%-2% du revenu national dans les empires chinois et ottomans, alors qu'elles passaient de 1%-2% à 6%-8% du revenu national en Europe.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0.02133</cdr:x>
      <cdr:y>0.86083</cdr:y>
    </cdr:from>
    <cdr:to>
      <cdr:x>1</cdr:x>
      <cdr:y>0.98869</cdr:y>
    </cdr:to>
    <cdr:sp macro="" textlink="">
      <cdr:nvSpPr>
        <cdr:cNvPr id="26" name="Rectangle 25"/>
        <cdr:cNvSpPr/>
      </cdr:nvSpPr>
      <cdr:spPr>
        <a:xfrm xmlns:a="http://schemas.openxmlformats.org/drawingml/2006/main">
          <a:off x="198120" y="5221401"/>
          <a:ext cx="9090660" cy="7755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Le nombre total d'esclaves dans les plantations euro-américaines de l'espace atlantique atteint 6 millions en 1860 (dont 4 millions dans le sud des Etats-Unis, 1,6 millions au Brésil et 0,4 million à Cuba). L'esclavage dans les Antilles françaises et britanniques (auxquelles nous avons rattaché Maurice, la Réunion et le Cap), atteint son zénith vers 1780-1790 (1,3 millions), puis décline à la suite de la révolte de St-Domingue (Haïti) et des abolitions de 1833 et 1848.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a:effectLst/>
            <a:latin typeface="Arial Narrow" panose="020B060602020203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04158" cy="560805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0.02648</cdr:x>
      <cdr:y>0.83352</cdr:y>
    </cdr:from>
    <cdr:to>
      <cdr:x>0.99118</cdr:x>
      <cdr:y>0.96619</cdr:y>
    </cdr:to>
    <cdr:sp macro="" textlink="">
      <cdr:nvSpPr>
        <cdr:cNvPr id="4" name="Rectangle 3"/>
        <cdr:cNvSpPr/>
      </cdr:nvSpPr>
      <cdr:spPr>
        <a:xfrm xmlns:a="http://schemas.openxmlformats.org/drawingml/2006/main">
          <a:off x="241788" y="4696389"/>
          <a:ext cx="8807037" cy="74751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L'espérance de vie à la naissance (toutes naissances confondues) est passée d'environ 26 ans en moyenne dans le monde en 1820 à 72 ans en 2020. L'espérance de vie à la naissance parmi les personnes atteignant l'âge d'un an est passée de 32 ans à 73 ans (la mortalité infantile avant l'âge de un an est passée d'environ 20% en 1820 à moins de 1% en 2020). Le taux d'alphabétisation au sein de la population mondiale âgée de 15 ans ou plus est passé de 12% à 85%.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0.01665</cdr:x>
      <cdr:y>0.80377</cdr:y>
    </cdr:from>
    <cdr:to>
      <cdr:x>1</cdr:x>
      <cdr:y>0.90339</cdr:y>
    </cdr:to>
    <cdr:sp macro="" textlink="">
      <cdr:nvSpPr>
        <cdr:cNvPr id="13" name="Rectangle 12"/>
        <cdr:cNvSpPr/>
      </cdr:nvSpPr>
      <cdr:spPr>
        <a:xfrm xmlns:a="http://schemas.openxmlformats.org/drawingml/2006/main">
          <a:off x="153334" y="4511121"/>
          <a:ext cx="9056608" cy="55910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Les esclaves représentaient environ un tiers de la population dans le sud des Etats-Unis de 1800 à 1860. Cette proportion est passée de près de 50% à moins de 20% au Brésil entre 1750 et 1880. Elle dépassait les 80% dans les îles esclavagistes des Antilles britanniques et françaises en 1780-1830, et atteignait même 90% à Saint-Domingue (Haïti) en 1790.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0.44022</cdr:x>
      <cdr:y>0.5741</cdr:y>
    </cdr:from>
    <cdr:to>
      <cdr:x>0.69708</cdr:x>
      <cdr:y>0.6586</cdr:y>
    </cdr:to>
    <cdr:sp macro="" textlink="">
      <cdr:nvSpPr>
        <cdr:cNvPr id="14" name="ZoneTexte 1"/>
        <cdr:cNvSpPr txBox="1"/>
      </cdr:nvSpPr>
      <cdr:spPr>
        <a:xfrm xmlns:a="http://schemas.openxmlformats.org/drawingml/2006/main">
          <a:off x="4089144" y="3482233"/>
          <a:ext cx="2385916"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19% </a:t>
          </a:r>
        </a:p>
      </cdr:txBody>
    </cdr:sp>
  </cdr:relSizeAnchor>
  <cdr:relSizeAnchor xmlns:cdr="http://schemas.openxmlformats.org/drawingml/2006/chartDrawing">
    <cdr:from>
      <cdr:x>0.47306</cdr:x>
      <cdr:y>0.7472</cdr:y>
    </cdr:from>
    <cdr:to>
      <cdr:x>0.6653</cdr:x>
      <cdr:y>0.8286</cdr:y>
    </cdr:to>
    <cdr:sp macro="" textlink="">
      <cdr:nvSpPr>
        <cdr:cNvPr id="18" name="ZoneTexte 1"/>
        <cdr:cNvSpPr txBox="1"/>
      </cdr:nvSpPr>
      <cdr:spPr>
        <a:xfrm xmlns:a="http://schemas.openxmlformats.org/drawingml/2006/main">
          <a:off x="4394188" y="4532167"/>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77%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0.44135</cdr:x>
      <cdr:y>0.61697</cdr:y>
    </cdr:from>
    <cdr:to>
      <cdr:x>0.69821</cdr:x>
      <cdr:y>0.68054</cdr:y>
    </cdr:to>
    <cdr:sp macro="" textlink="">
      <cdr:nvSpPr>
        <cdr:cNvPr id="25" name="ZoneTexte 1"/>
        <cdr:cNvSpPr txBox="1"/>
      </cdr:nvSpPr>
      <cdr:spPr>
        <a:xfrm xmlns:a="http://schemas.openxmlformats.org/drawingml/2006/main">
          <a:off x="4099561" y="3742267"/>
          <a:ext cx="2385916" cy="385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4%</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0.06922</cdr:x>
      <cdr:y>0.88581</cdr:y>
    </cdr:from>
    <cdr:to>
      <cdr:x>0.97723</cdr:x>
      <cdr:y>0.98729</cdr:y>
    </cdr:to>
    <cdr:sp macro="" textlink="">
      <cdr:nvSpPr>
        <cdr:cNvPr id="26" name="Rectangle 25"/>
        <cdr:cNvSpPr/>
      </cdr:nvSpPr>
      <cdr:spPr>
        <a:xfrm xmlns:a="http://schemas.openxmlformats.org/drawingml/2006/main">
          <a:off x="643467" y="5377384"/>
          <a:ext cx="8441266" cy="6160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2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200" b="0" i="0" baseline="0">
              <a:solidFill>
                <a:sysClr val="windowText" lastClr="000000"/>
              </a:solidFill>
              <a:effectLst/>
              <a:latin typeface="Arial" panose="020B0604020202020204" pitchFamily="34" charset="0"/>
              <a:ea typeface="+mn-ea"/>
              <a:cs typeface="Arial" panose="020B0604020202020204" pitchFamily="34" charset="0"/>
            </a:rPr>
            <a:t> La population totale de Saint-Domingue (Haïti) est passée d'à peine 50 000 personnes en 1700-1710 (dont 56% d'esclaves, 3% de libres de couleur et métis, et 41% de blancs) à plus de 500 000 personnes en 1790 (dont 90% d'esclaves, 5% de libres de couleur et métis, et 5% de blancs). </a:t>
          </a:r>
          <a:r>
            <a:rPr lang="fr-FR" sz="12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3%</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0.08258</cdr:x>
      <cdr:y>0.70938</cdr:y>
    </cdr:from>
    <cdr:to>
      <cdr:x>0.27482</cdr:x>
      <cdr:y>0.79078</cdr:y>
    </cdr:to>
    <cdr:sp macro="" textlink="">
      <cdr:nvSpPr>
        <cdr:cNvPr id="22" name="ZoneTexte 1"/>
        <cdr:cNvSpPr txBox="1"/>
      </cdr:nvSpPr>
      <cdr:spPr>
        <a:xfrm xmlns:a="http://schemas.openxmlformats.org/drawingml/2006/main">
          <a:off x="767080" y="430276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0.0834</cdr:x>
      <cdr:y>0.7634</cdr:y>
    </cdr:from>
    <cdr:to>
      <cdr:x>0.27564</cdr:x>
      <cdr:y>0.8448</cdr:y>
    </cdr:to>
    <cdr:sp macro="" textlink="">
      <cdr:nvSpPr>
        <cdr:cNvPr id="24" name="ZoneTexte 1"/>
        <cdr:cNvSpPr txBox="1"/>
      </cdr:nvSpPr>
      <cdr:spPr>
        <a:xfrm xmlns:a="http://schemas.openxmlformats.org/drawingml/2006/main">
          <a:off x="774700" y="463042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0.92699</cdr:x>
      <cdr:y>0.11139</cdr:y>
    </cdr:from>
    <cdr:to>
      <cdr:x>1</cdr:x>
      <cdr:y>0.17728</cdr:y>
    </cdr:to>
    <cdr:sp macro="" textlink="">
      <cdr:nvSpPr>
        <cdr:cNvPr id="33" name="ZoneTexte 1"/>
        <cdr:cNvSpPr txBox="1"/>
      </cdr:nvSpPr>
      <cdr:spPr>
        <a:xfrm xmlns:a="http://schemas.openxmlformats.org/drawingml/2006/main">
          <a:off x="8610606" y="675638"/>
          <a:ext cx="678174" cy="399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0.93537</cdr:x>
      <cdr:y>0.15857</cdr:y>
    </cdr:from>
    <cdr:to>
      <cdr:x>0.99526</cdr:x>
      <cdr:y>0.21496</cdr:y>
    </cdr:to>
    <cdr:sp macro="" textlink="">
      <cdr:nvSpPr>
        <cdr:cNvPr id="35" name="ZoneTexte 1"/>
        <cdr:cNvSpPr txBox="1"/>
      </cdr:nvSpPr>
      <cdr:spPr>
        <a:xfrm xmlns:a="http://schemas.openxmlformats.org/drawingml/2006/main">
          <a:off x="8688474" y="961790"/>
          <a:ext cx="556305" cy="3420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0.74707</cdr:y>
    </cdr:from>
    <cdr:to>
      <cdr:x>0.98687</cdr:x>
      <cdr:y>0.82847</cdr:y>
    </cdr:to>
    <cdr:sp macro="" textlink="">
      <cdr:nvSpPr>
        <cdr:cNvPr id="37" name="ZoneTexte 1"/>
        <cdr:cNvSpPr txBox="1"/>
      </cdr:nvSpPr>
      <cdr:spPr>
        <a:xfrm xmlns:a="http://schemas.openxmlformats.org/drawingml/2006/main">
          <a:off x="8569948" y="4531360"/>
          <a:ext cx="59691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0.04229</cdr:x>
      <cdr:y>0.82422</cdr:y>
    </cdr:from>
    <cdr:to>
      <cdr:x>0.99733</cdr:x>
      <cdr:y>0.95607</cdr:y>
    </cdr:to>
    <cdr:sp macro="" textlink="">
      <cdr:nvSpPr>
        <cdr:cNvPr id="13" name="Rectangle 12"/>
        <cdr:cNvSpPr/>
      </cdr:nvSpPr>
      <cdr:spPr>
        <a:xfrm xmlns:a="http://schemas.openxmlformats.org/drawingml/2006/main">
          <a:off x="388620" y="4622472"/>
          <a:ext cx="8776543" cy="73945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Sur l'ensemble des sociétés observées, la part du revenu total allant au décile supérieur (les 10% des revenus les plus élevés) varie de 23% en Suède en 1980 à 81% à Saint-Domingue (Haiti) en 1780 (qui comprenait 90% d'esclaves). Les sociétés coloniales telles que l'Algérie en 1930 ou l'Afrique du Sud en 1950 se situent parmi les plus hauts niveaux d'inégalité observés dans l'histoire, avec environ 70% du revenu total pour le décile supérieur, qui regroupe la population européenne.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Arial" panose="020B0604020202020204" pitchFamily="34" charset="0"/>
            </a:rPr>
            <a:t>012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04158" cy="560805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0.12569</cdr:x>
      <cdr:y>0.70626</cdr:y>
    </cdr:from>
    <cdr:to>
      <cdr:x>0.21462</cdr:x>
      <cdr:y>0.79764</cdr:y>
    </cdr:to>
    <cdr:sp macro="" textlink="">
      <cdr:nvSpPr>
        <cdr:cNvPr id="7" name="ZoneTexte 6"/>
        <cdr:cNvSpPr txBox="1"/>
      </cdr:nvSpPr>
      <cdr:spPr>
        <a:xfrm xmlns:a="http://schemas.openxmlformats.org/drawingml/2006/main">
          <a:off x="1157639" y="3963847"/>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0.20745</cdr:x>
      <cdr:y>0.54699</cdr:y>
    </cdr:from>
    <cdr:to>
      <cdr:x>0.29992</cdr:x>
      <cdr:y>0.62662</cdr:y>
    </cdr:to>
    <cdr:sp macro="" textlink="">
      <cdr:nvSpPr>
        <cdr:cNvPr id="8" name="ZoneTexte 7"/>
        <cdr:cNvSpPr txBox="1"/>
      </cdr:nvSpPr>
      <cdr:spPr>
        <a:xfrm xmlns:a="http://schemas.openxmlformats.org/drawingml/2006/main">
          <a:off x="1910624" y="3069961"/>
          <a:ext cx="851643" cy="446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0.28162</cdr:x>
      <cdr:y>0.36031</cdr:y>
    </cdr:from>
    <cdr:to>
      <cdr:x>0.39539</cdr:x>
      <cdr:y>0.52089</cdr:y>
    </cdr:to>
    <cdr:sp macro="" textlink="">
      <cdr:nvSpPr>
        <cdr:cNvPr id="9" name="ZoneTexte 8"/>
        <cdr:cNvSpPr txBox="1"/>
      </cdr:nvSpPr>
      <cdr:spPr>
        <a:xfrm xmlns:a="http://schemas.openxmlformats.org/drawingml/2006/main">
          <a:off x="2593704" y="2022198"/>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0.0149</cdr:x>
      <cdr:y>0.87728</cdr:y>
    </cdr:from>
    <cdr:to>
      <cdr:x>0.99761</cdr:x>
      <cdr:y>0.98825</cdr:y>
    </cdr:to>
    <cdr:sp macro="" textlink="">
      <cdr:nvSpPr>
        <cdr:cNvPr id="18" name="Rectangle 17"/>
        <cdr:cNvSpPr/>
      </cdr:nvSpPr>
      <cdr:spPr>
        <a:xfrm xmlns:a="http://schemas.openxmlformats.org/drawingml/2006/main">
          <a:off x="137161" y="4920067"/>
          <a:ext cx="9045800" cy="62235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revenus les plus élevés dans le revenu total dépassait 80% à Saint-Domingue (Haïti) en 1780 (composé à environ 90% d'esclaves et 10% de colons européens), contre plus de 65% en Algérie en 1930 (composée à environ 90% de "Musulmans algériens" et 10% de colons européens), et autour de 50% en France métropolitaine en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0.57115</cdr:x>
      <cdr:y>0.22054</cdr:y>
    </cdr:from>
    <cdr:to>
      <cdr:x>0.68491</cdr:x>
      <cdr:y>0.38112</cdr:y>
    </cdr:to>
    <cdr:sp macro="" textlink="">
      <cdr:nvSpPr>
        <cdr:cNvPr id="14" name="ZoneTexte 1"/>
        <cdr:cNvSpPr txBox="1"/>
      </cdr:nvSpPr>
      <cdr:spPr>
        <a:xfrm xmlns:a="http://schemas.openxmlformats.org/drawingml/2006/main">
          <a:off x="5260242" y="1237761"/>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0.7955</cdr:x>
      <cdr:y>0.71271</cdr:y>
    </cdr:from>
    <cdr:to>
      <cdr:x>0.88797</cdr:x>
      <cdr:y>0.79234</cdr:y>
    </cdr:to>
    <cdr:sp macro="" textlink="">
      <cdr:nvSpPr>
        <cdr:cNvPr id="19" name="ZoneTexte 1"/>
        <cdr:cNvSpPr txBox="1"/>
      </cdr:nvSpPr>
      <cdr:spPr>
        <a:xfrm xmlns:a="http://schemas.openxmlformats.org/drawingml/2006/main">
          <a:off x="7326468" y="4000010"/>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0.50114</cdr:x>
      <cdr:y>0.65918</cdr:y>
    </cdr:from>
    <cdr:to>
      <cdr:x>0.59361</cdr:x>
      <cdr:y>0.73881</cdr:y>
    </cdr:to>
    <cdr:sp macro="" textlink="">
      <cdr:nvSpPr>
        <cdr:cNvPr id="20" name="ZoneTexte 1"/>
        <cdr:cNvSpPr txBox="1"/>
      </cdr:nvSpPr>
      <cdr:spPr>
        <a:xfrm xmlns:a="http://schemas.openxmlformats.org/drawingml/2006/main">
          <a:off x="4615429" y="3699611"/>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0.72054</cdr:y>
    </cdr:from>
    <cdr:to>
      <cdr:x>0.50813</cdr:x>
      <cdr:y>0.81192</cdr:y>
    </cdr:to>
    <cdr:sp macro="" textlink="">
      <cdr:nvSpPr>
        <cdr:cNvPr id="22" name="ZoneTexte 1"/>
        <cdr:cNvSpPr txBox="1"/>
      </cdr:nvSpPr>
      <cdr:spPr>
        <a:xfrm xmlns:a="http://schemas.openxmlformats.org/drawingml/2006/main">
          <a:off x="3860808" y="4043990"/>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0.71275</cdr:x>
      <cdr:y>0.72837</cdr:y>
    </cdr:from>
    <cdr:to>
      <cdr:x>0.80168</cdr:x>
      <cdr:y>0.81975</cdr:y>
    </cdr:to>
    <cdr:sp macro="" textlink="">
      <cdr:nvSpPr>
        <cdr:cNvPr id="23" name="ZoneTexte 1"/>
        <cdr:cNvSpPr txBox="1"/>
      </cdr:nvSpPr>
      <cdr:spPr>
        <a:xfrm xmlns:a="http://schemas.openxmlformats.org/drawingml/2006/main">
          <a:off x="6564396" y="4087925"/>
          <a:ext cx="819040" cy="512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cdr:x>
      <cdr:y>0.64882</cdr:y>
    </cdr:from>
    <cdr:to>
      <cdr:x>0.21223</cdr:x>
      <cdr:y>0.7402</cdr:y>
    </cdr:to>
    <cdr:sp macro="" textlink="">
      <cdr:nvSpPr>
        <cdr:cNvPr id="7" name="ZoneTexte 6"/>
        <cdr:cNvSpPr txBox="1"/>
      </cdr:nvSpPr>
      <cdr:spPr>
        <a:xfrm xmlns:a="http://schemas.openxmlformats.org/drawingml/2006/main">
          <a:off x="1135617" y="3641445"/>
          <a:ext cx="81904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0.20586</cdr:x>
      <cdr:y>0.58615</cdr:y>
    </cdr:from>
    <cdr:to>
      <cdr:x>0.29833</cdr:x>
      <cdr:y>0.66578</cdr:y>
    </cdr:to>
    <cdr:sp macro="" textlink="">
      <cdr:nvSpPr>
        <cdr:cNvPr id="8" name="ZoneTexte 7"/>
        <cdr:cNvSpPr txBox="1"/>
      </cdr:nvSpPr>
      <cdr:spPr>
        <a:xfrm xmlns:a="http://schemas.openxmlformats.org/drawingml/2006/main">
          <a:off x="1895948" y="3289747"/>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0.28401</cdr:x>
      <cdr:y>0.48172</cdr:y>
    </cdr:from>
    <cdr:to>
      <cdr:x>0.39778</cdr:x>
      <cdr:y>0.6423</cdr:y>
    </cdr:to>
    <cdr:sp macro="" textlink="">
      <cdr:nvSpPr>
        <cdr:cNvPr id="9" name="ZoneTexte 8"/>
        <cdr:cNvSpPr txBox="1"/>
      </cdr:nvSpPr>
      <cdr:spPr>
        <a:xfrm xmlns:a="http://schemas.openxmlformats.org/drawingml/2006/main">
          <a:off x="2615685" y="2703616"/>
          <a:ext cx="1047815" cy="9012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0.04534</cdr:x>
      <cdr:y>0.84334</cdr:y>
    </cdr:from>
    <cdr:to>
      <cdr:x>0.98922</cdr:x>
      <cdr:y>0.98172</cdr:y>
    </cdr:to>
    <cdr:sp macro="" textlink="">
      <cdr:nvSpPr>
        <cdr:cNvPr id="18" name="Rectangle 17"/>
        <cdr:cNvSpPr/>
      </cdr:nvSpPr>
      <cdr:spPr>
        <a:xfrm xmlns:a="http://schemas.openxmlformats.org/drawingml/2006/main">
          <a:off x="416662" y="4729721"/>
          <a:ext cx="8673998" cy="77607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Algérie en 1950, les 10% de la population bénéficiant de l'investissement éducatif primaire, secondaire et supérieur le plus important (en pratique les enfants de colons) bénéficiaient de 82% de la dépense éducative totale. Par comparaison, la part de la dépense éducative totale allant aux 10% bénéficiant de l'investissement éducatif le plus important était de 38% en France en 1910 et de 20% en 2020 (ce qui reste tout de même deux fois plus élevé que leur part dans la population).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0.57274</cdr:x>
      <cdr:y>0.64221</cdr:y>
    </cdr:from>
    <cdr:to>
      <cdr:x>0.6865</cdr:x>
      <cdr:y>0.80279</cdr:y>
    </cdr:to>
    <cdr:sp macro="" textlink="">
      <cdr:nvSpPr>
        <cdr:cNvPr id="14" name="ZoneTexte 1"/>
        <cdr:cNvSpPr txBox="1"/>
      </cdr:nvSpPr>
      <cdr:spPr>
        <a:xfrm xmlns:a="http://schemas.openxmlformats.org/drawingml/2006/main">
          <a:off x="5274912" y="3604360"/>
          <a:ext cx="1047723" cy="9012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0.79311</cdr:x>
      <cdr:y>0.70096</cdr:y>
    </cdr:from>
    <cdr:to>
      <cdr:x>0.88558</cdr:x>
      <cdr:y>0.78059</cdr:y>
    </cdr:to>
    <cdr:sp macro="" textlink="">
      <cdr:nvSpPr>
        <cdr:cNvPr id="19" name="ZoneTexte 1"/>
        <cdr:cNvSpPr txBox="1"/>
      </cdr:nvSpPr>
      <cdr:spPr>
        <a:xfrm xmlns:a="http://schemas.openxmlformats.org/drawingml/2006/main">
          <a:off x="7304529" y="3934088"/>
          <a:ext cx="851643"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0.49796</cdr:x>
      <cdr:y>0.59913</cdr:y>
    </cdr:from>
    <cdr:to>
      <cdr:x>0.59043</cdr:x>
      <cdr:y>0.67876</cdr:y>
    </cdr:to>
    <cdr:sp macro="" textlink="">
      <cdr:nvSpPr>
        <cdr:cNvPr id="20" name="ZoneTexte 1"/>
        <cdr:cNvSpPr txBox="1"/>
      </cdr:nvSpPr>
      <cdr:spPr>
        <a:xfrm xmlns:a="http://schemas.openxmlformats.org/drawingml/2006/main">
          <a:off x="4586162" y="3362559"/>
          <a:ext cx="851644" cy="446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0.4192</cdr:x>
      <cdr:y>0.65004</cdr:y>
    </cdr:from>
    <cdr:to>
      <cdr:x>0.50813</cdr:x>
      <cdr:y>0.74142</cdr:y>
    </cdr:to>
    <cdr:sp macro="" textlink="">
      <cdr:nvSpPr>
        <cdr:cNvPr id="22" name="ZoneTexte 1"/>
        <cdr:cNvSpPr txBox="1"/>
      </cdr:nvSpPr>
      <cdr:spPr>
        <a:xfrm xmlns:a="http://schemas.openxmlformats.org/drawingml/2006/main">
          <a:off x="3860808" y="364832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0.71593</cdr:x>
      <cdr:y>0.70879</cdr:y>
    </cdr:from>
    <cdr:to>
      <cdr:x>0.80486</cdr:x>
      <cdr:y>0.80017</cdr:y>
    </cdr:to>
    <cdr:sp macro="" textlink="">
      <cdr:nvSpPr>
        <cdr:cNvPr id="23" name="ZoneTexte 1"/>
        <cdr:cNvSpPr txBox="1"/>
      </cdr:nvSpPr>
      <cdr:spPr>
        <a:xfrm xmlns:a="http://schemas.openxmlformats.org/drawingml/2006/main">
          <a:off x="6593693" y="3978032"/>
          <a:ext cx="81904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0.05004</cdr:x>
      <cdr:y>0.83745</cdr:y>
    </cdr:from>
    <cdr:to>
      <cdr:x>0.96437</cdr:x>
      <cdr:y>0.96229</cdr:y>
    </cdr:to>
    <cdr:sp macro="" textlink="">
      <cdr:nvSpPr>
        <cdr:cNvPr id="4" name="Rectangle 3"/>
        <cdr:cNvSpPr/>
      </cdr:nvSpPr>
      <cdr:spPr>
        <a:xfrm xmlns:a="http://schemas.openxmlformats.org/drawingml/2006/main">
          <a:off x="457201" y="4716412"/>
          <a:ext cx="8354290" cy="70308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noms nobles parmi les 0,1% des successions parisiennes les plus élevées est passée de 50% à 25% entre 1780 et 1810, avant de remonter autour 40-45% pendant la période des monarchies censitaires (1815-1848), puis de s'abaisser autour de 10% à la fin du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au début du 20</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Par comparaison, les noms nobles ont toujours représenté moins de 2% du nombre total des décès entre 1780 et 1910.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0.02148</cdr:x>
      <cdr:y>0.85208</cdr:y>
    </cdr:from>
    <cdr:to>
      <cdr:x>0.99287</cdr:x>
      <cdr:y>0.953</cdr:y>
    </cdr:to>
    <cdr:sp macro="" textlink="">
      <cdr:nvSpPr>
        <cdr:cNvPr id="13" name="Rectangle 12"/>
        <cdr:cNvSpPr/>
      </cdr:nvSpPr>
      <cdr:spPr>
        <a:xfrm xmlns:a="http://schemas.openxmlformats.org/drawingml/2006/main">
          <a:off x="197830" y="4782233"/>
          <a:ext cx="8946445" cy="56642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Le pourcentage d'hommes adultes disposant du droit de vote (compte tenu du cens électoral, c'est-à-dire du montant des impôts à acquitter et/ou des propriétés à détenir pour avoir le droit de voter) est passé au Royaume-Uni de 5% en 1820 à 30% en 1870 et 100% en 1920, et en France de 1% en 1820 à 100% en 1880.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Arial" panose="020B0604020202020204" pitchFamily="34" charset="0"/>
            </a:rPr>
            <a:t>2</a:t>
          </a:r>
          <a:r>
            <a:rPr lang="fr-FR" sz="1200" b="0" i="0" baseline="0">
              <a:solidFill>
                <a:schemeClr val="lt1"/>
              </a:solidFill>
              <a:effectLst/>
              <a:latin typeface="Arial" panose="020B0604020202020204" pitchFamily="34" charset="0"/>
              <a:ea typeface="+mn-ea"/>
              <a:cs typeface="Arial" panose="020B0604020202020204" pitchFamily="34" charset="0"/>
            </a:rPr>
            <a:t>, le </a:t>
          </a:r>
          <a:r>
            <a:rPr lang="fr-FR" sz="1100" b="0" i="0" baseline="0">
              <a:solidFill>
                <a:schemeClr val="lt1"/>
              </a:solidFill>
              <a:effectLst/>
              <a:latin typeface="+mn-lt"/>
              <a:ea typeface="+mn-ea"/>
              <a:cs typeface="+mn-cs"/>
            </a:rPr>
            <a:t>candidat de gauche (Hollande) obtient 47% des voix parmi les électeurs sans diplôme (en dehors du certificat d'études primaires), 50% parmi les diplômés du secondaire (Bac, Brevet, Bep, etc.), 53% parmi les diplômés du supérieur court (bac+2) en 2012, le candidat de gauche (Hollande) obtient 47% des voix parmi les électeurs sans diplôme (en dehors du certificat d'études primaires), 50% parmi les diplômés du secondaire (Bac, Brevet, Bep, etc.), 53% parmi les diplômés du supérieur court (bac+2) </a:t>
          </a:r>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dr:relSizeAnchor xmlns:cdr="http://schemas.openxmlformats.org/drawingml/2006/chartDrawing">
    <cdr:from>
      <cdr:x>0.16021</cdr:x>
      <cdr:y>0.11816</cdr:y>
    </cdr:from>
    <cdr:to>
      <cdr:x>0.31726</cdr:x>
      <cdr:y>0.17824</cdr:y>
    </cdr:to>
    <cdr:sp macro="" textlink="">
      <cdr:nvSpPr>
        <cdr:cNvPr id="2" name="Rectangle 1"/>
        <cdr:cNvSpPr/>
      </cdr:nvSpPr>
      <cdr:spPr>
        <a:xfrm xmlns:a="http://schemas.openxmlformats.org/drawingml/2006/main">
          <a:off x="1473810" y="662181"/>
          <a:ext cx="1444794" cy="336698"/>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fr-FR" sz="1400">
              <a:solidFill>
                <a:srgbClr val="C00000"/>
              </a:solidFill>
              <a:latin typeface="Arial" panose="020B0604020202020204" pitchFamily="34" charset="0"/>
              <a:cs typeface="Arial" panose="020B0604020202020204" pitchFamily="34" charset="0"/>
            </a:rPr>
            <a:t>Royaume-Uni</a:t>
          </a:r>
        </a:p>
      </cdr:txBody>
    </cdr:sp>
  </cdr:relSizeAnchor>
  <cdr:relSizeAnchor xmlns:cdr="http://schemas.openxmlformats.org/drawingml/2006/chartDrawing">
    <cdr:from>
      <cdr:x>0.55079</cdr:x>
      <cdr:y>0.12051</cdr:y>
    </cdr:from>
    <cdr:to>
      <cdr:x>0.66723</cdr:x>
      <cdr:y>0.17665</cdr:y>
    </cdr:to>
    <cdr:sp macro="" textlink="">
      <cdr:nvSpPr>
        <cdr:cNvPr id="32" name="Rectangle 31"/>
        <cdr:cNvSpPr/>
      </cdr:nvSpPr>
      <cdr:spPr>
        <a:xfrm xmlns:a="http://schemas.openxmlformats.org/drawingml/2006/main">
          <a:off x="5066926" y="675367"/>
          <a:ext cx="1071181" cy="314618"/>
        </a:xfrm>
        <a:prstGeom xmlns:a="http://schemas.openxmlformats.org/drawingml/2006/main" prst="rect">
          <a:avLst/>
        </a:prstGeom>
        <a:solidFill xmlns:a="http://schemas.openxmlformats.org/drawingml/2006/main">
          <a:sysClr val="window" lastClr="FFFFFF"/>
        </a:solidFill>
        <a:ln xmlns:a="http://schemas.openxmlformats.org/drawingml/2006/main" w="31750">
          <a:solidFill>
            <a:srgbClr val="0070C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rgbClr val="0070C0"/>
              </a:solidFill>
              <a:latin typeface="Arial" panose="020B0604020202020204" pitchFamily="34" charset="0"/>
              <a:cs typeface="Arial" panose="020B0604020202020204" pitchFamily="34" charset="0"/>
            </a:rPr>
            <a:t>France</a:t>
          </a:r>
        </a:p>
      </cdr:txBody>
    </cdr:sp>
  </cdr:relSizeAnchor>
  <cdr:relSizeAnchor xmlns:cdr="http://schemas.openxmlformats.org/drawingml/2006/chartDrawing">
    <cdr:from>
      <cdr:x>0.78991</cdr:x>
      <cdr:y>0.11765</cdr:y>
    </cdr:from>
    <cdr:to>
      <cdr:x>0.90991</cdr:x>
      <cdr:y>0.17379</cdr:y>
    </cdr:to>
    <cdr:sp macro="" textlink="">
      <cdr:nvSpPr>
        <cdr:cNvPr id="9" name="Rectangle 8"/>
        <cdr:cNvSpPr/>
      </cdr:nvSpPr>
      <cdr:spPr>
        <a:xfrm xmlns:a="http://schemas.openxmlformats.org/drawingml/2006/main">
          <a:off x="7266710" y="659308"/>
          <a:ext cx="1103956" cy="314617"/>
        </a:xfrm>
        <a:prstGeom xmlns:a="http://schemas.openxmlformats.org/drawingml/2006/main" prst="rect">
          <a:avLst/>
        </a:prstGeom>
        <a:solidFill xmlns:a="http://schemas.openxmlformats.org/drawingml/2006/main">
          <a:schemeClr val="bg1"/>
        </a:solidFill>
        <a:ln xmlns:a="http://schemas.openxmlformats.org/drawingml/2006/main" w="31750">
          <a:solidFill>
            <a:schemeClr val="accent4"/>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r-FR" sz="1400">
              <a:solidFill>
                <a:schemeClr val="accent4"/>
              </a:solidFill>
              <a:latin typeface="Arial" panose="020B0604020202020204" pitchFamily="34" charset="0"/>
              <a:cs typeface="Arial" panose="020B0604020202020204" pitchFamily="34" charset="0"/>
            </a:rPr>
            <a:t>Suède</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04158" cy="560805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0.45297</cdr:x>
      <cdr:y>0.78236</cdr:y>
    </cdr:from>
    <cdr:to>
      <cdr:x>0.52632</cdr:x>
      <cdr:y>0.82898</cdr:y>
    </cdr:to>
    <cdr:sp macro="" textlink="">
      <cdr:nvSpPr>
        <cdr:cNvPr id="3" name="ZoneTexte 2"/>
        <cdr:cNvSpPr txBox="1"/>
      </cdr:nvSpPr>
      <cdr:spPr>
        <a:xfrm xmlns:a="http://schemas.openxmlformats.org/drawingml/2006/main">
          <a:off x="4171793" y="4390927"/>
          <a:ext cx="675549" cy="261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0.57046</cdr:x>
      <cdr:y>0.25166</cdr:y>
    </cdr:from>
    <cdr:to>
      <cdr:x>0.65675</cdr:x>
      <cdr:y>0.66488</cdr:y>
    </cdr:to>
    <cdr:sp macro="" textlink="">
      <cdr:nvSpPr>
        <cdr:cNvPr id="5" name="ZoneTexte 4"/>
        <cdr:cNvSpPr txBox="1"/>
      </cdr:nvSpPr>
      <cdr:spPr>
        <a:xfrm xmlns:a="http://schemas.openxmlformats.org/drawingml/2006/main">
          <a:off x="5253932" y="1412449"/>
          <a:ext cx="794726" cy="2319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p>
        <a:p xmlns:a="http://schemas.openxmlformats.org/drawingml/2006/main">
          <a:pPr algn="ctr"/>
          <a:r>
            <a:rPr lang="fr-FR" sz="1200">
              <a:latin typeface="Arial" panose="020B0604020202020204" pitchFamily="34" charset="0"/>
              <a:cs typeface="Arial" panose="020B0604020202020204" pitchFamily="34" charset="0"/>
            </a:rPr>
            <a:t>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0.51418</cdr:x>
      <cdr:y>0.75849</cdr:y>
    </cdr:from>
    <cdr:to>
      <cdr:x>0.58493</cdr:x>
      <cdr:y>0.81332</cdr:y>
    </cdr:to>
    <cdr:sp macro="" textlink="">
      <cdr:nvSpPr>
        <cdr:cNvPr id="6" name="ZoneTexte 5"/>
        <cdr:cNvSpPr txBox="1"/>
      </cdr:nvSpPr>
      <cdr:spPr>
        <a:xfrm xmlns:a="http://schemas.openxmlformats.org/drawingml/2006/main">
          <a:off x="4735565" y="4256942"/>
          <a:ext cx="651604" cy="3077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0.12728</cdr:x>
      <cdr:y>0.76371</cdr:y>
    </cdr:from>
    <cdr:to>
      <cdr:x>0.22497</cdr:x>
      <cdr:y>0.85509</cdr:y>
    </cdr:to>
    <cdr:sp macro="" textlink="">
      <cdr:nvSpPr>
        <cdr:cNvPr id="7" name="ZoneTexte 6"/>
        <cdr:cNvSpPr txBox="1"/>
      </cdr:nvSpPr>
      <cdr:spPr>
        <a:xfrm xmlns:a="http://schemas.openxmlformats.org/drawingml/2006/main">
          <a:off x="1172264" y="4286271"/>
          <a:ext cx="899720" cy="512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0.21302</cdr:x>
      <cdr:y>0.70888</cdr:y>
    </cdr:from>
    <cdr:to>
      <cdr:x>0.30549</cdr:x>
      <cdr:y>0.78851</cdr:y>
    </cdr:to>
    <cdr:sp macro="" textlink="">
      <cdr:nvSpPr>
        <cdr:cNvPr id="8" name="ZoneTexte 7"/>
        <cdr:cNvSpPr txBox="1"/>
      </cdr:nvSpPr>
      <cdr:spPr>
        <a:xfrm xmlns:a="http://schemas.openxmlformats.org/drawingml/2006/main">
          <a:off x="1961913" y="3978519"/>
          <a:ext cx="851644" cy="4469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0.28481</cdr:x>
      <cdr:y>0.23107</cdr:y>
    </cdr:from>
    <cdr:to>
      <cdr:x>0.39857</cdr:x>
      <cdr:y>0.41906</cdr:y>
    </cdr:to>
    <cdr:sp macro="" textlink="">
      <cdr:nvSpPr>
        <cdr:cNvPr id="9" name="ZoneTexte 8"/>
        <cdr:cNvSpPr txBox="1"/>
      </cdr:nvSpPr>
      <cdr:spPr>
        <a:xfrm xmlns:a="http://schemas.openxmlformats.org/drawingml/2006/main">
          <a:off x="2623040" y="1296863"/>
          <a:ext cx="1047776" cy="1055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0.0175</cdr:x>
      <cdr:y>0.8812</cdr:y>
    </cdr:from>
    <cdr:to>
      <cdr:x>0.99045</cdr:x>
      <cdr:y>0.99217</cdr:y>
    </cdr:to>
    <cdr:sp macro="" textlink="">
      <cdr:nvSpPr>
        <cdr:cNvPr id="18" name="Rectangle 17"/>
        <cdr:cNvSpPr/>
      </cdr:nvSpPr>
      <cdr:spPr>
        <a:xfrm xmlns:a="http://schemas.openxmlformats.org/drawingml/2006/main">
          <a:off x="161191" y="4945673"/>
          <a:ext cx="8960827" cy="6227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des patrimoines les plus élevés dans le total des propriétés privées (actifs immobiliers, professionnels et financiers, nets de dettes) était en moyenne de 84% en France entre 1880 et 1914 (contre 14% pour les 40% suivants et 2% pour les 50% les plus pauvres), 91% au Royaume-Uni (contre 8% et 1%) et 88% en Suède (contre 11% et 1%).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t </a:t>
          </a:r>
          <a:endParaRPr lang="fr-FR" sz="1200">
            <a:effectLst/>
            <a:latin typeface="Arial Narrow" panose="020B0606020202030204" pitchFamily="34" charset="0"/>
          </a:endParaRPr>
        </a:p>
      </cdr:txBody>
    </cdr:sp>
  </cdr:relSizeAnchor>
  <cdr:relSizeAnchor xmlns:cdr="http://schemas.openxmlformats.org/drawingml/2006/chartDrawing">
    <cdr:from>
      <cdr:x>0.57035</cdr:x>
      <cdr:y>0.22837</cdr:y>
    </cdr:from>
    <cdr:to>
      <cdr:x>0.68412</cdr:x>
      <cdr:y>0.41636</cdr:y>
    </cdr:to>
    <cdr:sp macro="" textlink="">
      <cdr:nvSpPr>
        <cdr:cNvPr id="13" name="ZoneTexte 1"/>
        <cdr:cNvSpPr txBox="1"/>
      </cdr:nvSpPr>
      <cdr:spPr>
        <a:xfrm xmlns:a="http://schemas.openxmlformats.org/drawingml/2006/main">
          <a:off x="5252915" y="1281723"/>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0.86232</cdr:x>
      <cdr:y>0.22707</cdr:y>
    </cdr:from>
    <cdr:to>
      <cdr:x>0.97608</cdr:x>
      <cdr:y>0.41506</cdr:y>
    </cdr:to>
    <cdr:sp macro="" textlink="">
      <cdr:nvSpPr>
        <cdr:cNvPr id="15" name="ZoneTexte 1"/>
        <cdr:cNvSpPr txBox="1"/>
      </cdr:nvSpPr>
      <cdr:spPr>
        <a:xfrm xmlns:a="http://schemas.openxmlformats.org/drawingml/2006/main">
          <a:off x="7941896" y="1274397"/>
          <a:ext cx="1047776" cy="1055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a:t>
          </a:r>
        </a:p>
        <a:p xmlns:a="http://schemas.openxmlformats.org/drawingml/2006/main">
          <a:pPr algn="ctr"/>
          <a:r>
            <a:rPr lang="fr-FR" sz="1200" b="1">
              <a:latin typeface="Arial" panose="020B0604020202020204" pitchFamily="34" charset="0"/>
              <a:cs typeface="Arial" panose="020B0604020202020204" pitchFamily="34" charset="0"/>
            </a:rPr>
            <a:t> du haut </a:t>
          </a:r>
        </a:p>
      </cdr:txBody>
    </cdr:sp>
  </cdr:relSizeAnchor>
  <cdr:relSizeAnchor xmlns:cdr="http://schemas.openxmlformats.org/drawingml/2006/chartDrawing">
    <cdr:from>
      <cdr:x>0.50671</cdr:x>
      <cdr:y>0.74143</cdr:y>
    </cdr:from>
    <cdr:to>
      <cdr:x>0.59918</cdr:x>
      <cdr:y>0.82106</cdr:y>
    </cdr:to>
    <cdr:sp macro="" textlink="">
      <cdr:nvSpPr>
        <cdr:cNvPr id="16" name="ZoneTexte 1"/>
        <cdr:cNvSpPr txBox="1"/>
      </cdr:nvSpPr>
      <cdr:spPr>
        <a:xfrm xmlns:a="http://schemas.openxmlformats.org/drawingml/2006/main">
          <a:off x="4666762" y="4161204"/>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0.79867</cdr:x>
      <cdr:y>0.73229</cdr:y>
    </cdr:from>
    <cdr:to>
      <cdr:x>0.89114</cdr:x>
      <cdr:y>0.81192</cdr:y>
    </cdr:to>
    <cdr:sp macro="" textlink="">
      <cdr:nvSpPr>
        <cdr:cNvPr id="17" name="ZoneTexte 1"/>
        <cdr:cNvSpPr txBox="1"/>
      </cdr:nvSpPr>
      <cdr:spPr>
        <a:xfrm xmlns:a="http://schemas.openxmlformats.org/drawingml/2006/main">
          <a:off x="7355742" y="4109916"/>
          <a:ext cx="851644" cy="4469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0.41443</cdr:x>
      <cdr:y>0.76623</cdr:y>
    </cdr:from>
    <cdr:to>
      <cdr:x>0.51212</cdr:x>
      <cdr:y>0.85761</cdr:y>
    </cdr:to>
    <cdr:sp macro="" textlink="">
      <cdr:nvSpPr>
        <cdr:cNvPr id="19" name="ZoneTexte 1"/>
        <cdr:cNvSpPr txBox="1"/>
      </cdr:nvSpPr>
      <cdr:spPr>
        <a:xfrm xmlns:a="http://schemas.openxmlformats.org/drawingml/2006/main">
          <a:off x="3816838" y="4300416"/>
          <a:ext cx="89972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0.70639</cdr:x>
      <cdr:y>0.76362</cdr:y>
    </cdr:from>
    <cdr:to>
      <cdr:x>0.80408</cdr:x>
      <cdr:y>0.855</cdr:y>
    </cdr:to>
    <cdr:sp macro="" textlink="">
      <cdr:nvSpPr>
        <cdr:cNvPr id="20" name="ZoneTexte 1"/>
        <cdr:cNvSpPr txBox="1"/>
      </cdr:nvSpPr>
      <cdr:spPr>
        <a:xfrm xmlns:a="http://schemas.openxmlformats.org/drawingml/2006/main">
          <a:off x="6505819" y="4285761"/>
          <a:ext cx="899720" cy="512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  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0.00359</cdr:x>
      <cdr:y>0.77116</cdr:y>
    </cdr:from>
    <cdr:to>
      <cdr:x>0.98828</cdr:x>
      <cdr:y>0.98319</cdr:y>
    </cdr:to>
    <cdr:sp macro="" textlink="">
      <cdr:nvSpPr>
        <cdr:cNvPr id="4" name="Rectangle 3"/>
        <cdr:cNvSpPr/>
      </cdr:nvSpPr>
      <cdr:spPr>
        <a:xfrm xmlns:a="http://schemas.openxmlformats.org/drawingml/2006/main">
          <a:off x="32755" y="4345324"/>
          <a:ext cx="8984245" cy="119474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 cadre du système de socialisme participatif envisagé ici, un actionnaire unique (possédant 100% des actions de l'entreprise) détient 73% des droits de vote si l'entreprise compte 2 salariés (dont lui-même), 51% des droits de vote si elle compte 10 salariés (dont lui-même), et perd la majorité au-delà de 10 salariés. Un actionnaire unique non salarié détitent 45% des droits de vote si l'entreprise compte moins de 10 salariés, puis cette part décline régulièrement et atteint 5% avec 100 salariés.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paramètres retenus sont les suivants: (i) les salariés (qu'ils soient ou non actionnaires) se partagent 50% des droits de vote; (ii) au sein des 50% des droits de vote allant aux actionnaires, un actionnaire individuel ne peut en détenir plus de 90% (soit 45% des voix) dans une entreprise de moins de 10 salariés; cette fraction passe linérairement à 10% (soit 5% des voix) dans les entreprises de plus de 90 salariés (les droits de vote actionnariaux non attribués sont réaattribués aux salariés).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9473" cy="606136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0.90829</cdr:x>
      <cdr:y>0.56723</cdr:y>
    </cdr:from>
    <cdr:to>
      <cdr:x>0.97695</cdr:x>
      <cdr:y>0.65173</cdr:y>
    </cdr:to>
    <cdr:sp macro="" textlink="">
      <cdr:nvSpPr>
        <cdr:cNvPr id="14" name="ZoneTexte 1"/>
        <cdr:cNvSpPr txBox="1"/>
      </cdr:nvSpPr>
      <cdr:spPr>
        <a:xfrm xmlns:a="http://schemas.openxmlformats.org/drawingml/2006/main">
          <a:off x="8436866" y="3440565"/>
          <a:ext cx="637812" cy="5125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6% </a:t>
          </a:r>
        </a:p>
      </cdr:txBody>
    </cdr:sp>
  </cdr:relSizeAnchor>
  <cdr:relSizeAnchor xmlns:cdr="http://schemas.openxmlformats.org/drawingml/2006/chartDrawing">
    <cdr:from>
      <cdr:x>0.91566</cdr:x>
      <cdr:y>0.67366</cdr:y>
    </cdr:from>
    <cdr:to>
      <cdr:x>0.97167</cdr:x>
      <cdr:y>0.75506</cdr:y>
    </cdr:to>
    <cdr:sp macro="" textlink="">
      <cdr:nvSpPr>
        <cdr:cNvPr id="18" name="ZoneTexte 1"/>
        <cdr:cNvSpPr txBox="1"/>
      </cdr:nvSpPr>
      <cdr:spPr>
        <a:xfrm xmlns:a="http://schemas.openxmlformats.org/drawingml/2006/main">
          <a:off x="8505384" y="4086125"/>
          <a:ext cx="520268"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10%</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0.91058</cdr:x>
      <cdr:y>0.47984</cdr:y>
    </cdr:from>
    <cdr:to>
      <cdr:x>0.97216</cdr:x>
      <cdr:y>0.54341</cdr:y>
    </cdr:to>
    <cdr:sp macro="" textlink="">
      <cdr:nvSpPr>
        <cdr:cNvPr id="25" name="ZoneTexte 1"/>
        <cdr:cNvSpPr txBox="1"/>
      </cdr:nvSpPr>
      <cdr:spPr>
        <a:xfrm xmlns:a="http://schemas.openxmlformats.org/drawingml/2006/main">
          <a:off x="8458200" y="2910495"/>
          <a:ext cx="572018" cy="3855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baseline="0">
              <a:solidFill>
                <a:sysClr val="windowText" lastClr="000000"/>
              </a:solidFill>
              <a:latin typeface="Arial" panose="020B0604020202020204" pitchFamily="34" charset="0"/>
              <a:cs typeface="Arial" panose="020B0604020202020204" pitchFamily="34" charset="0"/>
            </a:rPr>
            <a:t>11%</a:t>
          </a:r>
          <a:endParaRPr lang="fr-FR" sz="13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0.02384</cdr:x>
      <cdr:y>0.84045</cdr:y>
    </cdr:from>
    <cdr:to>
      <cdr:x>0.97392</cdr:x>
      <cdr:y>0.98869</cdr:y>
    </cdr:to>
    <cdr:sp macro="" textlink="">
      <cdr:nvSpPr>
        <cdr:cNvPr id="26" name="Rectangle 25"/>
        <cdr:cNvSpPr/>
      </cdr:nvSpPr>
      <cdr:spPr>
        <a:xfrm xmlns:a="http://schemas.openxmlformats.org/drawingml/2006/main">
          <a:off x="221672" y="5102036"/>
          <a:ext cx="8832273" cy="89990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 2020, les recettes fiscales représentaient 47% du revenu national en moyenne en Europe occidentale et étaient dépensées comme suit: 10% du revenu national pour les dépenses régaliennes (armée, police, justice, administration générale, infrastructures de base: routes, etc.); 6% pour l'éducation; 11% pour les retraites; 9% pour la santé; 5% pour les transferts sociaux (hors retraites); 6% pour les autres dépenses sociales (logement, etc.). Avant 1914, les dépenses régaliennes absorbaient la quasi-totalité des recettes fiscales. </a:t>
          </a:r>
          <a:r>
            <a:rPr lang="fr-FR" sz="1000" b="1" i="0" baseline="0">
              <a:solidFill>
                <a:sysClr val="windowText" lastClr="000000"/>
              </a:solidFill>
              <a:effectLst/>
              <a:latin typeface="Arial" panose="020B0604020202020204" pitchFamily="34" charset="0"/>
              <a:ea typeface="+mn-ea"/>
              <a:cs typeface="Arial" panose="020B0604020202020204" pitchFamily="34" charset="0"/>
            </a:rPr>
            <a:t>Note</a:t>
          </a:r>
          <a:r>
            <a:rPr lang="fr-FR" sz="1000" b="0" i="0" baseline="0">
              <a:solidFill>
                <a:sysClr val="windowText" lastClr="000000"/>
              </a:solidFill>
              <a:effectLst/>
              <a:latin typeface="Arial" panose="020B0604020202020204" pitchFamily="34" charset="0"/>
              <a:ea typeface="+mn-ea"/>
              <a:cs typeface="Arial" panose="020B0604020202020204" pitchFamily="34" charset="0"/>
            </a:rPr>
            <a:t>. L'évolution indiquée ici est la moyenne Allemagne-France-Royaume-Uni-Suède.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dr:relSizeAnchor xmlns:cdr="http://schemas.openxmlformats.org/drawingml/2006/chartDrawing">
    <cdr:from>
      <cdr:x>0.08176</cdr:x>
      <cdr:y>0.73702</cdr:y>
    </cdr:from>
    <cdr:to>
      <cdr:x>0.274</cdr:x>
      <cdr:y>0.81842</cdr:y>
    </cdr:to>
    <cdr:sp macro="" textlink="">
      <cdr:nvSpPr>
        <cdr:cNvPr id="19" name="ZoneTexte 1"/>
        <cdr:cNvSpPr txBox="1"/>
      </cdr:nvSpPr>
      <cdr:spPr>
        <a:xfrm xmlns:a="http://schemas.openxmlformats.org/drawingml/2006/main">
          <a:off x="759460" y="4470400"/>
          <a:ext cx="1785632"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0.91124</cdr:x>
      <cdr:y>0.35413</cdr:y>
    </cdr:from>
    <cdr:to>
      <cdr:x>0.97113</cdr:x>
      <cdr:y>0.43553</cdr:y>
    </cdr:to>
    <cdr:sp macro="" textlink="">
      <cdr:nvSpPr>
        <cdr:cNvPr id="22" name="ZoneTexte 1"/>
        <cdr:cNvSpPr txBox="1"/>
      </cdr:nvSpPr>
      <cdr:spPr>
        <a:xfrm xmlns:a="http://schemas.openxmlformats.org/drawingml/2006/main">
          <a:off x="8464340" y="2147957"/>
          <a:ext cx="556247" cy="49373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9%</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0.30599</cdr:x>
      <cdr:y>0.683</cdr:y>
    </cdr:from>
    <cdr:to>
      <cdr:x>0.37326</cdr:x>
      <cdr:y>0.7644</cdr:y>
    </cdr:to>
    <cdr:sp macro="" textlink="">
      <cdr:nvSpPr>
        <cdr:cNvPr id="24" name="ZoneTexte 1"/>
        <cdr:cNvSpPr txBox="1"/>
      </cdr:nvSpPr>
      <cdr:spPr>
        <a:xfrm xmlns:a="http://schemas.openxmlformats.org/drawingml/2006/main">
          <a:off x="2842260" y="4142738"/>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8%</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0.91202</cdr:x>
      <cdr:y>0.20542</cdr:y>
    </cdr:from>
    <cdr:to>
      <cdr:x>0.97191</cdr:x>
      <cdr:y>0.28682</cdr:y>
    </cdr:to>
    <cdr:sp macro="" textlink="">
      <cdr:nvSpPr>
        <cdr:cNvPr id="12" name="ZoneTexte 1"/>
        <cdr:cNvSpPr txBox="1"/>
      </cdr:nvSpPr>
      <cdr:spPr>
        <a:xfrm xmlns:a="http://schemas.openxmlformats.org/drawingml/2006/main">
          <a:off x="8471564" y="1246001"/>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0.91038</cdr:x>
      <cdr:y>0.27446</cdr:y>
    </cdr:from>
    <cdr:to>
      <cdr:x>0.97026</cdr:x>
      <cdr:y>0.35586</cdr:y>
    </cdr:to>
    <cdr:sp macro="" textlink="">
      <cdr:nvSpPr>
        <cdr:cNvPr id="15" name="ZoneTexte 1"/>
        <cdr:cNvSpPr txBox="1"/>
      </cdr:nvSpPr>
      <cdr:spPr>
        <a:xfrm xmlns:a="http://schemas.openxmlformats.org/drawingml/2006/main">
          <a:off x="8456330" y="1664750"/>
          <a:ext cx="556248"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5%</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0.30654</cdr:x>
      <cdr:y>0.63149</cdr:y>
    </cdr:from>
    <cdr:to>
      <cdr:x>0.37381</cdr:x>
      <cdr:y>0.71289</cdr:y>
    </cdr:to>
    <cdr:sp macro="" textlink="">
      <cdr:nvSpPr>
        <cdr:cNvPr id="17" name="ZoneTexte 1"/>
        <cdr:cNvSpPr txBox="1"/>
      </cdr:nvSpPr>
      <cdr:spPr>
        <a:xfrm xmlns:a="http://schemas.openxmlformats.org/drawingml/2006/main">
          <a:off x="2847340" y="383032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2%</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0.70938</cdr:y>
    </cdr:from>
    <cdr:to>
      <cdr:x>0.14165</cdr:x>
      <cdr:y>0.79078</cdr:y>
    </cdr:to>
    <cdr:sp macro="" textlink="">
      <cdr:nvSpPr>
        <cdr:cNvPr id="20" name="ZoneTexte 1"/>
        <cdr:cNvSpPr txBox="1"/>
      </cdr:nvSpPr>
      <cdr:spPr>
        <a:xfrm xmlns:a="http://schemas.openxmlformats.org/drawingml/2006/main">
          <a:off x="690880" y="430276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6%</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0.07438</cdr:x>
      <cdr:y>0.6541</cdr:y>
    </cdr:from>
    <cdr:to>
      <cdr:x>0.14165</cdr:x>
      <cdr:y>0.7355</cdr:y>
    </cdr:to>
    <cdr:sp macro="" textlink="">
      <cdr:nvSpPr>
        <cdr:cNvPr id="23" name="ZoneTexte 1"/>
        <cdr:cNvSpPr txBox="1"/>
      </cdr:nvSpPr>
      <cdr:spPr>
        <a:xfrm xmlns:a="http://schemas.openxmlformats.org/drawingml/2006/main">
          <a:off x="690880" y="3967480"/>
          <a:ext cx="624879" cy="4937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1%</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0.90648</cdr:x>
      <cdr:y>0.14196</cdr:y>
    </cdr:from>
    <cdr:to>
      <cdr:x>0.96308</cdr:x>
      <cdr:y>0.19347</cdr:y>
    </cdr:to>
    <cdr:sp macro="" textlink="">
      <cdr:nvSpPr>
        <cdr:cNvPr id="27" name="ZoneTexte 1"/>
        <cdr:cNvSpPr txBox="1"/>
      </cdr:nvSpPr>
      <cdr:spPr>
        <a:xfrm xmlns:a="http://schemas.openxmlformats.org/drawingml/2006/main">
          <a:off x="8420099" y="861059"/>
          <a:ext cx="525781" cy="312421"/>
        </a:xfrm>
        <a:prstGeom xmlns:a="http://schemas.openxmlformats.org/drawingml/2006/main" prst="rect">
          <a:avLst/>
        </a:prstGeom>
        <a:solidFill xmlns:a="http://schemas.openxmlformats.org/drawingml/2006/main">
          <a:schemeClr val="bg1"/>
        </a:solidFill>
        <a:ln xmlns:a="http://schemas.openxmlformats.org/drawingml/2006/main" w="19050">
          <a:solidFill>
            <a:schemeClr val="tx1"/>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300" b="0" i="0" baseline="0">
              <a:solidFill>
                <a:sysClr val="windowText" lastClr="000000"/>
              </a:solidFill>
              <a:latin typeface="Arial" panose="020B0604020202020204" pitchFamily="34" charset="0"/>
              <a:cs typeface="Arial" panose="020B0604020202020204" pitchFamily="34" charset="0"/>
            </a:rPr>
            <a:t>47%</a:t>
          </a:r>
          <a:endParaRPr lang="fr-FR" sz="1300" b="0" i="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0.00987</cdr:x>
      <cdr:y>0.83918</cdr:y>
    </cdr:from>
    <cdr:to>
      <cdr:x>0.97935</cdr:x>
      <cdr:y>0.96665</cdr:y>
    </cdr:to>
    <cdr:sp macro="" textlink="">
      <cdr:nvSpPr>
        <cdr:cNvPr id="4" name="Rectangle 3"/>
        <cdr:cNvSpPr/>
      </cdr:nvSpPr>
      <cdr:spPr>
        <a:xfrm xmlns:a="http://schemas.openxmlformats.org/drawingml/2006/main">
          <a:off x="90129" y="4730595"/>
          <a:ext cx="8849032" cy="7185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population mondiale comme le revenu moyen par habitant ont été multipliés par plus de 10 entre 1700 et 2020: la première est passée d'environ 600 millions d'habitants en 1700 à plus de 7 milliards en 2020; le second, exprimé en euros de 2020 et en parité de pouvoir d'achat, est passé d'à peine 80€ par mois et par habitant de la planète en 1700 à environ 1000€ par mois en 2020. Cela correspond dans les deux cas à une croissance moyenne d'environ 0,8% par an, cumulée sur 320 ans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 </a:t>
          </a:r>
          <a:endParaRPr lang="fr-FR" sz="1100">
            <a:effectLst/>
            <a:latin typeface="Arial Narrow" panose="020B060602020203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0.01252</cdr:x>
      <cdr:y>0.87163</cdr:y>
    </cdr:from>
    <cdr:to>
      <cdr:x>0.98291</cdr:x>
      <cdr:y>0.99595</cdr:y>
    </cdr:to>
    <cdr:sp macro="" textlink="">
      <cdr:nvSpPr>
        <cdr:cNvPr id="3" name="Rectangle 2"/>
        <cdr:cNvSpPr/>
      </cdr:nvSpPr>
      <cdr:spPr>
        <a:xfrm xmlns:a="http://schemas.openxmlformats.org/drawingml/2006/main">
          <a:off x="114300" y="4908305"/>
          <a:ext cx="8858449"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revenus les plus élevés était en moyenne de 23% aux Etats-Unis de 1900 à 1932, de 81% entre 1932 à 1980, et de 39% entre 1980 et 2020. Sur ces mêmes périodes, le taux supérieur a été de 30%, 89% et 46% au Royaume-Uni, de 26%, 68% et 53% au Japon, de 18%, 58% et 50% en Allemagne, et de 23%, 60% et 57%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0.01252</cdr:x>
      <cdr:y>0.87163</cdr:y>
    </cdr:from>
    <cdr:to>
      <cdr:x>0.98291</cdr:x>
      <cdr:y>0.99595</cdr:y>
    </cdr:to>
    <cdr:sp macro="" textlink="">
      <cdr:nvSpPr>
        <cdr:cNvPr id="3" name="Rectangle 2"/>
        <cdr:cNvSpPr/>
      </cdr:nvSpPr>
      <cdr:spPr>
        <a:xfrm xmlns:a="http://schemas.openxmlformats.org/drawingml/2006/main">
          <a:off x="114300" y="4908305"/>
          <a:ext cx="8858449"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taux d'imposition applicable aux successions les plus élevées était en moyenne de 12% aux Etats-Unis de 1900 à 1932, de 75% entre 1932 à 1980, et de 50% entre 1980 et 2020. Sur ces mêmes périodes, le taux supérieur a été de 25%, 72% et 46% au Royaume-Uni, de 9%, 64% et 63% au Japon, de 8%, 23% et 32% en Allemagne, et de 15%, 22% et 39% en France. La progressivité fiscale a été maximale au milieu du siècle, particulièrement aux Etats-Unis et au Royaume-Uni.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0.02003</cdr:x>
      <cdr:y>0.8287</cdr:y>
    </cdr:from>
    <cdr:to>
      <cdr:x>0.98852</cdr:x>
      <cdr:y>0.96359</cdr:y>
    </cdr:to>
    <cdr:sp macro="" textlink="">
      <cdr:nvSpPr>
        <cdr:cNvPr id="4" name="Rectangle 3"/>
        <cdr:cNvSpPr/>
      </cdr:nvSpPr>
      <cdr:spPr>
        <a:xfrm xmlns:a="http://schemas.openxmlformats.org/drawingml/2006/main">
          <a:off x="183174" y="4669227"/>
          <a:ext cx="8855893" cy="76002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 1915 à 1980, le système fiscal était fortement progressif aux Etats-Unis, dans le sens où les taux effectifs d'imposition acquittés par les plus hauts revenus (tous impôts confondus, et en % du revenu total avant impôts) étaient significativement plus élevés que le taux effectif moyen acquitté par l'ensemble de la population (et en particulier par les 90% des revenus les plus bas). Depuis 1980, le système fiscal est faiblement progressif, avec des écarts limités de taux effectifs d'imposition.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0.01076</cdr:x>
      <cdr:y>0.8571</cdr:y>
    </cdr:from>
    <cdr:to>
      <cdr:x>0.99752</cdr:x>
      <cdr:y>0.95652</cdr:y>
    </cdr:to>
    <cdr:sp macro="" textlink="">
      <cdr:nvSpPr>
        <cdr:cNvPr id="13" name="Rectangle 12"/>
        <cdr:cNvSpPr/>
      </cdr:nvSpPr>
      <cdr:spPr>
        <a:xfrm xmlns:a="http://schemas.openxmlformats.org/drawingml/2006/main">
          <a:off x="99060" y="4806873"/>
          <a:ext cx="9083040" cy="55760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a:pPr>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Aux Etats-Unis, la croissance du revenu national par habitant est passée de 2,2% par an de 1950 à 1990 à 1,1% par an de 1990 à 2020, alors que le taux marginal supérieur applicable aux revenus les plus élevés passait dans le meme temps de 72% à 35%. La dynamisation de la croissance promise lors de la baisse du taux marginal supérieur ne n'est pas produite.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b="1" i="0" baseline="0">
              <a:solidFill>
                <a:schemeClr val="lt1"/>
              </a:solidFill>
              <a:effectLst/>
              <a:latin typeface="Arial Narrow" panose="020B0606020202030204" pitchFamily="34" charset="0"/>
              <a:ea typeface="+mn-ea"/>
              <a:cs typeface="+mn-cs"/>
            </a:rPr>
            <a:t>Sources et séries</a:t>
          </a:r>
          <a:r>
            <a:rPr lang="fr-FR" sz="1100" b="0" i="0" baseline="0">
              <a:solidFill>
                <a:schemeClr val="lt1"/>
              </a:solidFill>
              <a:effectLst/>
              <a:latin typeface="Arial Narrow" panose="020B0606020202030204" pitchFamily="34" charset="0"/>
              <a:ea typeface="+mn-ea"/>
              <a:cs typeface="+mn-cs"/>
            </a:rPr>
            <a:t>: voir piketty.pse.ens.fr/ideologie</a:t>
          </a:r>
          <a:endParaRPr lang="fr-FR" sz="1100">
            <a:effectLst/>
            <a:latin typeface="Arial Narrow" panose="020B0606020202030204" pitchFamily="34" charset="0"/>
          </a:endParaRPr>
        </a:p>
        <a:p xmlns:a="http://schemas.openxmlformats.org/drawingml/2006/main">
          <a:pPr rtl="0"/>
          <a:endParaRPr lang="fr-FR" sz="11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0.00752</cdr:x>
      <cdr:y>0.85927</cdr:y>
    </cdr:from>
    <cdr:to>
      <cdr:x>0.98331</cdr:x>
      <cdr:y>0.98917</cdr:y>
    </cdr:to>
    <cdr:sp macro="" textlink="">
      <cdr:nvSpPr>
        <cdr:cNvPr id="3" name="Rectangle 2"/>
        <cdr:cNvSpPr/>
      </cdr:nvSpPr>
      <cdr:spPr>
        <a:xfrm xmlns:a="http://schemas.openxmlformats.org/drawingml/2006/main">
          <a:off x="68669" y="4838686"/>
          <a:ext cx="8915188" cy="73153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valeur de marché de la propriété privée (actifs immobiliers, professionnels et financiers, nets de dettes) avoisinait les 6-8 années de revenu national en Europe occidentale de 1870 à 1914, avant de s'effondrer de 1914 à 1950, et de se situer autour de 2-3 années de revenu national dans les années 1950-1970, puis de remonter autour de 5-6 années dans les années 2000-2020.</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0.02504</cdr:x>
      <cdr:y>0.87163</cdr:y>
    </cdr:from>
    <cdr:to>
      <cdr:x>0.97412</cdr:x>
      <cdr:y>0.99595</cdr:y>
    </cdr:to>
    <cdr:sp macro="" textlink="">
      <cdr:nvSpPr>
        <cdr:cNvPr id="3" name="Rectangle 2"/>
        <cdr:cNvSpPr/>
      </cdr:nvSpPr>
      <cdr:spPr>
        <a:xfrm xmlns:a="http://schemas.openxmlformats.org/drawingml/2006/main">
          <a:off x="228601" y="4908305"/>
          <a:ext cx="8663940" cy="70006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étrangers nets, c'est-à-dire la différence entre les actifs détenus à l'étranger par les propriétaires résidants dans le pays considéré (y compris le gouvernement) et les actifs détenus dans ce pays par les propriétaires du reste du monde, s'élevait en 1914 à 191% du revenu national au Royaume-Uni et à 125% en France. En 2020, les actifs étrangers nets atteignent 82% du revenu national au Japon, 61% en Allemagne et 19% en Chine.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t </a:t>
          </a:r>
          <a:endParaRPr lang="fr-FR" sz="1100">
            <a:effectLst/>
            <a:latin typeface="Arial Narrow" panose="020B060602020203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123218"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0.01215</cdr:x>
      <cdr:y>0.84345</cdr:y>
    </cdr:from>
    <cdr:to>
      <cdr:x>0.98861</cdr:x>
      <cdr:y>0.9946</cdr:y>
    </cdr:to>
    <cdr:sp macro="" textlink="">
      <cdr:nvSpPr>
        <cdr:cNvPr id="3" name="Rectangle 2"/>
        <cdr:cNvSpPr/>
      </cdr:nvSpPr>
      <cdr:spPr>
        <a:xfrm xmlns:a="http://schemas.openxmlformats.org/drawingml/2006/main">
          <a:off x="110836" y="4750203"/>
          <a:ext cx="8908473" cy="8512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dette publique a fortement progressé à la suite des deux guerres mondiales, pour atteindre entre 150% et 300% du revenu national en 1945-1950, puis de chuter brutalement en Allemagne et en France (annulations de dette, impôts exceptionnels sur la fortune privée, inflation élevée), et plus graduellement au Royaume-Uni et aux Etats-Unis. La dette a de nouveau fortement progressé à la suite des crises financières et épidémiques de 2008 et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il n'est pas pas tenu compte ici de la dette allemande issue du Traité de Versailles (1919), soit plus de 300% du revenu national de l'époque, dont le remboursement n'a jamais véritablement commencé.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0.12335</cdr:x>
      <cdr:y>0.7627</cdr:y>
    </cdr:from>
    <cdr:to>
      <cdr:x>0.21228</cdr:x>
      <cdr:y>0.85408</cdr:y>
    </cdr:to>
    <cdr:sp macro="" textlink="">
      <cdr:nvSpPr>
        <cdr:cNvPr id="7" name="ZoneTexte 6"/>
        <cdr:cNvSpPr txBox="1"/>
      </cdr:nvSpPr>
      <cdr:spPr>
        <a:xfrm xmlns:a="http://schemas.openxmlformats.org/drawingml/2006/main">
          <a:off x="1134709" y="4274299"/>
          <a:ext cx="818104" cy="512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0.20511</cdr:x>
      <cdr:y>0.72657</cdr:y>
    </cdr:from>
    <cdr:to>
      <cdr:x>0.29758</cdr:x>
      <cdr:y>0.8062</cdr:y>
    </cdr:to>
    <cdr:sp macro="" textlink="">
      <cdr:nvSpPr>
        <cdr:cNvPr id="8" name="ZoneTexte 7"/>
        <cdr:cNvSpPr txBox="1"/>
      </cdr:nvSpPr>
      <cdr:spPr>
        <a:xfrm xmlns:a="http://schemas.openxmlformats.org/drawingml/2006/main">
          <a:off x="1886853" y="4071837"/>
          <a:ext cx="850670" cy="44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0.27769</cdr:x>
      <cdr:y>0.15369</cdr:y>
    </cdr:from>
    <cdr:to>
      <cdr:x>0.39146</cdr:x>
      <cdr:y>0.31427</cdr:y>
    </cdr:to>
    <cdr:sp macro="" textlink="">
      <cdr:nvSpPr>
        <cdr:cNvPr id="9" name="ZoneTexte 8"/>
        <cdr:cNvSpPr txBox="1"/>
      </cdr:nvSpPr>
      <cdr:spPr>
        <a:xfrm xmlns:a="http://schemas.openxmlformats.org/drawingml/2006/main">
          <a:off x="2554547" y="861326"/>
          <a:ext cx="1046618" cy="8999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0.04982</cdr:x>
      <cdr:y>0.87887</cdr:y>
    </cdr:from>
    <cdr:to>
      <cdr:x>0.96152</cdr:x>
      <cdr:y>0.98984</cdr:y>
    </cdr:to>
    <cdr:sp macro="" textlink="">
      <cdr:nvSpPr>
        <cdr:cNvPr id="18" name="Rectangle 17"/>
        <cdr:cNvSpPr/>
      </cdr:nvSpPr>
      <cdr:spPr>
        <a:xfrm xmlns:a="http://schemas.openxmlformats.org/drawingml/2006/main">
          <a:off x="458325" y="4925307"/>
          <a:ext cx="8387109" cy="621894"/>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10% les plus riches dans le total des propriétés privées atteignait 89% en Europe (moyenne Royaume-Uni-France-Suède) en 1913 (contre 1% pour les 50% les plus pauvres), 56% en Europe en 2020 (contre 6% pour les 50% les plus pauvres), et 72% aux Etats-Unis en 2020 (contre 2% pour les 50% les plus pauvres).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0.57199</cdr:x>
      <cdr:y>0.35801</cdr:y>
    </cdr:from>
    <cdr:to>
      <cdr:x>0.68575</cdr:x>
      <cdr:y>0.51859</cdr:y>
    </cdr:to>
    <cdr:sp macro="" textlink="">
      <cdr:nvSpPr>
        <cdr:cNvPr id="14" name="ZoneTexte 1"/>
        <cdr:cNvSpPr txBox="1"/>
      </cdr:nvSpPr>
      <cdr:spPr>
        <a:xfrm xmlns:a="http://schemas.openxmlformats.org/drawingml/2006/main">
          <a:off x="5261936" y="2006344"/>
          <a:ext cx="1046526" cy="899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0.8647</cdr:x>
      <cdr:y>0.22054</cdr:y>
    </cdr:from>
    <cdr:to>
      <cdr:x>0.97847</cdr:x>
      <cdr:y>0.38112</cdr:y>
    </cdr:to>
    <cdr:sp macro="" textlink="">
      <cdr:nvSpPr>
        <cdr:cNvPr id="16" name="ZoneTexte 1"/>
        <cdr:cNvSpPr txBox="1"/>
      </cdr:nvSpPr>
      <cdr:spPr>
        <a:xfrm xmlns:a="http://schemas.openxmlformats.org/drawingml/2006/main">
          <a:off x="7963877" y="1237762"/>
          <a:ext cx="1047750" cy="901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0.79233</cdr:x>
      <cdr:y>0.65837</cdr:y>
    </cdr:from>
    <cdr:to>
      <cdr:x>0.8848</cdr:x>
      <cdr:y>0.738</cdr:y>
    </cdr:to>
    <cdr:sp macro="" textlink="">
      <cdr:nvSpPr>
        <cdr:cNvPr id="19" name="ZoneTexte 1"/>
        <cdr:cNvSpPr txBox="1"/>
      </cdr:nvSpPr>
      <cdr:spPr>
        <a:xfrm xmlns:a="http://schemas.openxmlformats.org/drawingml/2006/main">
          <a:off x="7288961" y="3689606"/>
          <a:ext cx="850671"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0.50033</cdr:x>
      <cdr:y>0.62275</cdr:y>
    </cdr:from>
    <cdr:to>
      <cdr:x>0.5928</cdr:x>
      <cdr:y>0.70238</cdr:y>
    </cdr:to>
    <cdr:sp macro="" textlink="">
      <cdr:nvSpPr>
        <cdr:cNvPr id="20" name="ZoneTexte 1"/>
        <cdr:cNvSpPr txBox="1"/>
      </cdr:nvSpPr>
      <cdr:spPr>
        <a:xfrm xmlns:a="http://schemas.openxmlformats.org/drawingml/2006/main">
          <a:off x="4602757" y="3490006"/>
          <a:ext cx="850670" cy="4462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suivants</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0.41686</cdr:x>
      <cdr:y>0.74619</cdr:y>
    </cdr:from>
    <cdr:to>
      <cdr:x>0.50579</cdr:x>
      <cdr:y>0.83757</cdr:y>
    </cdr:to>
    <cdr:sp macro="" textlink="">
      <cdr:nvSpPr>
        <cdr:cNvPr id="22" name="ZoneTexte 1"/>
        <cdr:cNvSpPr txBox="1"/>
      </cdr:nvSpPr>
      <cdr:spPr>
        <a:xfrm xmlns:a="http://schemas.openxmlformats.org/drawingml/2006/main">
          <a:off x="3834829" y="4181797"/>
          <a:ext cx="818104" cy="512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0.71197</cdr:x>
      <cdr:y>0.76429</cdr:y>
    </cdr:from>
    <cdr:to>
      <cdr:x>0.8009</cdr:x>
      <cdr:y>0.85567</cdr:y>
    </cdr:to>
    <cdr:sp macro="" textlink="">
      <cdr:nvSpPr>
        <cdr:cNvPr id="23" name="ZoneTexte 1"/>
        <cdr:cNvSpPr txBox="1"/>
      </cdr:nvSpPr>
      <cdr:spPr>
        <a:xfrm xmlns:a="http://schemas.openxmlformats.org/drawingml/2006/main">
          <a:off x="6549696" y="4283188"/>
          <a:ext cx="818104" cy="5121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0.01626</cdr:x>
      <cdr:y>0.87665</cdr:y>
    </cdr:from>
    <cdr:to>
      <cdr:x>0.99557</cdr:x>
      <cdr:y>1</cdr:y>
    </cdr:to>
    <cdr:sp macro="" textlink="">
      <cdr:nvSpPr>
        <cdr:cNvPr id="16" name="Rectangle 15"/>
        <cdr:cNvSpPr/>
      </cdr:nvSpPr>
      <cdr:spPr>
        <a:xfrm xmlns:a="http://schemas.openxmlformats.org/drawingml/2006/main">
          <a:off x="148354" y="4936143"/>
          <a:ext cx="8934956" cy="69456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comme aux Etats-Unis, on observe entre 1914 et 1980 une forte baisse de la part des 10% les plus riches dans le total des propriétés privées (actifs immobiliers, professionnels et financiers, nets de dettes), au bénéfice principalement des 40% compris entre les 10% les plus riches et les 50% les plus pauvres.  Ce mouvement s'est partiellement inversé entre 1980 et 2020, notamment aux Etats-Unis.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L'évolution indiquée ici pour l'Europe est la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3"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5"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2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0.06104</cdr:x>
      <cdr:y>0.87669</cdr:y>
    </cdr:from>
    <cdr:to>
      <cdr:x>1</cdr:x>
      <cdr:y>1</cdr:y>
    </cdr:to>
    <cdr:sp macro="" textlink="">
      <cdr:nvSpPr>
        <cdr:cNvPr id="27"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0.01033</cdr:x>
      <cdr:y>0.87142</cdr:y>
    </cdr:from>
    <cdr:to>
      <cdr:x>0.99039</cdr:x>
      <cdr:y>0.99727</cdr:y>
    </cdr:to>
    <cdr:sp macro="" textlink="">
      <cdr:nvSpPr>
        <cdr:cNvPr id="16" name="Rectangle 15"/>
        <cdr:cNvSpPr/>
      </cdr:nvSpPr>
      <cdr:spPr>
        <a:xfrm xmlns:a="http://schemas.openxmlformats.org/drawingml/2006/main">
          <a:off x="94407" y="4918464"/>
          <a:ext cx="8955041" cy="71032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Europe, les inégalités de revenus sont reparties à la hausse depuis 1980, tout en restant  à des niveaux nettement plus faibles qu'en 1900-1910. La remontée des inégalités a été beaucoup plus forte aux Etats-Unis. Dans les deux cas, les inégalités sont en tout état de cause restées très fortes: bien que 5 fois moins nombreux, les 10% les plus riches reçoivent toujours une part du revenu total beaucoup plus forte que les 50% les plus pauvres. </a:t>
          </a:r>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Royaume-Uni-France-Allemagne-Suède.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08093" cy="561886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0.00716</cdr:x>
      <cdr:y>0.82507</cdr:y>
    </cdr:from>
    <cdr:to>
      <cdr:x>0.9825</cdr:x>
      <cdr:y>0.98303</cdr:y>
    </cdr:to>
    <cdr:sp macro="" textlink="">
      <cdr:nvSpPr>
        <cdr:cNvPr id="18" name="Rectangle 17"/>
        <cdr:cNvSpPr/>
      </cdr:nvSpPr>
      <cdr:spPr>
        <a:xfrm xmlns:a="http://schemas.openxmlformats.org/drawingml/2006/main">
          <a:off x="65942" y="4630615"/>
          <a:ext cx="8982807" cy="8865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l'Amérique du nord (Etats-Unis-Canada) dans les émissions carbone totales (directes et indirectes) est de 21% en moyenne en 2010-2018; elle passe à 36% des émissions individuelles supérieures à la moyenne mondiale (6,2t CO2e par an), 46% des émissions supérieures à 2,3 fois la moyenne mondiale (soit le top 10% des émissions indviduelles mondiales, responsables de 45% des émissions totales, vs 13% pour les 50% les moins émetteurs), et 57% des émissions supérieures à 9,1 fois la moyenne (soit le top 1% des émissions individuelles mondiales, responsables de 14% des émissions).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0.1732</cdr:x>
      <cdr:y>0.69297</cdr:y>
    </cdr:from>
    <cdr:to>
      <cdr:x>0.26213</cdr:x>
      <cdr:y>0.78435</cdr:y>
    </cdr:to>
    <cdr:sp macro="" textlink="">
      <cdr:nvSpPr>
        <cdr:cNvPr id="7" name="ZoneTexte 6"/>
        <cdr:cNvSpPr txBox="1"/>
      </cdr:nvSpPr>
      <cdr:spPr>
        <a:xfrm xmlns:a="http://schemas.openxmlformats.org/drawingml/2006/main">
          <a:off x="1594815" y="3893674"/>
          <a:ext cx="818876" cy="513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cdr:x>
      <cdr:y>0.48806</cdr:y>
    </cdr:from>
    <cdr:to>
      <cdr:x>0.36984</cdr:x>
      <cdr:y>0.60446</cdr:y>
    </cdr:to>
    <cdr:sp macro="" textlink="">
      <cdr:nvSpPr>
        <cdr:cNvPr id="8" name="ZoneTexte 7"/>
        <cdr:cNvSpPr txBox="1"/>
      </cdr:nvSpPr>
      <cdr:spPr>
        <a:xfrm xmlns:a="http://schemas.openxmlformats.org/drawingml/2006/main">
          <a:off x="2502782" y="2742340"/>
          <a:ext cx="902761" cy="654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200" b="1" baseline="0">
              <a:latin typeface="Arial" panose="020B0604020202020204" pitchFamily="34" charset="0"/>
              <a:cs typeface="Arial" panose="020B0604020202020204" pitchFamily="34" charset="0"/>
            </a:rPr>
            <a:t>Les 40% du milieu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0.37054</cdr:x>
      <cdr:y>0.24391</cdr:y>
    </cdr:from>
    <cdr:to>
      <cdr:x>0.48431</cdr:x>
      <cdr:y>0.40449</cdr:y>
    </cdr:to>
    <cdr:sp macro="" textlink="">
      <cdr:nvSpPr>
        <cdr:cNvPr id="9" name="ZoneTexte 8"/>
        <cdr:cNvSpPr txBox="1"/>
      </cdr:nvSpPr>
      <cdr:spPr>
        <a:xfrm xmlns:a="http://schemas.openxmlformats.org/drawingml/2006/main">
          <a:off x="3411974" y="1370506"/>
          <a:ext cx="1047605" cy="9022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 10% du haut </a:t>
          </a:r>
        </a:p>
      </cdr:txBody>
    </cdr:sp>
  </cdr:relSizeAnchor>
  <cdr:relSizeAnchor xmlns:cdr="http://schemas.openxmlformats.org/drawingml/2006/chartDrawing">
    <cdr:from>
      <cdr:x>0.03558</cdr:x>
      <cdr:y>0.84123</cdr:y>
    </cdr:from>
    <cdr:to>
      <cdr:x>0.99347</cdr:x>
      <cdr:y>0.96705</cdr:y>
    </cdr:to>
    <cdr:sp macro="" textlink="">
      <cdr:nvSpPr>
        <cdr:cNvPr id="18" name="Rectangle 17"/>
        <cdr:cNvSpPr/>
      </cdr:nvSpPr>
      <cdr:spPr>
        <a:xfrm xmlns:a="http://schemas.openxmlformats.org/drawingml/2006/main">
          <a:off x="327589" y="4726733"/>
          <a:ext cx="8820374" cy="70696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des 50% les plus pauvres dans l'héritage total est de 6% en Europe en 2020, contre 39% pour les 40% suivants et 55% pour les 10% les plus riches. Après application de l'héritage pour tous (héritage minimum égal à 60% du patrimoine moyen, versé à 25 ans), financé par un impôt progressif sur la fortune et sur les successions, elle serait de 36% (contre 45% et 19%). </a:t>
          </a:r>
        </a:p>
        <a:p xmlns:a="http://schemas.openxmlformats.org/drawingml/2006/main">
          <a:pPr rtl="0"/>
          <a:r>
            <a:rPr lang="fr-FR" sz="1000" b="1" i="0" baseline="0">
              <a:solidFill>
                <a:schemeClr val="tx1"/>
              </a:solidFill>
              <a:effectLst/>
              <a:latin typeface="Arial" panose="020B0604020202020204" pitchFamily="34" charset="0"/>
              <a:ea typeface="+mn-ea"/>
              <a:cs typeface="Arial" panose="020B0604020202020204" pitchFamily="34" charset="0"/>
            </a:rPr>
            <a:t>Note</a:t>
          </a:r>
          <a:r>
            <a:rPr lang="fr-FR" sz="1000" b="0" i="0" baseline="0">
              <a:solidFill>
                <a:schemeClr val="tx1"/>
              </a:solidFill>
              <a:effectLst/>
              <a:latin typeface="Arial" panose="020B0604020202020204" pitchFamily="34" charset="0"/>
              <a:ea typeface="+mn-ea"/>
              <a:cs typeface="Arial" panose="020B0604020202020204" pitchFamily="34" charset="0"/>
            </a:rPr>
            <a:t>: Europe: moyenne Royaume-Uni-France-Suède.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dr:relSizeAnchor xmlns:cdr="http://schemas.openxmlformats.org/drawingml/2006/chartDrawing">
    <cdr:from>
      <cdr:x>0.81431</cdr:x>
      <cdr:y>0.57526</cdr:y>
    </cdr:from>
    <cdr:to>
      <cdr:x>0.92808</cdr:x>
      <cdr:y>0.73584</cdr:y>
    </cdr:to>
    <cdr:sp macro="" textlink="">
      <cdr:nvSpPr>
        <cdr:cNvPr id="16" name="ZoneTexte 1"/>
        <cdr:cNvSpPr txBox="1"/>
      </cdr:nvSpPr>
      <cdr:spPr>
        <a:xfrm xmlns:a="http://schemas.openxmlformats.org/drawingml/2006/main">
          <a:off x="7498267" y="3232319"/>
          <a:ext cx="1047605" cy="9022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fr-FR" sz="1200">
            <a:latin typeface="Arial" panose="020B0604020202020204" pitchFamily="34" charset="0"/>
            <a:cs typeface="Arial" panose="020B0604020202020204" pitchFamily="34" charset="0"/>
          </a:endParaRPr>
        </a:p>
        <a:p xmlns:a="http://schemas.openxmlformats.org/drawingml/2006/main">
          <a:pPr algn="ctr"/>
          <a:r>
            <a:rPr lang="fr-FR" sz="120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Les</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10% du haut </a:t>
          </a:r>
        </a:p>
      </cdr:txBody>
    </cdr:sp>
  </cdr:relSizeAnchor>
  <cdr:relSizeAnchor xmlns:cdr="http://schemas.openxmlformats.org/drawingml/2006/chartDrawing">
    <cdr:from>
      <cdr:x>0.71915</cdr:x>
      <cdr:y>0.38165</cdr:y>
    </cdr:from>
    <cdr:to>
      <cdr:x>0.81396</cdr:x>
      <cdr:y>0.46128</cdr:y>
    </cdr:to>
    <cdr:sp macro="" textlink="">
      <cdr:nvSpPr>
        <cdr:cNvPr id="19" name="ZoneTexte 1"/>
        <cdr:cNvSpPr txBox="1"/>
      </cdr:nvSpPr>
      <cdr:spPr>
        <a:xfrm xmlns:a="http://schemas.openxmlformats.org/drawingml/2006/main">
          <a:off x="6622040" y="2144431"/>
          <a:ext cx="873020" cy="447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40% du milieu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0.61947</cdr:x>
      <cdr:y>0.43348</cdr:y>
    </cdr:from>
    <cdr:to>
      <cdr:x>0.7084</cdr:x>
      <cdr:y>0.52486</cdr:y>
    </cdr:to>
    <cdr:sp macro="" textlink="">
      <cdr:nvSpPr>
        <cdr:cNvPr id="23" name="ZoneTexte 1"/>
        <cdr:cNvSpPr txBox="1"/>
      </cdr:nvSpPr>
      <cdr:spPr>
        <a:xfrm xmlns:a="http://schemas.openxmlformats.org/drawingml/2006/main">
          <a:off x="5704133" y="2435647"/>
          <a:ext cx="818876" cy="513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baseline="0">
              <a:latin typeface="Arial" panose="020B0604020202020204" pitchFamily="34" charset="0"/>
              <a:cs typeface="Arial" panose="020B0604020202020204" pitchFamily="34" charset="0"/>
            </a:rPr>
            <a:t>Les 50% du bas </a:t>
          </a:r>
          <a:endParaRPr lang="fr-FR" sz="12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0.65384</cdr:x>
      <cdr:y>0.07049</cdr:y>
    </cdr:from>
    <cdr:to>
      <cdr:x>0.90134</cdr:x>
      <cdr:y>0.26537</cdr:y>
    </cdr:to>
    <cdr:sp macro="" textlink="">
      <cdr:nvSpPr>
        <cdr:cNvPr id="15" name="Rectangle à coins arrondis 14"/>
        <cdr:cNvSpPr/>
      </cdr:nvSpPr>
      <cdr:spPr>
        <a:xfrm xmlns:a="http://schemas.openxmlformats.org/drawingml/2006/main">
          <a:off x="6020615" y="396048"/>
          <a:ext cx="2279003" cy="1095003"/>
        </a:xfrm>
        <a:prstGeom xmlns:a="http://schemas.openxmlformats.org/drawingml/2006/main" prst="roundRect">
          <a:avLst/>
        </a:prstGeom>
        <a:ln xmlns:a="http://schemas.openxmlformats.org/drawingml/2006/main" w="38100">
          <a:solidFill>
            <a:schemeClr val="accent6"/>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Après</a:t>
          </a:r>
          <a:r>
            <a:rPr lang="fr-FR" sz="1400" baseline="0">
              <a:latin typeface="Arial" panose="020B0604020202020204" pitchFamily="34" charset="0"/>
              <a:cs typeface="Arial" panose="020B0604020202020204" pitchFamily="34" charset="0"/>
            </a:rPr>
            <a:t> héritage minimum, financé par un impôt progressif sur la fortune et sur les successions </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0.24477</cdr:x>
      <cdr:y>0.09514</cdr:y>
    </cdr:from>
    <cdr:to>
      <cdr:x>0.37162</cdr:x>
      <cdr:y>0.20742</cdr:y>
    </cdr:to>
    <cdr:sp macro="" textlink="">
      <cdr:nvSpPr>
        <cdr:cNvPr id="17" name="Rectangle à coins arrondis 16"/>
        <cdr:cNvSpPr/>
      </cdr:nvSpPr>
      <cdr:spPr>
        <a:xfrm xmlns:a="http://schemas.openxmlformats.org/drawingml/2006/main">
          <a:off x="2253902" y="534587"/>
          <a:ext cx="1168047" cy="630886"/>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400">
              <a:latin typeface="Arial" panose="020B0604020202020204" pitchFamily="34" charset="0"/>
              <a:cs typeface="Arial" panose="020B0604020202020204" pitchFamily="34" charset="0"/>
            </a:rPr>
            <a:t>Répartition</a:t>
          </a:r>
          <a:r>
            <a:rPr lang="fr-FR" sz="1400" baseline="0">
              <a:latin typeface="Arial" panose="020B0604020202020204" pitchFamily="34" charset="0"/>
              <a:cs typeface="Arial" panose="020B0604020202020204" pitchFamily="34" charset="0"/>
            </a:rPr>
            <a:t> actuelle</a:t>
          </a:r>
          <a:endParaRPr lang="fr-FR" sz="14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0.0601</cdr:x>
      <cdr:y>0.84701</cdr:y>
    </cdr:from>
    <cdr:to>
      <cdr:x>0.97271</cdr:x>
      <cdr:y>0.95419</cdr:y>
    </cdr:to>
    <cdr:sp macro="" textlink="">
      <cdr:nvSpPr>
        <cdr:cNvPr id="4" name="Rectangle 3"/>
        <cdr:cNvSpPr/>
      </cdr:nvSpPr>
      <cdr:spPr>
        <a:xfrm xmlns:a="http://schemas.openxmlformats.org/drawingml/2006/main">
          <a:off x="549519" y="4772397"/>
          <a:ext cx="8344941" cy="60389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En 2018, le taux d'accès à l'enseignement supérieur (pourcentage de personnes âgées de 19 à 21 ans inscrites dans une université, un </a:t>
          </a:r>
          <a:r>
            <a:rPr lang="fr-FR" sz="1100" b="0" i="1" baseline="0">
              <a:solidFill>
                <a:schemeClr val="tx1"/>
              </a:solidFill>
              <a:effectLst/>
              <a:latin typeface="Arial" panose="020B0604020202020204" pitchFamily="34" charset="0"/>
              <a:ea typeface="+mn-ea"/>
              <a:cs typeface="Arial" panose="020B0604020202020204" pitchFamily="34" charset="0"/>
            </a:rPr>
            <a:t>college</a:t>
          </a:r>
          <a:r>
            <a:rPr lang="fr-FR" sz="1100" b="0" i="0" baseline="0">
              <a:solidFill>
                <a:schemeClr val="tx1"/>
              </a:solidFill>
              <a:effectLst/>
              <a:latin typeface="Arial" panose="020B0604020202020204" pitchFamily="34" charset="0"/>
              <a:ea typeface="+mn-ea"/>
              <a:cs typeface="Arial" panose="020B0604020202020204" pitchFamily="34" charset="0"/>
            </a:rPr>
            <a:t> ou tout autre établissement d'enseignement supérieur) était d'à peine 30% pour les enfants des 10% les plus pauvres aux Etats-Unis, et de plus de 90% pour les enfants des 10% les plus riches.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0.01043</cdr:x>
      <cdr:y>0.81404</cdr:y>
    </cdr:from>
    <cdr:to>
      <cdr:x>0.99242</cdr:x>
      <cdr:y>0.9948</cdr:y>
    </cdr:to>
    <cdr:sp macro="" textlink="">
      <cdr:nvSpPr>
        <cdr:cNvPr id="4" name="Rectangle 3"/>
        <cdr:cNvSpPr/>
      </cdr:nvSpPr>
      <cdr:spPr>
        <a:xfrm xmlns:a="http://schemas.openxmlformats.org/drawingml/2006/main">
          <a:off x="95292" y="4592715"/>
          <a:ext cx="8971738" cy="101982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L'investissement éducatif public total dont auront bénéficié au cours de l'ensemble de leur scolarité (de la maternelle au supérieur) les élèves de la génération atteignant 20 ans en 2020 se monte en moyenne à environ 120 k€ (soit approximativement 15 années de scolarité pour un coût moyen de 8 k€ par an). Au sein de cette génération, les 10% des élèves ayant bénéficié de l'investissement public le plus faible ont reçu environ 65-70 k€, alors que les 10% ayant bénéficé de l'investissement public le plus important ont reçu entre 200 k€ et 300 k€.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les coûts moyens par filière et par annés de scolarité s'échelonnent dans le système français en 2015-2020 entre 5-6 k€ dans la maternelle-primaire, 8-10 k€ dans le secondaire, 9-10 k€ à l'université et 15-16 k€ dans les classes préparatoires aux grandes écoles.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0.52641</cdr:x>
      <cdr:y>0.05579</cdr:y>
    </cdr:from>
    <cdr:to>
      <cdr:x>0.71858</cdr:x>
      <cdr:y>0.22399</cdr:y>
    </cdr:to>
    <cdr:sp macro="" textlink="">
      <cdr:nvSpPr>
        <cdr:cNvPr id="2" name="Ellipse 1"/>
        <cdr:cNvSpPr/>
      </cdr:nvSpPr>
      <cdr:spPr>
        <a:xfrm xmlns:a="http://schemas.openxmlformats.org/drawingml/2006/main">
          <a:off x="4893718" y="338687"/>
          <a:ext cx="1786489" cy="1021075"/>
        </a:xfrm>
        <a:prstGeom xmlns:a="http://schemas.openxmlformats.org/drawingml/2006/main" prst="ellipse">
          <a:avLst/>
        </a:prstGeom>
        <a:solidFill xmlns:a="http://schemas.openxmlformats.org/drawingml/2006/main">
          <a:schemeClr val="bg1"/>
        </a:solidFill>
        <a:ln xmlns:a="http://schemas.openxmlformats.org/drawingml/2006/main" w="38100">
          <a:solidFill>
            <a:srgbClr val="00B05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nchor="ctr"/>
        <a:lstStyle xmlns:a="http://schemas.openxmlformats.org/drawingml/2006/main"/>
        <a:p xmlns:a="http://schemas.openxmlformats.org/drawingml/2006/main">
          <a:pPr algn="ctr"/>
          <a:r>
            <a:rPr lang="fr-FR" sz="1400" b="0" baseline="0">
              <a:solidFill>
                <a:sysClr val="windowText" lastClr="000000"/>
              </a:solidFill>
              <a:latin typeface="Arial" panose="020B0604020202020204" pitchFamily="34" charset="0"/>
              <a:cs typeface="Arial" panose="020B0604020202020204" pitchFamily="34" charset="0"/>
            </a:rPr>
            <a:t>Proportion de femmes dans le top</a:t>
          </a:r>
          <a:r>
            <a:rPr lang="fr-FR" sz="1400" b="0" baseline="0">
              <a:latin typeface="Arial" panose="020B0604020202020204" pitchFamily="34" charset="0"/>
              <a:cs typeface="Arial" panose="020B0604020202020204" pitchFamily="34" charset="0"/>
            </a:rPr>
            <a:t> 50%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0.58271</cdr:x>
      <cdr:y>0.30507</cdr:y>
    </cdr:from>
    <cdr:to>
      <cdr:x>0.73113</cdr:x>
      <cdr:y>0.3849</cdr:y>
    </cdr:to>
    <cdr:sp macro="" textlink="">
      <cdr:nvSpPr>
        <cdr:cNvPr id="3" name="Ellipse 2"/>
        <cdr:cNvSpPr/>
      </cdr:nvSpPr>
      <cdr:spPr>
        <a:xfrm xmlns:a="http://schemas.openxmlformats.org/drawingml/2006/main">
          <a:off x="5417115" y="1851936"/>
          <a:ext cx="1379772" cy="484616"/>
        </a:xfrm>
        <a:prstGeom xmlns:a="http://schemas.openxmlformats.org/drawingml/2006/main" prst="ellipse">
          <a:avLst/>
        </a:prstGeom>
        <a:solidFill xmlns:a="http://schemas.openxmlformats.org/drawingml/2006/main">
          <a:schemeClr val="bg1"/>
        </a:solidFill>
        <a:ln xmlns:a="http://schemas.openxmlformats.org/drawingml/2006/main" w="38100">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10%</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0.61813</cdr:x>
      <cdr:y>0.48615</cdr:y>
    </cdr:from>
    <cdr:to>
      <cdr:x>0.75524</cdr:x>
      <cdr:y>0.56598</cdr:y>
    </cdr:to>
    <cdr:sp macro="" textlink="">
      <cdr:nvSpPr>
        <cdr:cNvPr id="4" name="Ellipse 3"/>
        <cdr:cNvSpPr/>
      </cdr:nvSpPr>
      <cdr:spPr>
        <a:xfrm xmlns:a="http://schemas.openxmlformats.org/drawingml/2006/main">
          <a:off x="5746412" y="2951208"/>
          <a:ext cx="1274629" cy="484616"/>
        </a:xfrm>
        <a:prstGeom xmlns:a="http://schemas.openxmlformats.org/drawingml/2006/main" prst="ellipse">
          <a:avLst/>
        </a:prstGeom>
        <a:ln xmlns:a="http://schemas.openxmlformats.org/drawingml/2006/main" w="38100">
          <a:solidFill>
            <a:schemeClr val="accent2"/>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0.62188</cdr:x>
      <cdr:y>0.69718</cdr:y>
    </cdr:from>
    <cdr:to>
      <cdr:x>0.76942</cdr:x>
      <cdr:y>0.77702</cdr:y>
    </cdr:to>
    <cdr:sp macro="" textlink="">
      <cdr:nvSpPr>
        <cdr:cNvPr id="5" name="Ellipse 4"/>
        <cdr:cNvSpPr/>
      </cdr:nvSpPr>
      <cdr:spPr>
        <a:xfrm xmlns:a="http://schemas.openxmlformats.org/drawingml/2006/main">
          <a:off x="5781288" y="4232281"/>
          <a:ext cx="1371591" cy="484676"/>
        </a:xfrm>
        <a:prstGeom xmlns:a="http://schemas.openxmlformats.org/drawingml/2006/main" prst="ellipse">
          <a:avLst/>
        </a:prstGeom>
        <a:ln xmlns:a="http://schemas.openxmlformats.org/drawingml/2006/main" w="38100">
          <a:solidFill>
            <a:schemeClr val="accent5"/>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0" baseline="0">
              <a:latin typeface="Arial" panose="020B0604020202020204" pitchFamily="34" charset="0"/>
              <a:cs typeface="Arial" panose="020B0604020202020204" pitchFamily="34" charset="0"/>
            </a:rPr>
            <a:t>Top 0.1%</a:t>
          </a:r>
          <a:endParaRPr lang="fr-FR" sz="14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0.06104</cdr:x>
      <cdr:y>0.87669</cdr:y>
    </cdr:from>
    <cdr:to>
      <cdr:x>1</cdr:x>
      <cdr:y>1</cdr:y>
    </cdr:to>
    <cdr:sp macro="" textlink="">
      <cdr:nvSpPr>
        <cdr:cNvPr id="6"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0.03261</cdr:x>
      <cdr:y>0.8523</cdr:y>
    </cdr:from>
    <cdr:to>
      <cdr:x>0.98411</cdr:x>
      <cdr:y>0.99458</cdr:y>
    </cdr:to>
    <cdr:sp macro="" textlink="">
      <cdr:nvSpPr>
        <cdr:cNvPr id="7" name="ZoneTexte 2"/>
        <cdr:cNvSpPr txBox="1"/>
      </cdr:nvSpPr>
      <cdr:spPr>
        <a:xfrm xmlns:a="http://schemas.openxmlformats.org/drawingml/2006/main">
          <a:off x="297180" y="4792960"/>
          <a:ext cx="8671559" cy="800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0.80601</cdr:x>
      <cdr:y>0.38494</cdr:y>
    </cdr:from>
    <cdr:to>
      <cdr:x>0.96812</cdr:x>
      <cdr:y>0.59833</cdr:y>
    </cdr:to>
    <cdr:sp macro="" textlink="">
      <cdr:nvSpPr>
        <cdr:cNvPr id="9" name="Rectangle à coins arrondis 8"/>
        <cdr:cNvSpPr/>
      </cdr:nvSpPr>
      <cdr:spPr>
        <a:xfrm xmlns:a="http://schemas.openxmlformats.org/drawingml/2006/main">
          <a:off x="7493014" y="2336814"/>
          <a:ext cx="1507039" cy="1295405"/>
        </a:xfrm>
        <a:prstGeom xmlns:a="http://schemas.openxmlformats.org/drawingml/2006/main" prst="roundRect">
          <a:avLst/>
        </a:prstGeom>
        <a:ln xmlns:a="http://schemas.openxmlformats.org/drawingml/2006/main" w="38100">
          <a:solidFill>
            <a:schemeClr val="accent2"/>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Proportion de femmes dans le top 1%:          10% en 1995, 19% en 2020, 50% en 2107 ? </a:t>
          </a:r>
          <a:endParaRPr lang="fr-FR" sz="1400"/>
        </a:p>
      </cdr:txBody>
    </cdr:sp>
  </cdr:relSizeAnchor>
  <cdr:relSizeAnchor xmlns:cdr="http://schemas.openxmlformats.org/drawingml/2006/chartDrawing">
    <cdr:from>
      <cdr:x>0.80146</cdr:x>
      <cdr:y>0.61367</cdr:y>
    </cdr:from>
    <cdr:to>
      <cdr:x>0.9663</cdr:x>
      <cdr:y>0.71967</cdr:y>
    </cdr:to>
    <cdr:sp macro="" textlink="">
      <cdr:nvSpPr>
        <cdr:cNvPr id="10" name="Rectangle à coins arrondis 9"/>
        <cdr:cNvSpPr/>
      </cdr:nvSpPr>
      <cdr:spPr>
        <a:xfrm xmlns:a="http://schemas.openxmlformats.org/drawingml/2006/main">
          <a:off x="7450673" y="3725339"/>
          <a:ext cx="1532419" cy="643484"/>
        </a:xfrm>
        <a:prstGeom xmlns:a="http://schemas.openxmlformats.org/drawingml/2006/main" prst="roundRect">
          <a:avLst/>
        </a:prstGeom>
        <a:ln xmlns:a="http://schemas.openxmlformats.org/drawingml/2006/main" w="38100">
          <a:solidFill>
            <a:schemeClr val="accent5"/>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400" baseline="0">
              <a:solidFill>
                <a:schemeClr val="dk1"/>
              </a:solidFill>
              <a:effectLst/>
              <a:latin typeface="Arial" panose="020B0604020202020204" pitchFamily="34" charset="0"/>
              <a:ea typeface="+mn-ea"/>
              <a:cs typeface="Arial" panose="020B0604020202020204" pitchFamily="34" charset="0"/>
            </a:rPr>
            <a:t>Top 0.1%:          50% de femmes en 2145? </a:t>
          </a:r>
          <a:endParaRPr lang="fr-FR" sz="1400"/>
        </a:p>
      </cdr:txBody>
    </cdr:sp>
  </cdr:relSizeAnchor>
  <cdr:relSizeAnchor xmlns:cdr="http://schemas.openxmlformats.org/drawingml/2006/chartDrawing">
    <cdr:from>
      <cdr:x>0.01002</cdr:x>
      <cdr:y>0.88372</cdr:y>
    </cdr:from>
    <cdr:to>
      <cdr:x>0.98361</cdr:x>
      <cdr:y>0.97768</cdr:y>
    </cdr:to>
    <cdr:sp macro="" textlink="">
      <cdr:nvSpPr>
        <cdr:cNvPr id="11" name="Rectangle 10"/>
        <cdr:cNvSpPr/>
      </cdr:nvSpPr>
      <cdr:spPr>
        <a:xfrm xmlns:a="http://schemas.openxmlformats.org/drawingml/2006/main">
          <a:off x="93133" y="5364695"/>
          <a:ext cx="9050867" cy="57043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proportion de femmes su sein du centile supérieur (top 1%) de la distribution des revenus du travail (salaires et revenus d'activité non salariée) est passée de 10% en 1995 à 19% en 2020, et devrait atteindre 50% d'ici à 2107 si la tendance se poursuit au même rythme qu'entre 1995 et 2020. Pour le millime supérieur (top 0,1%), la parité pourrait être atteinte en 2145.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0.01364</cdr:x>
      <cdr:y>0.84014</cdr:y>
    </cdr:from>
    <cdr:to>
      <cdr:x>0.98986</cdr:x>
      <cdr:y>0.97096</cdr:y>
    </cdr:to>
    <cdr:sp macro="" textlink="">
      <cdr:nvSpPr>
        <cdr:cNvPr id="4" name="Rectangle 3"/>
        <cdr:cNvSpPr/>
      </cdr:nvSpPr>
      <cdr:spPr>
        <a:xfrm xmlns:a="http://schemas.openxmlformats.org/drawingml/2006/main">
          <a:off x="124531" y="4738568"/>
          <a:ext cx="8912648" cy="73786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Des quotas pour l'accès aux universités et emplois publics ont été mis en place pour les "schedules castes" (SC) et "scheduled tribes" (ST)  (anciens intouchables et aborigènes discriminés) dès 1950, avant d'être étendus à partir de 1980-1990 aux "other backward classes'" (OBC) (anciens shudras), à la suite de la commission Mandal en 1979-1980. Au total environ 70% de la population indienne est concernée en 2010-2020. Les SC-ST bénéficient également de quotas pour les fonctions électives.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endParaRPr lang="fr-FR" sz="1100" b="0" i="0" baseline="0">
            <a:solidFill>
              <a:schemeClr val="tx1"/>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0" i="0" baseline="0">
              <a:solidFill>
                <a:schemeClr val="tx1"/>
              </a:solidFill>
              <a:effectLst/>
              <a:latin typeface="Arial Narrow" panose="020B0606020202030204" pitchFamily="34" charset="0"/>
              <a:ea typeface="+mn-ea"/>
              <a:cs typeface="Arial" panose="020B0604020202020204" pitchFamily="34" charset="0"/>
            </a:rPr>
            <a:t>.</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0.05297</cdr:x>
      <cdr:y>0.8365</cdr:y>
    </cdr:from>
    <cdr:to>
      <cdr:x>0.96308</cdr:x>
      <cdr:y>0.97009</cdr:y>
    </cdr:to>
    <cdr:sp macro="" textlink="">
      <cdr:nvSpPr>
        <cdr:cNvPr id="4" name="Rectangle 3"/>
        <cdr:cNvSpPr/>
      </cdr:nvSpPr>
      <cdr:spPr>
        <a:xfrm xmlns:a="http://schemas.openxmlformats.org/drawingml/2006/main">
          <a:off x="483576" y="4713188"/>
          <a:ext cx="8308732" cy="75269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 ratio entre le revenu moyen des basses castes en Inde (scheduled castes and tribes, SC+ST, anciens intouchables et aborigènes discriminés) et celui du reste de la population est passé de 57% en 1950 à 74% en 2018. Le ratio entre le revenu moyen des Noirs et des Blancs est passé dans le même temps de 54% à 56% aux Etats-Unis, et de 9% à 18% en Afrique du Sud.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200">
            <a:effectLst/>
            <a:latin typeface="Arial Narrow" panose="020B060602020203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0.0188</cdr:x>
      <cdr:y>0.84957</cdr:y>
    </cdr:from>
    <cdr:to>
      <cdr:x>0.98754</cdr:x>
      <cdr:y>0.98232</cdr:y>
    </cdr:to>
    <cdr:sp macro="" textlink="">
      <cdr:nvSpPr>
        <cdr:cNvPr id="4" name="Rectangle 3"/>
        <cdr:cNvSpPr/>
      </cdr:nvSpPr>
      <cdr:spPr>
        <a:xfrm xmlns:a="http://schemas.openxmlformats.org/drawingml/2006/main">
          <a:off x="171907" y="4791765"/>
          <a:ext cx="8858159" cy="74875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écarts de revenus entre pays, tels que mesurés par le ratio entre le revenu moyen des 10% de la population mondiale habitant dans les pays les plus riches et le revenu moyen des 50% de la population mondiale habitant dans les pays les plus pauvres, ont fortement progressé entre 1820 et 1960-1980, avant d'entamer une phase de décroissance.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Pour le calcul de ce ratio, la population des pays à cheval entre déciles est partagée entre ces déciles comme s'il s'agissait de plusieurs pays.</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0.00532</cdr:x>
      <cdr:y>0.81673</cdr:y>
    </cdr:from>
    <cdr:to>
      <cdr:x>0.99438</cdr:x>
      <cdr:y>0.97417</cdr:y>
    </cdr:to>
    <cdr:sp macro="" textlink="">
      <cdr:nvSpPr>
        <cdr:cNvPr id="4" name="Rectangle 3"/>
        <cdr:cNvSpPr/>
      </cdr:nvSpPr>
      <cdr:spPr>
        <a:xfrm xmlns:a="http://schemas.openxmlformats.org/drawingml/2006/main">
          <a:off x="48524" y="4601778"/>
          <a:ext cx="9029533" cy="887089"/>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Dans les pays à bas revenus (tiers des pays les plus pauvres: Afrique, Asie du sud, etc.), les recettes fiscales sont passées de 15,6% du produit intérieur brut en 1970-1979 à 13,7% en 1990-1999 et 14,5% et 2010-2019, essentiellement du fait de la chute non compensée des droits de douanes et autres taxes sur les échanges internationaux (qui rapportaient 5,9% du PIB en 1970-1979, 3,9% en 1990-1999 et 2,8% en 2010-2019). Dans les pays à hauts revenus (tiers le plus riche: Europe, Amérique du Nord, etc.), les droits de douanes étaient déjà très faibles en début de période et les recettes fiscales ont continué de progresser, avant de se stabiliser.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0.52807</cdr:x>
      <cdr:y>0.39907</cdr:y>
    </cdr:from>
    <cdr:to>
      <cdr:x>0.6135</cdr:x>
      <cdr:y>0.81088</cdr:y>
    </cdr:to>
    <cdr:sp macro="" textlink="">
      <cdr:nvSpPr>
        <cdr:cNvPr id="4" name="ZoneTexte 3"/>
        <cdr:cNvSpPr txBox="1"/>
      </cdr:nvSpPr>
      <cdr:spPr>
        <a:xfrm xmlns:a="http://schemas.openxmlformats.org/drawingml/2006/main">
          <a:off x="4857750" y="2238376"/>
          <a:ext cx="785813" cy="2309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0.05549</cdr:x>
      <cdr:y>0.85575</cdr:y>
    </cdr:from>
    <cdr:to>
      <cdr:x>0.98471</cdr:x>
      <cdr:y>0.97486</cdr:y>
    </cdr:to>
    <cdr:sp macro="" textlink="">
      <cdr:nvSpPr>
        <cdr:cNvPr id="13" name="Rectangle 12"/>
        <cdr:cNvSpPr/>
      </cdr:nvSpPr>
      <cdr:spPr>
        <a:xfrm xmlns:a="http://schemas.openxmlformats.org/drawingml/2006/main">
          <a:off x="515473" y="5187012"/>
          <a:ext cx="8631964" cy="72195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ysClr val="windowText" lastClr="000000"/>
              </a:solidFill>
              <a:effectLst/>
              <a:latin typeface="Arial" panose="020B0604020202020204" pitchFamily="34" charset="0"/>
              <a:ea typeface="+mn-ea"/>
              <a:cs typeface="Arial" panose="020B0604020202020204" pitchFamily="34" charset="0"/>
            </a:rPr>
            <a:t>Lecture</a:t>
          </a:r>
          <a:r>
            <a:rPr lang="fr-FR" sz="1100" b="0" i="0" baseline="0">
              <a:solidFill>
                <a:sysClr val="windowText" lastClr="000000"/>
              </a:solidFill>
              <a:effectLst/>
              <a:latin typeface="Arial" panose="020B0604020202020204" pitchFamily="34" charset="0"/>
              <a:ea typeface="+mn-ea"/>
              <a:cs typeface="Arial" panose="020B0604020202020204" pitchFamily="34" charset="0"/>
            </a:rPr>
            <a:t>. Entre 2010 et 2018, le flux annuel de transferts nets en provenance de l'UE (différence entre la totalité des dépenses reçues et des contributions versées au budget de l'UE) s'est élevé à 2,7% du PIB par an en moyenne en Pologne; sur la même période, le flux sortant de profits et autres revenus de la propriété (net du flux sortant correspondant) s'est élevé à 4,7% du PIB. Pour la Hongrie, ces mêmes chiffres étaient de 4,0% et 7,2%. </a:t>
          </a:r>
          <a:r>
            <a:rPr lang="fr-FR" sz="1100" b="1" i="0" baseline="0">
              <a:solidFill>
                <a:sysClr val="windowText" lastClr="000000"/>
              </a:solidFill>
              <a:effectLst/>
              <a:latin typeface="Arial Narrow" panose="020B0606020202030204" pitchFamily="34" charset="0"/>
              <a:ea typeface="+mn-ea"/>
              <a:cs typeface="Arial" panose="020B0604020202020204" pitchFamily="34" charset="0"/>
            </a:rPr>
            <a:t>Sources et séries</a:t>
          </a:r>
          <a:r>
            <a:rPr lang="fr-FR" sz="1100" b="0" i="0" baseline="0">
              <a:solidFill>
                <a:sysClr val="windowText" lastClr="000000"/>
              </a:solidFill>
              <a:effectLst/>
              <a:latin typeface="Arial Narrow" panose="020B0606020202030204" pitchFamily="34" charset="0"/>
              <a:ea typeface="+mn-ea"/>
              <a:cs typeface="Arial" panose="020B0604020202020204" pitchFamily="34" charset="0"/>
            </a:rPr>
            <a:t>: voir piketty.pse.ens.fr/egalite</a:t>
          </a:r>
          <a:r>
            <a:rPr lang="fr-FR" sz="1100">
              <a:latin typeface="Arial Narrow" panose="020B0606020202030204" pitchFamily="34" charset="0"/>
              <a:cs typeface="Arial" panose="020B0604020202020204" pitchFamily="34" charset="0"/>
            </a:rPr>
            <a:t>Sourcnet </a:t>
          </a:r>
          <a:r>
            <a:rPr lang="fr-FR" sz="1200"/>
            <a:t>e annual net transfers from the European Union, that is, the difference between the totality of expenditure received and the contributions paid to the EU budget, were appreciably lower: 2.7% of the G</a:t>
          </a:r>
          <a:r>
            <a:rPr lang="fr-FR" sz="1200" b="0" i="0" baseline="0">
              <a:solidFill>
                <a:sysClr val="windowText" lastClr="000000"/>
              </a:solidFill>
              <a:effectLst/>
              <a:latin typeface="Arial Narrow" panose="020B0606020202030204" pitchFamily="34" charset="0"/>
              <a:ea typeface="+mn-ea"/>
              <a:cs typeface="Arial" panose="020B0604020202020204" pitchFamily="34" charset="0"/>
            </a:rPr>
            <a:t>.</a:t>
          </a:r>
        </a:p>
        <a:p xmlns:a="http://schemas.openxmlformats.org/drawingml/2006/main">
          <a:pPr rtl="0"/>
          <a:endParaRPr lang="fr-FR" sz="1200" b="1" i="0" baseline="0">
            <a:solidFill>
              <a:sysClr val="windowText" lastClr="000000"/>
            </a:solidFill>
            <a:effectLst/>
            <a:latin typeface="Arial Narrow" panose="020B0606020202030204" pitchFamily="34" charset="0"/>
            <a:ea typeface="+mn-ea"/>
            <a:cs typeface="Arial" panose="020B0604020202020204" pitchFamily="34" charset="0"/>
          </a:endParaRPr>
        </a:p>
        <a:p xmlns:a="http://schemas.openxmlformats.org/drawingml/2006/main">
          <a:pPr rtl="0"/>
          <a:r>
            <a:rPr lang="fr-FR" sz="1100" b="1" i="0" baseline="0">
              <a:solidFill>
                <a:schemeClr val="lt1"/>
              </a:solidFill>
              <a:effectLst/>
              <a:latin typeface="+mn-lt"/>
              <a:ea typeface="+mn-ea"/>
              <a:cs typeface="+mn-cs"/>
            </a:rPr>
            <a:t>Source</a:t>
          </a:r>
          <a:r>
            <a:rPr lang="fr-FR" sz="1100" b="0" i="0" baseline="0">
              <a:solidFill>
                <a:schemeClr val="lt1"/>
              </a:solidFill>
              <a:effectLst/>
              <a:latin typeface="+mn-lt"/>
              <a:ea typeface="+mn-ea"/>
              <a:cs typeface="+mn-cs"/>
            </a:rPr>
            <a:t>: calculs de l'auteur à partir des enquêtes post-électorales 1956-2017 (élections présidentielles et législatives). </a:t>
          </a:r>
          <a:endParaRPr lang="fr-FR">
            <a:effectLst/>
          </a:endParaRPr>
        </a:p>
        <a:p xmlns:a="http://schemas.openxmlformats.org/drawingml/2006/main">
          <a:pPr rtl="0"/>
          <a:r>
            <a:rPr lang="fr-FR" sz="1100" b="1" i="0" baseline="0">
              <a:solidFill>
                <a:schemeClr val="lt1"/>
              </a:solidFill>
              <a:effectLst/>
              <a:latin typeface="+mn-lt"/>
              <a:ea typeface="+mn-ea"/>
              <a:cs typeface="+mn-cs"/>
            </a:rPr>
            <a:t>Lecture</a:t>
          </a:r>
          <a:r>
            <a:rPr lang="fr-FR" sz="1100" b="0" i="0" baseline="0">
              <a:solidFill>
                <a:schemeClr val="lt1"/>
              </a:solidFill>
              <a:effectLst/>
              <a:latin typeface="+mn-lt"/>
              <a:ea typeface="+mn-ea"/>
              <a:cs typeface="+mn-cs"/>
            </a:rPr>
            <a:t>: en 1956, les partis de gauche (SFIO-PS, PCF, MRG, divers gauche et écologistes, extrême-gauche) obtiennent un score 12 point</a:t>
          </a:r>
          <a:endParaRPr lang="fr-FR">
            <a:effectLst/>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129757"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0.00383</cdr:x>
      <cdr:y>0.84329</cdr:y>
    </cdr:from>
    <cdr:to>
      <cdr:x>0.98699</cdr:x>
      <cdr:y>0.96894</cdr:y>
    </cdr:to>
    <cdr:sp macro="" textlink="">
      <cdr:nvSpPr>
        <cdr:cNvPr id="4" name="Rectangle 3"/>
        <cdr:cNvSpPr/>
      </cdr:nvSpPr>
      <cdr:spPr>
        <a:xfrm xmlns:a="http://schemas.openxmlformats.org/drawingml/2006/main">
          <a:off x="34941" y="4745711"/>
          <a:ext cx="8969396" cy="70713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La part de la propriété publique (actifs publics nets de dettes, toutes collectivités publiques et tous actifs confondus: entreprises, immeubles, terres, participations et actifs financiers, etc.) dans la propriété totale (c'est-à-dire la somme de la propriété publique et privée) était d'environ 70% en Chine en 1978, et elle s'est stabilisée autour de 30% depuis le milieu des années 2000. Elle était autour de 15%-30% dans les pays capitalistes à la fin des annnées 1970; elle est quasi-nulle ou négative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144000" cy="564022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0.01257</cdr:x>
      <cdr:y>0.84452</cdr:y>
    </cdr:from>
    <cdr:to>
      <cdr:x>0.99016</cdr:x>
      <cdr:y>0.97458</cdr:y>
    </cdr:to>
    <cdr:sp macro="" textlink="">
      <cdr:nvSpPr>
        <cdr:cNvPr id="4" name="Rectangle 3"/>
        <cdr:cNvSpPr/>
      </cdr:nvSpPr>
      <cdr:spPr>
        <a:xfrm xmlns:a="http://schemas.openxmlformats.org/drawingml/2006/main">
          <a:off x="114607" y="4753751"/>
          <a:ext cx="8915093" cy="73210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Après une légère diminution pendant la Révolution, la concentration de la propriété (actifs immobiliers, professionnels et financiers, nets de dettes) s'est accrue en France au 19</a:t>
          </a:r>
          <a:r>
            <a:rPr lang="fr-FR" sz="1100" b="0" i="0" baseline="30000">
              <a:solidFill>
                <a:schemeClr val="tx1"/>
              </a:solidFill>
              <a:effectLst/>
              <a:latin typeface="Arial" panose="020B0604020202020204" pitchFamily="34" charset="0"/>
              <a:ea typeface="+mn-ea"/>
              <a:cs typeface="Arial" panose="020B0604020202020204" pitchFamily="34" charset="0"/>
            </a:rPr>
            <a:t>e</a:t>
          </a:r>
          <a:r>
            <a:rPr lang="fr-FR" sz="1100" b="0" i="0" baseline="0">
              <a:solidFill>
                <a:schemeClr val="tx1"/>
              </a:solidFill>
              <a:effectLst/>
              <a:latin typeface="Arial" panose="020B0604020202020204" pitchFamily="34" charset="0"/>
              <a:ea typeface="+mn-ea"/>
              <a:cs typeface="Arial" panose="020B0604020202020204" pitchFamily="34" charset="0"/>
            </a:rPr>
            <a:t> siècle et jusqu'à la Première guerre mondiale, avant de se réduire fortement à la suite des guerres et jusqu'aux années 1980. Au total, la part détenue par les 1% les plus riches est passée de 55% en 1910 à 24% en 2020, mais cela a peu bénéficé aux 50% les plus pauvres, dont la part est passée de 2% en 1910 à 6% en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r>
            <a:rPr lang="fr-FR" sz="1200" b="0" i="0" baseline="0">
              <a:solidFill>
                <a:schemeClr val="lt1"/>
              </a:solidFill>
              <a:effectLst/>
              <a:latin typeface="Arial Narrow" panose="020B0606020202030204" pitchFamily="34" charset="0"/>
              <a:ea typeface="+mn-ea"/>
              <a:cs typeface="+mn-cs"/>
            </a:rPr>
            <a:t>et </a:t>
          </a:r>
          <a:endParaRPr lang="fr-FR" sz="1200">
            <a:effectLst/>
            <a:latin typeface="Arial Narrow" panose="020B0606020202030204"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0.01516</cdr:x>
      <cdr:y>0.84329</cdr:y>
    </cdr:from>
    <cdr:to>
      <cdr:x>0.9712</cdr:x>
      <cdr:y>0.96752</cdr:y>
    </cdr:to>
    <cdr:sp macro="" textlink="">
      <cdr:nvSpPr>
        <cdr:cNvPr id="4" name="Rectangle 3"/>
        <cdr:cNvSpPr/>
      </cdr:nvSpPr>
      <cdr:spPr>
        <a:xfrm xmlns:a="http://schemas.openxmlformats.org/drawingml/2006/main">
          <a:off x="138545" y="4745711"/>
          <a:ext cx="8735291" cy="69912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L'Etat chinois (tous niveaux de gouvernements et de collectivités locales confondus) détient en 2020 environ 55% du capital total des entreprises du pays (sociétés côtés et non côtés, toutes tailles et tous secteurs confondus), contre 33% pour les ménages chinois et 12% pour les investisseurs étrangers. La part de ces derniers a diminué depuis 2006, et celle des ménages chinois a progressé, alors que la part de l'Etat chinois s'est stabilisée autour de 55%.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a:t>
          </a:r>
          <a:endParaRPr lang="fr-FR" sz="1100">
            <a:effectLst/>
            <a:latin typeface="Arial Narrow" panose="020B060602020203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137073" cy="5631873"/>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0.00668</cdr:x>
      <cdr:y>0.83491</cdr:y>
    </cdr:from>
    <cdr:to>
      <cdr:x>0.98748</cdr:x>
      <cdr:y>0.99052</cdr:y>
    </cdr:to>
    <cdr:sp macro="" textlink="">
      <cdr:nvSpPr>
        <cdr:cNvPr id="3" name="Rectangle 2"/>
        <cdr:cNvSpPr/>
      </cdr:nvSpPr>
      <cdr:spPr>
        <a:xfrm xmlns:a="http://schemas.openxmlformats.org/drawingml/2006/main">
          <a:off x="60960" y="4701540"/>
          <a:ext cx="8953500" cy="87627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Lecture</a:t>
          </a:r>
          <a:r>
            <a:rPr lang="fr-FR" sz="1100" b="0" i="0" baseline="0">
              <a:solidFill>
                <a:schemeClr val="tx1"/>
              </a:solidFill>
              <a:effectLst/>
              <a:latin typeface="Arial" panose="020B0604020202020204" pitchFamily="34" charset="0"/>
              <a:ea typeface="+mn-ea"/>
              <a:cs typeface="Arial" panose="020B0604020202020204" pitchFamily="34" charset="0"/>
            </a:rPr>
            <a:t>. Les actifs totaux détenus par la Banque centrale européenne (BCE) sont passés de 11% du PIB de la zone euro au 31/12/2004 à 61% au 31/12/2020. La courbe 1900-1998 indique la moyenne obtenue pour les bilans des banques centrales allemandes et françaises (avec des pics à 39% en 1918 et 62% en 1944). Les actifs totaux de la Federal Reserve (créée en 1913) sont passés de 6% du PIB des Etats-Unis fin 2007 à 36% fin 2020</a:t>
          </a:r>
          <a:r>
            <a:rPr lang="fr-FR" sz="1100" b="0" i="0" baseline="0">
              <a:solidFill>
                <a:schemeClr val="tx1"/>
              </a:solidFill>
              <a:effectLst/>
              <a:latin typeface="Arial Narrow" panose="020B060602020203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Note.</a:t>
          </a:r>
          <a:r>
            <a:rPr lang="fr-FR" sz="1100" b="0" i="0" baseline="0">
              <a:solidFill>
                <a:schemeClr val="tx1"/>
              </a:solidFill>
              <a:effectLst/>
              <a:latin typeface="Arial Narrow" panose="020B0606020202030204" pitchFamily="34" charset="0"/>
              <a:ea typeface="+mn-ea"/>
              <a:cs typeface="Arial" panose="020B0604020202020204" pitchFamily="34" charset="0"/>
            </a:rPr>
            <a:t> La moyenne pays riches est la moyenne arithmétique des 17 pays suivants: Allemagne, Australie, Belgique, Canada, Danemark, Espagne, Etats-Unis, France, Finlande, Hollande, Italie, Japon, Norvège, Portugal, Suède, Suisse, Royaume-Uni</a:t>
          </a:r>
          <a:r>
            <a:rPr lang="fr-FR" sz="1100" b="0" i="0" baseline="0">
              <a:solidFill>
                <a:schemeClr val="tx1"/>
              </a:solidFill>
              <a:effectLst/>
              <a:latin typeface="Arial" panose="020B0604020202020204" pitchFamily="34" charset="0"/>
              <a:ea typeface="+mn-ea"/>
              <a:cs typeface="Arial" panose="020B0604020202020204" pitchFamily="34" charset="0"/>
            </a:rPr>
            <a:t>.  </a:t>
          </a:r>
          <a:r>
            <a:rPr lang="fr-FR" sz="1100" b="1" i="0" baseline="0">
              <a:solidFill>
                <a:schemeClr val="tx1"/>
              </a:solidFill>
              <a:effectLst/>
              <a:latin typeface="Arial Narrow" panose="020B0606020202030204" pitchFamily="34" charset="0"/>
              <a:ea typeface="+mn-ea"/>
              <a:cs typeface="Arial" panose="020B0604020202020204" pitchFamily="34" charset="0"/>
            </a:rPr>
            <a:t>Sources et séries</a:t>
          </a:r>
          <a:r>
            <a:rPr lang="fr-FR" sz="1100" b="0" i="0" baseline="0">
              <a:solidFill>
                <a:schemeClr val="tx1"/>
              </a:solidFill>
              <a:effectLst/>
              <a:latin typeface="Arial Narrow" panose="020B0606020202030204" pitchFamily="34" charset="0"/>
              <a:ea typeface="+mn-ea"/>
              <a:cs typeface="Arial" panose="020B0604020202020204" pitchFamily="34" charset="0"/>
            </a:rPr>
            <a:t>: voir piketty.pse.ens.fr/egalite </a:t>
          </a:r>
          <a:endParaRPr lang="fr-FR" sz="1100">
            <a:effectLst/>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0242" cy="606521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ydiaassouad/Desktop/Texte/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calcul_B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calcul_B1.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TC_A7_EAG201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1_TIM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ydiaassouad/Desktop/Texte/China,%20Russia/minimum%20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C/Users/T517E~1.PIK/AppData/Local/Temp/https::nowa.nuff.ox.ac.uk:senate%20poverty%20response/pov%20response/minimum%20wag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ropbox/WIDChina/PaperApril2017/minimum%20wag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G_56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G_567.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FG_12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F1_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1_ALL.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F11_ALL.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F11_A94.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F12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F13_AL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JPN_VEH_THEF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portal.oecd.org/Temp/MASTER_INPU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Q_ISC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AG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E9C3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9C3N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POpul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POpul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t.piketty/Dropbox/WIDMiddleEast/AlvaredoAssouadPiketty2017MiddleEast/All%20couples%201970%20to%202004%20MFTTAWE%20comparis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joint%20income%20dist/All%20couples%201970%20to%202004%20MFTTAWE%20comparis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t.piketty/Dropbox/Piketty2018StructureOfPoliticalConflict/All%20couples%201970%20to%202004%20MFTTAWE%20comparis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oecd.org/Documents%20and%20Settings/gonnard_e/My%20Documents/4.%20RAAG%20PUBLICATION/RAG_2013/RAG13_GDPpc_CRISIS.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edu/Projects/eag/2012/Content/EAG2012_TC_A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edu/Projects/LSO/EAG2016/EAGData/EAG2016_TC_A5.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portal.oecd.org/eshare/edu/pc/Deliverables/Collaboration%20with%20PAC/EAG2016/Indicators%20-%20data%20and%20analysis/EAG2016_TC_A6_current.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EduExpe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IRPISAPlus_Chap5_ChartCorrec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F5_W.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EPC_Jap.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_ISC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SUBSNE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homaspiketty/Dropbox/Piketty2019Capital&amp;Ideologie/LivreEN/AGTranslation/AGFiles14072019/Part3Graph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t.piketty/Dropbox/Piketty2019Capital&amp;Ideologie/LivreEN/xls/Q_ISC56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t.piketty/Dropbox/WIDRussia/NPZ2017DistributionSeries/IncomeTaxData/RawTaxData/WitheldTaxAgents/&#1042;&#1051;&#1040;&#1044;/5-&#1053;&#1044;&#1060;&#1051;/&#1057;&#1074;&#1086;&#1076;&#1099;/&#1079;&#1072;%202010%20&#1075;&#1086;&#1076;/&#1085;&#1072;%2014.02.12%20&#1091;&#1090;&#1086;&#1095;&#1085;/&#1054;&#1090;&#1095;&#1077;&#1090;%205&#1053;&#1044;&#1060;&#1051;%202011%20&#1087;&#1086;%20&#1088;&#1077;&#1075;&#1080;&#1086;&#1085;&#1072;&#1084;%20&#1080;%20&#1056;&#1060;%20&#1074;%20&#1094;&#1077;&#1083;&#1086;&#108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calcul_B1"/>
      <sheetName val="Calcul_B1_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Table B1.1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ies"/>
      <sheetName val="INFO sheet"/>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efreshError="1">
        <row r="1">
          <cell r="A1" t="str">
            <v>OECD</v>
          </cell>
          <cell r="B1" t="str">
            <v>OCDE</v>
          </cell>
          <cell r="C1" t="str">
            <v>Rank order</v>
          </cell>
        </row>
        <row r="2">
          <cell r="A2" t="str">
            <v>Australia</v>
          </cell>
          <cell r="B2" t="str">
            <v>Australie</v>
          </cell>
          <cell r="C2">
            <v>1</v>
          </cell>
        </row>
        <row r="3">
          <cell r="A3" t="str">
            <v>Austria</v>
          </cell>
          <cell r="B3" t="str">
            <v>Autriche</v>
          </cell>
          <cell r="C3">
            <v>2</v>
          </cell>
        </row>
        <row r="4">
          <cell r="A4" t="str">
            <v>Belgium</v>
          </cell>
          <cell r="B4" t="str">
            <v>Belgique</v>
          </cell>
          <cell r="C4">
            <v>3</v>
          </cell>
        </row>
        <row r="5">
          <cell r="A5" t="str">
            <v>Flemish Community of Belgium</v>
          </cell>
          <cell r="B5" t="str">
            <v>Communauté flamande de Belgique</v>
          </cell>
          <cell r="C5" t="str">
            <v/>
          </cell>
        </row>
        <row r="6">
          <cell r="A6" t="str">
            <v>Canada</v>
          </cell>
          <cell r="B6" t="str">
            <v>Canada</v>
          </cell>
          <cell r="C6">
            <v>4</v>
          </cell>
        </row>
        <row r="7">
          <cell r="A7" t="str">
            <v>Chile</v>
          </cell>
          <cell r="B7" t="str">
            <v>Chili</v>
          </cell>
          <cell r="C7">
            <v>5</v>
          </cell>
        </row>
        <row r="8">
          <cell r="A8" t="str">
            <v>Czech Republic</v>
          </cell>
          <cell r="B8" t="str">
            <v>Rép. tchèque</v>
          </cell>
          <cell r="C8">
            <v>6</v>
          </cell>
        </row>
        <row r="9">
          <cell r="A9" t="str">
            <v>Denmark</v>
          </cell>
          <cell r="B9" t="str">
            <v>Danemark</v>
          </cell>
          <cell r="C9">
            <v>7</v>
          </cell>
        </row>
        <row r="10">
          <cell r="A10" t="str">
            <v>Estonia</v>
          </cell>
          <cell r="B10" t="str">
            <v>Estonie</v>
          </cell>
          <cell r="C10">
            <v>8</v>
          </cell>
        </row>
        <row r="11">
          <cell r="A11" t="str">
            <v>Finland</v>
          </cell>
          <cell r="B11" t="str">
            <v>Finlande</v>
          </cell>
          <cell r="C11">
            <v>9</v>
          </cell>
        </row>
        <row r="12">
          <cell r="A12" t="str">
            <v>France</v>
          </cell>
          <cell r="B12" t="str">
            <v>France</v>
          </cell>
          <cell r="C12">
            <v>10</v>
          </cell>
        </row>
        <row r="13">
          <cell r="A13" t="str">
            <v>Germany</v>
          </cell>
          <cell r="B13" t="str">
            <v>Allemagne</v>
          </cell>
          <cell r="C13">
            <v>11</v>
          </cell>
        </row>
        <row r="14">
          <cell r="A14" t="str">
            <v>Greece</v>
          </cell>
          <cell r="B14" t="str">
            <v>Grèce</v>
          </cell>
          <cell r="C14">
            <v>12</v>
          </cell>
        </row>
        <row r="15">
          <cell r="A15" t="str">
            <v>Hungary</v>
          </cell>
          <cell r="B15" t="str">
            <v>Hongrie</v>
          </cell>
          <cell r="C15">
            <v>13</v>
          </cell>
        </row>
        <row r="16">
          <cell r="A16" t="str">
            <v>Iceland</v>
          </cell>
          <cell r="B16" t="str">
            <v>Islande</v>
          </cell>
          <cell r="C16">
            <v>14</v>
          </cell>
        </row>
        <row r="17">
          <cell r="A17" t="str">
            <v>Ireland</v>
          </cell>
          <cell r="B17" t="str">
            <v>Irlande</v>
          </cell>
          <cell r="C17">
            <v>15</v>
          </cell>
        </row>
        <row r="18">
          <cell r="A18" t="str">
            <v>Israel</v>
          </cell>
          <cell r="B18" t="str">
            <v>Israël</v>
          </cell>
          <cell r="C18">
            <v>16</v>
          </cell>
        </row>
        <row r="19">
          <cell r="A19" t="str">
            <v>Italy</v>
          </cell>
          <cell r="B19" t="str">
            <v>Italie</v>
          </cell>
          <cell r="C19">
            <v>17</v>
          </cell>
        </row>
        <row r="20">
          <cell r="A20" t="str">
            <v>Japan</v>
          </cell>
          <cell r="B20" t="str">
            <v>Japon</v>
          </cell>
          <cell r="C20">
            <v>18</v>
          </cell>
        </row>
        <row r="21">
          <cell r="A21" t="str">
            <v>Korea</v>
          </cell>
          <cell r="B21" t="str">
            <v>Corée</v>
          </cell>
          <cell r="C21">
            <v>19</v>
          </cell>
        </row>
        <row r="22">
          <cell r="A22" t="str">
            <v>Luxembourg</v>
          </cell>
          <cell r="B22" t="str">
            <v>Luxembourg</v>
          </cell>
          <cell r="C22">
            <v>20</v>
          </cell>
        </row>
        <row r="23">
          <cell r="A23" t="str">
            <v>Mexico</v>
          </cell>
          <cell r="B23" t="str">
            <v>Mexique</v>
          </cell>
          <cell r="C23">
            <v>21</v>
          </cell>
        </row>
        <row r="24">
          <cell r="A24" t="str">
            <v>Netherlands</v>
          </cell>
          <cell r="B24" t="str">
            <v>Pays-Bas</v>
          </cell>
          <cell r="C24">
            <v>22</v>
          </cell>
        </row>
        <row r="25">
          <cell r="A25" t="str">
            <v>New Zealand</v>
          </cell>
          <cell r="B25" t="str">
            <v>Nouvelle-Zélande</v>
          </cell>
          <cell r="C25">
            <v>23</v>
          </cell>
        </row>
        <row r="26">
          <cell r="A26" t="str">
            <v>Norway</v>
          </cell>
          <cell r="B26" t="str">
            <v>Norvège</v>
          </cell>
          <cell r="C26">
            <v>24</v>
          </cell>
        </row>
        <row r="27">
          <cell r="A27" t="str">
            <v>Poland</v>
          </cell>
          <cell r="B27" t="str">
            <v>Pologne</v>
          </cell>
          <cell r="C27">
            <v>25</v>
          </cell>
        </row>
        <row r="28">
          <cell r="A28" t="str">
            <v>Portugal</v>
          </cell>
          <cell r="B28" t="str">
            <v>Portugal</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Espagne</v>
          </cell>
          <cell r="C31">
            <v>29</v>
          </cell>
        </row>
        <row r="32">
          <cell r="A32" t="str">
            <v>Sweden</v>
          </cell>
          <cell r="B32" t="str">
            <v>Suède</v>
          </cell>
          <cell r="C32">
            <v>30</v>
          </cell>
        </row>
        <row r="33">
          <cell r="A33" t="str">
            <v>Switzerland</v>
          </cell>
          <cell r="B33" t="str">
            <v>Suisse</v>
          </cell>
          <cell r="C33">
            <v>31</v>
          </cell>
        </row>
        <row r="34">
          <cell r="A34" t="str">
            <v>Turkey</v>
          </cell>
          <cell r="B34" t="str">
            <v>Turquie</v>
          </cell>
          <cell r="C34">
            <v>32</v>
          </cell>
        </row>
        <row r="35">
          <cell r="A35" t="str">
            <v>United Kingdom</v>
          </cell>
          <cell r="B35" t="str">
            <v>Royaume-Uni</v>
          </cell>
          <cell r="C35">
            <v>33</v>
          </cell>
        </row>
        <row r="36">
          <cell r="A36" t="str">
            <v>United States</v>
          </cell>
          <cell r="B36" t="str">
            <v>États-Unis</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1">
        <row r="1">
          <cell r="A1" t="str">
            <v>OECD</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Basic Wage"/>
      <sheetName val="Minimum wage"/>
      <sheetName val="MTAWE"/>
      <sheetName val="Minimum wage tax "/>
      <sheetName val="C10+C14 since 1971 + Reason"/>
      <sheetName val="rba table"/>
      <sheetName val="eeh"/>
      <sheetName val="Bond material"/>
    </sheetNames>
    <sheetDataSet>
      <sheetData sheetId="0"/>
      <sheetData sheetId="1"/>
      <sheetData sheetId="2"/>
      <sheetData sheetId="3"/>
      <sheetData sheetId="4"/>
      <sheetData sheetId="5"/>
      <sheetData sheetId="6">
        <row r="10">
          <cell r="C10">
            <v>17.02</v>
          </cell>
          <cell r="I10">
            <v>11.06</v>
          </cell>
        </row>
        <row r="11">
          <cell r="C11">
            <v>20.22</v>
          </cell>
          <cell r="I11">
            <v>13.84</v>
          </cell>
        </row>
        <row r="12">
          <cell r="C12">
            <v>24.63</v>
          </cell>
          <cell r="I12">
            <v>17.25</v>
          </cell>
        </row>
        <row r="13">
          <cell r="C13">
            <v>27.35</v>
          </cell>
          <cell r="I13">
            <v>19.37</v>
          </cell>
        </row>
        <row r="14">
          <cell r="C14">
            <v>28.03</v>
          </cell>
          <cell r="I14">
            <v>19.88</v>
          </cell>
        </row>
        <row r="15">
          <cell r="C15">
            <v>28.73</v>
          </cell>
          <cell r="I15">
            <v>20.02</v>
          </cell>
        </row>
        <row r="16">
          <cell r="C16">
            <v>29.87</v>
          </cell>
          <cell r="I16">
            <v>20.78</v>
          </cell>
        </row>
        <row r="17">
          <cell r="C17">
            <v>31.27</v>
          </cell>
          <cell r="I17">
            <v>21.74</v>
          </cell>
        </row>
        <row r="18">
          <cell r="C18">
            <v>31.81</v>
          </cell>
          <cell r="I18">
            <v>22.23</v>
          </cell>
        </row>
        <row r="19">
          <cell r="C19">
            <v>32.42</v>
          </cell>
          <cell r="I19">
            <v>22.94</v>
          </cell>
        </row>
        <row r="20">
          <cell r="C20">
            <v>34.270000000000003</v>
          </cell>
          <cell r="I20">
            <v>24.42</v>
          </cell>
        </row>
        <row r="21">
          <cell r="C21">
            <v>35.51</v>
          </cell>
          <cell r="I21">
            <v>25.22</v>
          </cell>
        </row>
        <row r="22">
          <cell r="C22">
            <v>36.58</v>
          </cell>
          <cell r="I22">
            <v>26.12</v>
          </cell>
        </row>
        <row r="23">
          <cell r="C23">
            <v>36.76</v>
          </cell>
          <cell r="I23">
            <v>26.22</v>
          </cell>
        </row>
        <row r="24">
          <cell r="C24">
            <v>37.69</v>
          </cell>
          <cell r="I24">
            <v>27.06</v>
          </cell>
        </row>
        <row r="25">
          <cell r="C25">
            <v>39.700000000000003</v>
          </cell>
          <cell r="I25">
            <v>28.38</v>
          </cell>
        </row>
        <row r="26">
          <cell r="C26">
            <v>40.78</v>
          </cell>
          <cell r="I26">
            <v>29.12</v>
          </cell>
        </row>
        <row r="27">
          <cell r="C27">
            <v>43.35</v>
          </cell>
          <cell r="I27">
            <v>30.97</v>
          </cell>
        </row>
        <row r="28">
          <cell r="C28">
            <v>45.5</v>
          </cell>
          <cell r="I28">
            <v>32.67</v>
          </cell>
        </row>
        <row r="29">
          <cell r="C29">
            <v>48.63</v>
          </cell>
          <cell r="I29">
            <v>34.67</v>
          </cell>
        </row>
        <row r="30">
          <cell r="C30">
            <v>51.18</v>
          </cell>
          <cell r="I30">
            <v>37.31</v>
          </cell>
        </row>
        <row r="31">
          <cell r="C31">
            <v>55.74</v>
          </cell>
          <cell r="I31">
            <v>40.92</v>
          </cell>
        </row>
        <row r="32">
          <cell r="C32">
            <v>61.66</v>
          </cell>
          <cell r="I32">
            <v>47.18</v>
          </cell>
        </row>
        <row r="33">
          <cell r="C33">
            <v>68.31</v>
          </cell>
          <cell r="I33">
            <v>53.11</v>
          </cell>
        </row>
        <row r="34">
          <cell r="C34">
            <v>80.709999999999994</v>
          </cell>
          <cell r="I34">
            <v>66.53</v>
          </cell>
        </row>
        <row r="35">
          <cell r="C35">
            <v>105.34</v>
          </cell>
          <cell r="I35">
            <v>92.96</v>
          </cell>
        </row>
        <row r="36">
          <cell r="C36">
            <v>121.01</v>
          </cell>
          <cell r="I36">
            <v>111.65</v>
          </cell>
        </row>
        <row r="37">
          <cell r="C37">
            <v>136.56</v>
          </cell>
          <cell r="I37">
            <v>127.02</v>
          </cell>
        </row>
        <row r="38">
          <cell r="C38">
            <v>149.06</v>
          </cell>
          <cell r="I38">
            <v>138.86000000000001</v>
          </cell>
        </row>
        <row r="39">
          <cell r="C39">
            <v>158.71</v>
          </cell>
          <cell r="I39">
            <v>146.96</v>
          </cell>
        </row>
        <row r="40">
          <cell r="C40">
            <v>172.46</v>
          </cell>
          <cell r="I40">
            <v>157.81</v>
          </cell>
        </row>
        <row r="41">
          <cell r="C41">
            <v>191.43</v>
          </cell>
          <cell r="I41">
            <v>177.74</v>
          </cell>
        </row>
        <row r="42">
          <cell r="C42">
            <v>214.45</v>
          </cell>
          <cell r="I42">
            <v>198.19</v>
          </cell>
        </row>
        <row r="43">
          <cell r="C43" t="str">
            <v>n.a.</v>
          </cell>
          <cell r="I43" t="str">
            <v>n.a.</v>
          </cell>
        </row>
        <row r="44">
          <cell r="C44" t="str">
            <v>n.a.</v>
          </cell>
          <cell r="I44" t="str">
            <v>n.a.</v>
          </cell>
        </row>
        <row r="45">
          <cell r="C45" t="str">
            <v>n.a.</v>
          </cell>
          <cell r="I45" t="str">
            <v>n.a.</v>
          </cell>
        </row>
        <row r="46">
          <cell r="C46" t="str">
            <v>n.a.</v>
          </cell>
          <cell r="I46" t="str">
            <v>n.a.</v>
          </cell>
        </row>
        <row r="47">
          <cell r="C47" t="str">
            <v>n.a.</v>
          </cell>
          <cell r="I47" t="str">
            <v>n.a.</v>
          </cell>
        </row>
        <row r="48">
          <cell r="C48" t="str">
            <v>n.a.</v>
          </cell>
          <cell r="I48" t="str">
            <v>n.a.</v>
          </cell>
        </row>
        <row r="49">
          <cell r="C49" t="str">
            <v>n.a.</v>
          </cell>
          <cell r="I49" t="str">
            <v>n.a.</v>
          </cell>
        </row>
      </sheetData>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84.3907060189552</v>
          </cell>
          <cell r="D2">
            <v>88.156960139078606</v>
          </cell>
          <cell r="E2">
            <v>11.843039860921399</v>
          </cell>
          <cell r="F2" t="str">
            <v>n</v>
          </cell>
          <cell r="G2" t="str">
            <v/>
          </cell>
          <cell r="H2">
            <v>100</v>
          </cell>
          <cell r="I2" t="str">
            <v>n</v>
          </cell>
          <cell r="J2" t="str">
            <v>n</v>
          </cell>
          <cell r="K2" t="str">
            <v>n</v>
          </cell>
          <cell r="L2" t="str">
            <v>n</v>
          </cell>
          <cell r="M2" t="str">
            <v>n</v>
          </cell>
          <cell r="N2">
            <v>88.156960139078606</v>
          </cell>
          <cell r="O2">
            <v>11.843039860921399</v>
          </cell>
          <cell r="P2" t="str">
            <v>n</v>
          </cell>
          <cell r="Q2" t="str">
            <v/>
          </cell>
          <cell r="R2" t="str">
            <v>n</v>
          </cell>
          <cell r="S2" t="str">
            <v>n</v>
          </cell>
          <cell r="T2" t="str">
            <v>n</v>
          </cell>
          <cell r="U2" t="str">
            <v>n</v>
          </cell>
          <cell r="V2" t="str">
            <v/>
          </cell>
          <cell r="W2" t="str">
            <v/>
          </cell>
          <cell r="X2">
            <v>15.6092939810448</v>
          </cell>
          <cell r="Y2">
            <v>88.156960139078606</v>
          </cell>
          <cell r="Z2" t="str">
            <v/>
          </cell>
          <cell r="AA2">
            <v>11.843039860921399</v>
          </cell>
          <cell r="AB2" t="str">
            <v/>
          </cell>
          <cell r="AC2">
            <v>0</v>
          </cell>
          <cell r="AD2" t="str">
            <v>n</v>
          </cell>
          <cell r="AE2" t="str">
            <v/>
          </cell>
          <cell r="AF2" t="str">
            <v/>
          </cell>
          <cell r="AG2">
            <v>0</v>
          </cell>
          <cell r="AH2" t="str">
            <v>n</v>
          </cell>
          <cell r="AI2">
            <v>0</v>
          </cell>
          <cell r="AJ2" t="str">
            <v>n</v>
          </cell>
          <cell r="AK2">
            <v>0</v>
          </cell>
          <cell r="AL2" t="str">
            <v>n</v>
          </cell>
          <cell r="AM2">
            <v>0</v>
          </cell>
          <cell r="AN2" t="str">
            <v>n</v>
          </cell>
          <cell r="AO2" t="str">
            <v/>
          </cell>
          <cell r="AP2" t="str">
            <v/>
          </cell>
          <cell r="AQ2" t="str">
            <v/>
          </cell>
          <cell r="AR2" t="str">
            <v/>
          </cell>
          <cell r="AS2">
            <v>15.6092939810448</v>
          </cell>
          <cell r="AT2" t="str">
            <v>""</v>
          </cell>
        </row>
        <row r="3">
          <cell r="A3" t="str">
            <v>Australia</v>
          </cell>
          <cell r="B3">
            <v>901030</v>
          </cell>
          <cell r="C3">
            <v>88.379863261162697</v>
          </cell>
          <cell r="D3">
            <v>75.751728961537793</v>
          </cell>
          <cell r="E3">
            <v>15.2902303875165</v>
          </cell>
          <cell r="F3" t="str">
            <v>n</v>
          </cell>
          <cell r="G3" t="str">
            <v/>
          </cell>
          <cell r="H3">
            <v>91.041959349054295</v>
          </cell>
          <cell r="I3">
            <v>8.0475848804047008</v>
          </cell>
          <cell r="J3" t="str">
            <v>n</v>
          </cell>
          <cell r="K3">
            <v>8.0475848804047008</v>
          </cell>
          <cell r="L3">
            <v>0.910455770541028</v>
          </cell>
          <cell r="M3">
            <v>8.9580406509457298</v>
          </cell>
          <cell r="N3">
            <v>83.205292925546701</v>
          </cell>
          <cell r="O3">
            <v>16.794707074453299</v>
          </cell>
          <cell r="P3" t="str">
            <v>n</v>
          </cell>
          <cell r="Q3" t="str">
            <v/>
          </cell>
          <cell r="R3">
            <v>89.836440735007102</v>
          </cell>
          <cell r="S3" t="str">
            <v>n</v>
          </cell>
          <cell r="T3">
            <v>89.836440735007102</v>
          </cell>
          <cell r="U3">
            <v>10.1635592649929</v>
          </cell>
          <cell r="V3" t="str">
            <v/>
          </cell>
          <cell r="W3" t="str">
            <v/>
          </cell>
          <cell r="X3">
            <v>11.620136738837299</v>
          </cell>
          <cell r="Y3">
            <v>83.205292925546701</v>
          </cell>
          <cell r="Z3" t="str">
            <v/>
          </cell>
          <cell r="AA3">
            <v>16.794707074453299</v>
          </cell>
          <cell r="AB3" t="str">
            <v/>
          </cell>
          <cell r="AC3">
            <v>0</v>
          </cell>
          <cell r="AD3" t="str">
            <v>n</v>
          </cell>
          <cell r="AE3" t="str">
            <v/>
          </cell>
          <cell r="AF3" t="str">
            <v/>
          </cell>
          <cell r="AG3">
            <v>89.836440735007102</v>
          </cell>
          <cell r="AH3" t="str">
            <v/>
          </cell>
          <cell r="AI3">
            <v>0</v>
          </cell>
          <cell r="AJ3" t="str">
            <v>n</v>
          </cell>
          <cell r="AK3">
            <v>89.836440735007102</v>
          </cell>
          <cell r="AL3" t="str">
            <v/>
          </cell>
          <cell r="AM3">
            <v>10.1635592649929</v>
          </cell>
          <cell r="AN3" t="str">
            <v/>
          </cell>
          <cell r="AO3" t="str">
            <v/>
          </cell>
          <cell r="AP3" t="str">
            <v/>
          </cell>
          <cell r="AQ3" t="str">
            <v/>
          </cell>
          <cell r="AR3" t="str">
            <v/>
          </cell>
          <cell r="AS3">
            <v>11.620136738837299</v>
          </cell>
          <cell r="AT3" t="str">
            <v>""</v>
          </cell>
        </row>
        <row r="4">
          <cell r="A4" t="str">
            <v>Austria</v>
          </cell>
          <cell r="B4">
            <v>901030</v>
          </cell>
          <cell r="C4">
            <v>99.015368143706198</v>
          </cell>
          <cell r="D4">
            <v>98.916135376838497</v>
          </cell>
          <cell r="E4">
            <v>0.31382347346183698</v>
          </cell>
          <cell r="F4" t="str">
            <v>a</v>
          </cell>
          <cell r="G4" t="str">
            <v/>
          </cell>
          <cell r="H4">
            <v>99.229958850300306</v>
          </cell>
          <cell r="I4">
            <v>0.613296281175153</v>
          </cell>
          <cell r="J4" t="str">
            <v>a</v>
          </cell>
          <cell r="K4">
            <v>0.613296281175153</v>
          </cell>
          <cell r="L4">
            <v>0.15674486852454</v>
          </cell>
          <cell r="M4">
            <v>0.77004114969969295</v>
          </cell>
          <cell r="N4">
            <v>99.683741203666798</v>
          </cell>
          <cell r="O4">
            <v>0.31625879633314702</v>
          </cell>
          <cell r="P4" t="str">
            <v>a</v>
          </cell>
          <cell r="Q4" t="str">
            <v/>
          </cell>
          <cell r="R4">
            <v>79.644611383993094</v>
          </cell>
          <cell r="S4" t="str">
            <v>a</v>
          </cell>
          <cell r="T4">
            <v>79.644611383993094</v>
          </cell>
          <cell r="U4">
            <v>20.355388616006898</v>
          </cell>
          <cell r="V4" t="str">
            <v/>
          </cell>
          <cell r="W4" t="str">
            <v/>
          </cell>
          <cell r="X4">
            <v>0.98463185629375705</v>
          </cell>
          <cell r="Y4">
            <v>99.683741203666798</v>
          </cell>
          <cell r="Z4" t="str">
            <v/>
          </cell>
          <cell r="AA4">
            <v>0.31625879633314702</v>
          </cell>
          <cell r="AB4" t="str">
            <v/>
          </cell>
          <cell r="AC4">
            <v>0</v>
          </cell>
          <cell r="AD4" t="str">
            <v>a</v>
          </cell>
          <cell r="AE4" t="str">
            <v/>
          </cell>
          <cell r="AF4" t="str">
            <v/>
          </cell>
          <cell r="AG4">
            <v>79.644611383993094</v>
          </cell>
          <cell r="AH4" t="str">
            <v/>
          </cell>
          <cell r="AI4">
            <v>0</v>
          </cell>
          <cell r="AJ4" t="str">
            <v>a</v>
          </cell>
          <cell r="AK4">
            <v>79.644611383993094</v>
          </cell>
          <cell r="AL4" t="str">
            <v/>
          </cell>
          <cell r="AM4">
            <v>20.355388616006898</v>
          </cell>
          <cell r="AN4" t="str">
            <v/>
          </cell>
          <cell r="AO4" t="str">
            <v/>
          </cell>
          <cell r="AP4" t="str">
            <v/>
          </cell>
          <cell r="AQ4" t="str">
            <v/>
          </cell>
          <cell r="AR4" t="str">
            <v/>
          </cell>
          <cell r="AS4">
            <v>0.98463185629375705</v>
          </cell>
          <cell r="AT4" t="str">
            <v>""</v>
          </cell>
        </row>
        <row r="5">
          <cell r="A5" t="str">
            <v>Belgium (Fl)</v>
          </cell>
          <cell r="B5">
            <v>901030</v>
          </cell>
          <cell r="C5" t="str">
            <v>m.</v>
          </cell>
          <cell r="D5">
            <v>37.319868458468299</v>
          </cell>
          <cell r="E5">
            <v>62.403017703287802</v>
          </cell>
          <cell r="F5" t="str">
            <v>n</v>
          </cell>
          <cell r="G5" t="str">
            <v/>
          </cell>
          <cell r="H5">
            <v>99.722886161755994</v>
          </cell>
          <cell r="I5">
            <v>0.27711383824400398</v>
          </cell>
          <cell r="J5" t="str">
            <v/>
          </cell>
          <cell r="K5">
            <v>0.27711383824400398</v>
          </cell>
          <cell r="L5" t="str">
            <v/>
          </cell>
          <cell r="M5">
            <v>0.27711383824400398</v>
          </cell>
          <cell r="N5">
            <v>37.423574361790301</v>
          </cell>
          <cell r="O5">
            <v>62.576425638209699</v>
          </cell>
          <cell r="P5" t="str">
            <v>n</v>
          </cell>
          <cell r="Q5" t="str">
            <v/>
          </cell>
          <cell r="R5">
            <v>100</v>
          </cell>
          <cell r="S5" t="str">
            <v/>
          </cell>
          <cell r="T5">
            <v>100</v>
          </cell>
          <cell r="U5" t="str">
            <v/>
          </cell>
          <cell r="V5" t="str">
            <v/>
          </cell>
          <cell r="W5" t="str">
            <v/>
          </cell>
          <cell r="X5" t="str">
            <v>m</v>
          </cell>
          <cell r="Y5">
            <v>37.423574361790301</v>
          </cell>
          <cell r="Z5" t="str">
            <v/>
          </cell>
          <cell r="AA5">
            <v>62.576425638209699</v>
          </cell>
          <cell r="AB5" t="str">
            <v/>
          </cell>
          <cell r="AC5">
            <v>0</v>
          </cell>
          <cell r="AD5" t="str">
            <v>n</v>
          </cell>
          <cell r="AE5" t="str">
            <v/>
          </cell>
          <cell r="AF5" t="str">
            <v/>
          </cell>
          <cell r="AG5">
            <v>100</v>
          </cell>
          <cell r="AH5" t="str">
            <v/>
          </cell>
          <cell r="AI5">
            <v>0</v>
          </cell>
          <cell r="AJ5" t="str">
            <v/>
          </cell>
          <cell r="AK5">
            <v>100</v>
          </cell>
          <cell r="AL5" t="str">
            <v/>
          </cell>
          <cell r="AM5">
            <v>0</v>
          </cell>
          <cell r="AN5" t="str">
            <v/>
          </cell>
          <cell r="AO5" t="str">
            <v/>
          </cell>
          <cell r="AP5" t="str">
            <v/>
          </cell>
          <cell r="AQ5" t="str">
            <v/>
          </cell>
          <cell r="AR5" t="str">
            <v/>
          </cell>
          <cell r="AS5">
            <v>0</v>
          </cell>
          <cell r="AT5" t="str">
            <v>m</v>
          </cell>
        </row>
        <row r="6">
          <cell r="A6" t="str">
            <v>Brazil</v>
          </cell>
          <cell r="B6">
            <v>901030</v>
          </cell>
          <cell r="C6" t="str">
            <v>m</v>
          </cell>
          <cell r="D6">
            <v>97.765587233097307</v>
          </cell>
          <cell r="E6" t="str">
            <v>xr</v>
          </cell>
          <cell r="F6" t="str">
            <v>xr</v>
          </cell>
          <cell r="G6" t="str">
            <v/>
          </cell>
          <cell r="H6">
            <v>99.9981988468179</v>
          </cell>
          <cell r="I6">
            <v>1.8011531821565401E-3</v>
          </cell>
          <cell r="J6" t="str">
            <v>m</v>
          </cell>
          <cell r="K6">
            <v>1.8011531821565401E-3</v>
          </cell>
          <cell r="L6" t="str">
            <v>m</v>
          </cell>
          <cell r="M6">
            <v>1.8011531821565401E-3</v>
          </cell>
          <cell r="N6">
            <v>97.767348172799998</v>
          </cell>
          <cell r="O6" t="str">
            <v>xr</v>
          </cell>
          <cell r="P6" t="str">
            <v>xr</v>
          </cell>
          <cell r="Q6" t="str">
            <v/>
          </cell>
          <cell r="R6" t="str">
            <v>m.</v>
          </cell>
          <cell r="S6" t="str">
            <v>m</v>
          </cell>
          <cell r="T6" t="str">
            <v>m.</v>
          </cell>
          <cell r="U6" t="str">
            <v>m</v>
          </cell>
          <cell r="V6" t="str">
            <v/>
          </cell>
          <cell r="W6" t="str">
            <v/>
          </cell>
          <cell r="X6" t="str">
            <v>m</v>
          </cell>
          <cell r="Y6">
            <v>97.767348172799998</v>
          </cell>
          <cell r="Z6" t="str">
            <v/>
          </cell>
          <cell r="AA6">
            <v>0</v>
          </cell>
          <cell r="AB6" t="str">
            <v>xr</v>
          </cell>
          <cell r="AC6">
            <v>0</v>
          </cell>
          <cell r="AD6" t="str">
            <v>xr</v>
          </cell>
          <cell r="AE6" t="str">
            <v/>
          </cell>
          <cell r="AF6" t="str">
            <v/>
          </cell>
          <cell r="AG6">
            <v>100</v>
          </cell>
          <cell r="AH6" t="str">
            <v>m</v>
          </cell>
          <cell r="AI6">
            <v>0</v>
          </cell>
          <cell r="AJ6" t="str">
            <v>m</v>
          </cell>
          <cell r="AK6">
            <v>100</v>
          </cell>
          <cell r="AL6" t="str">
            <v>m</v>
          </cell>
          <cell r="AM6">
            <v>0</v>
          </cell>
          <cell r="AN6" t="str">
            <v>m</v>
          </cell>
          <cell r="AO6" t="str">
            <v/>
          </cell>
          <cell r="AP6" t="str">
            <v/>
          </cell>
          <cell r="AQ6" t="str">
            <v/>
          </cell>
          <cell r="AR6" t="str">
            <v/>
          </cell>
          <cell r="AS6">
            <v>0</v>
          </cell>
          <cell r="AT6" t="str">
            <v>m</v>
          </cell>
        </row>
        <row r="7">
          <cell r="A7" t="str">
            <v>Canada</v>
          </cell>
          <cell r="B7">
            <v>901030</v>
          </cell>
          <cell r="C7" t="str">
            <v>m.</v>
          </cell>
          <cell r="D7">
            <v>98.271987448268305</v>
          </cell>
          <cell r="E7">
            <v>1.01688084934704</v>
          </cell>
          <cell r="F7">
            <v>0.71113170238462298</v>
          </cell>
          <cell r="G7" t="str">
            <v/>
          </cell>
          <cell r="H7">
            <v>100</v>
          </cell>
          <cell r="I7" t="str">
            <v>xr</v>
          </cell>
          <cell r="J7" t="str">
            <v>a</v>
          </cell>
          <cell r="K7" t="str">
            <v>xr</v>
          </cell>
          <cell r="L7" t="str">
            <v>xr</v>
          </cell>
          <cell r="M7" t="str">
            <v>xr</v>
          </cell>
          <cell r="N7">
            <v>98.271987448268305</v>
          </cell>
          <cell r="O7">
            <v>1.01688084934704</v>
          </cell>
          <cell r="P7">
            <v>0.71113170238462298</v>
          </cell>
          <cell r="Q7" t="str">
            <v/>
          </cell>
          <cell r="R7" t="str">
            <v>xr</v>
          </cell>
          <cell r="S7" t="str">
            <v>a</v>
          </cell>
          <cell r="T7" t="str">
            <v>xr</v>
          </cell>
          <cell r="U7" t="str">
            <v>xr</v>
          </cell>
          <cell r="V7" t="str">
            <v/>
          </cell>
          <cell r="W7" t="str">
            <v/>
          </cell>
          <cell r="X7" t="str">
            <v>m</v>
          </cell>
          <cell r="Y7">
            <v>98.271987448268305</v>
          </cell>
          <cell r="Z7" t="str">
            <v/>
          </cell>
          <cell r="AA7">
            <v>1.01688084934704</v>
          </cell>
          <cell r="AB7" t="str">
            <v/>
          </cell>
          <cell r="AC7">
            <v>0.71113170238462298</v>
          </cell>
          <cell r="AD7" t="str">
            <v/>
          </cell>
          <cell r="AE7" t="str">
            <v/>
          </cell>
          <cell r="AF7" t="str">
            <v/>
          </cell>
          <cell r="AG7">
            <v>0</v>
          </cell>
          <cell r="AH7" t="str">
            <v>xr</v>
          </cell>
          <cell r="AI7">
            <v>0</v>
          </cell>
          <cell r="AJ7" t="str">
            <v>a</v>
          </cell>
          <cell r="AK7">
            <v>0</v>
          </cell>
          <cell r="AL7" t="str">
            <v>xr</v>
          </cell>
          <cell r="AM7">
            <v>0</v>
          </cell>
          <cell r="AN7" t="str">
            <v>xr</v>
          </cell>
          <cell r="AO7" t="str">
            <v/>
          </cell>
          <cell r="AP7" t="str">
            <v/>
          </cell>
          <cell r="AQ7" t="str">
            <v/>
          </cell>
          <cell r="AR7" t="str">
            <v/>
          </cell>
          <cell r="AS7">
            <v>0</v>
          </cell>
          <cell r="AT7" t="str">
            <v>m</v>
          </cell>
        </row>
        <row r="8">
          <cell r="A8" t="str">
            <v>Chile</v>
          </cell>
          <cell r="B8">
            <v>901030</v>
          </cell>
          <cell r="C8" t="str">
            <v>m</v>
          </cell>
          <cell r="D8" t="str">
            <v>m</v>
          </cell>
          <cell r="E8" t="str">
            <v>m</v>
          </cell>
          <cell r="F8" t="str">
            <v>m</v>
          </cell>
          <cell r="G8" t="str">
            <v>m</v>
          </cell>
          <cell r="H8" t="str">
            <v>m</v>
          </cell>
          <cell r="I8" t="str">
            <v>m</v>
          </cell>
          <cell r="J8" t="str">
            <v>m</v>
          </cell>
          <cell r="K8" t="str">
            <v>m</v>
          </cell>
          <cell r="L8" t="str">
            <v>m</v>
          </cell>
          <cell r="M8" t="str">
            <v>m</v>
          </cell>
          <cell r="N8">
            <v>91.8956136368747</v>
          </cell>
          <cell r="O8">
            <v>7.6709770908472699</v>
          </cell>
          <cell r="P8">
            <v>0.43340927227797399</v>
          </cell>
          <cell r="Q8" t="str">
            <v/>
          </cell>
          <cell r="R8" t="str">
            <v>m</v>
          </cell>
          <cell r="S8" t="str">
            <v>m</v>
          </cell>
          <cell r="T8" t="str">
            <v>m</v>
          </cell>
          <cell r="U8" t="str">
            <v>m</v>
          </cell>
          <cell r="V8" t="str">
            <v>m</v>
          </cell>
          <cell r="W8" t="str">
            <v>m</v>
          </cell>
          <cell r="X8" t="str">
            <v>m</v>
          </cell>
          <cell r="Y8">
            <v>91.8956136368747</v>
          </cell>
          <cell r="Z8" t="str">
            <v/>
          </cell>
          <cell r="AA8">
            <v>7.6709770908472699</v>
          </cell>
          <cell r="AB8" t="str">
            <v/>
          </cell>
          <cell r="AC8">
            <v>0.43340927227797399</v>
          </cell>
          <cell r="AD8" t="str">
            <v/>
          </cell>
          <cell r="AE8" t="str">
            <v/>
          </cell>
          <cell r="AF8" t="str">
            <v/>
          </cell>
          <cell r="AG8">
            <v>0</v>
          </cell>
          <cell r="AH8" t="str">
            <v>m</v>
          </cell>
          <cell r="AI8">
            <v>0</v>
          </cell>
          <cell r="AJ8" t="str">
            <v>m</v>
          </cell>
          <cell r="AK8">
            <v>0</v>
          </cell>
          <cell r="AL8" t="str">
            <v>m</v>
          </cell>
          <cell r="AM8">
            <v>0</v>
          </cell>
          <cell r="AN8" t="str">
            <v>m</v>
          </cell>
          <cell r="AO8">
            <v>0</v>
          </cell>
          <cell r="AP8" t="str">
            <v>m</v>
          </cell>
          <cell r="AQ8">
            <v>0</v>
          </cell>
          <cell r="AR8" t="str">
            <v>m</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89.705290370607102</v>
          </cell>
          <cell r="E10">
            <v>3.2905769382483299</v>
          </cell>
          <cell r="F10" t="str">
            <v>a</v>
          </cell>
          <cell r="G10" t="str">
            <v/>
          </cell>
          <cell r="H10">
            <v>92.995867308855495</v>
          </cell>
          <cell r="I10">
            <v>7.0041326911445498</v>
          </cell>
          <cell r="J10" t="str">
            <v>a</v>
          </cell>
          <cell r="K10">
            <v>7.0041326911445498</v>
          </cell>
          <cell r="L10" t="str">
            <v>n</v>
          </cell>
          <cell r="M10">
            <v>7.0041326911445498</v>
          </cell>
          <cell r="N10">
            <v>96.461587989367601</v>
          </cell>
          <cell r="O10">
            <v>3.5384120106324199</v>
          </cell>
          <cell r="P10" t="str">
            <v>a</v>
          </cell>
          <cell r="Q10" t="str">
            <v/>
          </cell>
          <cell r="R10">
            <v>100</v>
          </cell>
          <cell r="S10" t="str">
            <v>a</v>
          </cell>
          <cell r="T10">
            <v>100</v>
          </cell>
          <cell r="U10" t="str">
            <v>n</v>
          </cell>
          <cell r="V10" t="str">
            <v/>
          </cell>
          <cell r="W10" t="str">
            <v/>
          </cell>
          <cell r="X10" t="str">
            <v>m</v>
          </cell>
          <cell r="Y10">
            <v>96.461587989367601</v>
          </cell>
          <cell r="Z10" t="str">
            <v/>
          </cell>
          <cell r="AA10">
            <v>3.5384120106324199</v>
          </cell>
          <cell r="AB10" t="str">
            <v/>
          </cell>
          <cell r="AC10">
            <v>0</v>
          </cell>
          <cell r="AD10" t="str">
            <v>a</v>
          </cell>
          <cell r="AE10" t="str">
            <v/>
          </cell>
          <cell r="AF10" t="str">
            <v/>
          </cell>
          <cell r="AG10">
            <v>100</v>
          </cell>
          <cell r="AH10" t="str">
            <v/>
          </cell>
          <cell r="AI10">
            <v>0</v>
          </cell>
          <cell r="AJ10" t="str">
            <v>a</v>
          </cell>
          <cell r="AK10">
            <v>100</v>
          </cell>
          <cell r="AL10" t="str">
            <v/>
          </cell>
          <cell r="AM10">
            <v>0</v>
          </cell>
          <cell r="AN10" t="str">
            <v>n</v>
          </cell>
          <cell r="AO10" t="str">
            <v/>
          </cell>
          <cell r="AP10" t="str">
            <v/>
          </cell>
          <cell r="AQ10" t="str">
            <v/>
          </cell>
          <cell r="AR10" t="str">
            <v/>
          </cell>
          <cell r="AS10">
            <v>0</v>
          </cell>
          <cell r="AT10" t="str">
            <v>m</v>
          </cell>
        </row>
        <row r="11">
          <cell r="A11" t="str">
            <v>Denmark</v>
          </cell>
          <cell r="B11">
            <v>901030</v>
          </cell>
          <cell r="C11">
            <v>98.105456409034801</v>
          </cell>
          <cell r="D11">
            <v>81.248694726778794</v>
          </cell>
          <cell r="E11">
            <v>6.2306160085299096</v>
          </cell>
          <cell r="F11" t="str">
            <v>a</v>
          </cell>
          <cell r="G11" t="str">
            <v/>
          </cell>
          <cell r="H11">
            <v>87.4793107353088</v>
          </cell>
          <cell r="I11">
            <v>12.255498202902601</v>
          </cell>
          <cell r="J11">
            <v>0.26519106178870699</v>
          </cell>
          <cell r="K11">
            <v>12.520689264691301</v>
          </cell>
          <cell r="L11" t="str">
            <v>xc</v>
          </cell>
          <cell r="M11">
            <v>12.520689264691301</v>
          </cell>
          <cell r="N11">
            <v>92.877611910566699</v>
          </cell>
          <cell r="O11">
            <v>7.1223880894332297</v>
          </cell>
          <cell r="P11" t="str">
            <v>a</v>
          </cell>
          <cell r="Q11" t="str">
            <v/>
          </cell>
          <cell r="R11">
            <v>97.881977132548499</v>
          </cell>
          <cell r="S11">
            <v>2.1180228674514998</v>
          </cell>
          <cell r="T11">
            <v>100</v>
          </cell>
          <cell r="U11" t="str">
            <v>xc</v>
          </cell>
          <cell r="V11" t="str">
            <v/>
          </cell>
          <cell r="W11" t="str">
            <v/>
          </cell>
          <cell r="X11">
            <v>1.89454359096517</v>
          </cell>
          <cell r="Y11">
            <v>92.877611910566699</v>
          </cell>
          <cell r="Z11" t="str">
            <v/>
          </cell>
          <cell r="AA11">
            <v>7.1223880894332297</v>
          </cell>
          <cell r="AB11" t="str">
            <v/>
          </cell>
          <cell r="AC11">
            <v>0</v>
          </cell>
          <cell r="AD11" t="str">
            <v>a</v>
          </cell>
          <cell r="AE11" t="str">
            <v/>
          </cell>
          <cell r="AF11" t="str">
            <v/>
          </cell>
          <cell r="AG11">
            <v>97.881977132548499</v>
          </cell>
          <cell r="AH11" t="str">
            <v/>
          </cell>
          <cell r="AI11">
            <v>2.1180228674514998</v>
          </cell>
          <cell r="AJ11" t="str">
            <v/>
          </cell>
          <cell r="AK11">
            <v>100</v>
          </cell>
          <cell r="AL11" t="str">
            <v/>
          </cell>
          <cell r="AM11">
            <v>0</v>
          </cell>
          <cell r="AN11" t="str">
            <v>xc</v>
          </cell>
          <cell r="AO11" t="str">
            <v/>
          </cell>
          <cell r="AP11" t="str">
            <v/>
          </cell>
          <cell r="AQ11" t="str">
            <v/>
          </cell>
          <cell r="AR11" t="str">
            <v/>
          </cell>
          <cell r="AS11">
            <v>1.89454359096517</v>
          </cell>
          <cell r="AT11" t="str">
            <v>""</v>
          </cell>
        </row>
        <row r="12">
          <cell r="A12" t="str">
            <v>Finland</v>
          </cell>
          <cell r="B12">
            <v>901030</v>
          </cell>
          <cell r="C12">
            <v>100</v>
          </cell>
          <cell r="D12">
            <v>89.906000272139806</v>
          </cell>
          <cell r="E12">
            <v>4.9768419741157999</v>
          </cell>
          <cell r="F12" t="str">
            <v>a</v>
          </cell>
          <cell r="G12" t="str">
            <v/>
          </cell>
          <cell r="H12">
            <v>94.882842246255507</v>
          </cell>
          <cell r="I12">
            <v>5.1171577537444399</v>
          </cell>
          <cell r="J12" t="str">
            <v>n</v>
          </cell>
          <cell r="K12">
            <v>5.1171577537444399</v>
          </cell>
          <cell r="L12" t="str">
            <v>m</v>
          </cell>
          <cell r="M12">
            <v>5.1171577537444399</v>
          </cell>
          <cell r="N12">
            <v>94.754750325460193</v>
          </cell>
          <cell r="O12">
            <v>5.2452496745397701</v>
          </cell>
          <cell r="P12" t="str">
            <v>a</v>
          </cell>
          <cell r="Q12" t="str">
            <v/>
          </cell>
          <cell r="R12">
            <v>100</v>
          </cell>
          <cell r="S12" t="str">
            <v>n</v>
          </cell>
          <cell r="T12">
            <v>100</v>
          </cell>
          <cell r="U12" t="str">
            <v>m</v>
          </cell>
          <cell r="V12" t="str">
            <v/>
          </cell>
          <cell r="W12" t="str">
            <v/>
          </cell>
          <cell r="X12" t="str">
            <v>""</v>
          </cell>
          <cell r="Y12">
            <v>94.754750325460193</v>
          </cell>
          <cell r="Z12" t="str">
            <v/>
          </cell>
          <cell r="AA12">
            <v>5.2452496745397701</v>
          </cell>
          <cell r="AB12" t="str">
            <v/>
          </cell>
          <cell r="AC12">
            <v>0</v>
          </cell>
          <cell r="AD12" t="str">
            <v>a</v>
          </cell>
          <cell r="AE12" t="str">
            <v/>
          </cell>
          <cell r="AF12" t="str">
            <v/>
          </cell>
          <cell r="AG12">
            <v>100</v>
          </cell>
          <cell r="AH12" t="str">
            <v/>
          </cell>
          <cell r="AI12">
            <v>0</v>
          </cell>
          <cell r="AJ12" t="str">
            <v>n</v>
          </cell>
          <cell r="AK12">
            <v>100</v>
          </cell>
          <cell r="AL12" t="str">
            <v/>
          </cell>
          <cell r="AM12">
            <v>0</v>
          </cell>
          <cell r="AN12" t="str">
            <v>m</v>
          </cell>
          <cell r="AO12" t="str">
            <v/>
          </cell>
          <cell r="AP12" t="str">
            <v/>
          </cell>
          <cell r="AQ12" t="str">
            <v/>
          </cell>
          <cell r="AR12" t="str">
            <v/>
          </cell>
          <cell r="AS12">
            <v>0</v>
          </cell>
          <cell r="AT12" t="str">
            <v>""</v>
          </cell>
        </row>
        <row r="13">
          <cell r="A13" t="str">
            <v>France</v>
          </cell>
          <cell r="B13">
            <v>901030</v>
          </cell>
          <cell r="C13">
            <v>93.0240041371583</v>
          </cell>
          <cell r="D13">
            <v>83.152348479233098</v>
          </cell>
          <cell r="E13">
            <v>12.949682504385599</v>
          </cell>
          <cell r="F13">
            <v>1.8530872433474199E-3</v>
          </cell>
          <cell r="G13" t="str">
            <v/>
          </cell>
          <cell r="H13">
            <v>96.103884070862094</v>
          </cell>
          <cell r="I13">
            <v>3.8961159291379399</v>
          </cell>
          <cell r="J13" t="str">
            <v>n</v>
          </cell>
          <cell r="K13">
            <v>3.8961159291379399</v>
          </cell>
          <cell r="L13" t="str">
            <v>n</v>
          </cell>
          <cell r="M13">
            <v>3.8961159291379399</v>
          </cell>
          <cell r="N13">
            <v>86.523400467270207</v>
          </cell>
          <cell r="O13">
            <v>13.4746713200865</v>
          </cell>
          <cell r="P13">
            <v>1.9282126432903E-3</v>
          </cell>
          <cell r="Q13" t="str">
            <v/>
          </cell>
          <cell r="R13">
            <v>100</v>
          </cell>
          <cell r="S13" t="str">
            <v>n</v>
          </cell>
          <cell r="T13">
            <v>100</v>
          </cell>
          <cell r="U13" t="str">
            <v>n</v>
          </cell>
          <cell r="V13" t="str">
            <v/>
          </cell>
          <cell r="W13" t="str">
            <v/>
          </cell>
          <cell r="X13">
            <v>6.9759958628417102</v>
          </cell>
          <cell r="Y13">
            <v>86.523400467270207</v>
          </cell>
          <cell r="Z13" t="str">
            <v/>
          </cell>
          <cell r="AA13">
            <v>13.4746713200865</v>
          </cell>
          <cell r="AB13" t="str">
            <v/>
          </cell>
          <cell r="AC13">
            <v>1.9282126432903E-3</v>
          </cell>
          <cell r="AD13" t="str">
            <v/>
          </cell>
          <cell r="AE13" t="str">
            <v/>
          </cell>
          <cell r="AF13" t="str">
            <v/>
          </cell>
          <cell r="AG13">
            <v>100</v>
          </cell>
          <cell r="AH13" t="str">
            <v/>
          </cell>
          <cell r="AI13">
            <v>0</v>
          </cell>
          <cell r="AJ13" t="str">
            <v>n</v>
          </cell>
          <cell r="AK13">
            <v>100</v>
          </cell>
          <cell r="AL13" t="str">
            <v/>
          </cell>
          <cell r="AM13">
            <v>0</v>
          </cell>
          <cell r="AN13" t="str">
            <v>n</v>
          </cell>
          <cell r="AO13" t="str">
            <v/>
          </cell>
          <cell r="AP13" t="str">
            <v/>
          </cell>
          <cell r="AQ13" t="str">
            <v/>
          </cell>
          <cell r="AR13" t="str">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n</v>
          </cell>
          <cell r="M14" t="str">
            <v>xc</v>
          </cell>
          <cell r="N14">
            <v>93.233892803492907</v>
          </cell>
          <cell r="O14">
            <v>4.4171234315341303</v>
          </cell>
          <cell r="P14">
            <v>2.34898376497308</v>
          </cell>
          <cell r="Q14" t="str">
            <v/>
          </cell>
          <cell r="R14" t="str">
            <v>xc</v>
          </cell>
          <cell r="S14" t="str">
            <v>xc</v>
          </cell>
          <cell r="T14" t="str">
            <v>xc</v>
          </cell>
          <cell r="U14" t="str">
            <v>n</v>
          </cell>
          <cell r="V14" t="str">
            <v>xc</v>
          </cell>
          <cell r="W14" t="str">
            <v>xc</v>
          </cell>
          <cell r="X14" t="str">
            <v>100.00(x)</v>
          </cell>
          <cell r="Y14">
            <v>93.233892803492907</v>
          </cell>
          <cell r="Z14" t="str">
            <v/>
          </cell>
          <cell r="AA14">
            <v>4.4171234315341303</v>
          </cell>
          <cell r="AB14" t="str">
            <v/>
          </cell>
          <cell r="AC14">
            <v>2.34898376497308</v>
          </cell>
          <cell r="AD14" t="str">
            <v/>
          </cell>
          <cell r="AE14" t="str">
            <v/>
          </cell>
          <cell r="AF14" t="str">
            <v/>
          </cell>
          <cell r="AG14">
            <v>0</v>
          </cell>
          <cell r="AH14" t="str">
            <v>xc</v>
          </cell>
          <cell r="AI14">
            <v>0</v>
          </cell>
          <cell r="AJ14" t="str">
            <v>xc</v>
          </cell>
          <cell r="AK14">
            <v>0</v>
          </cell>
          <cell r="AL14" t="str">
            <v>xc</v>
          </cell>
          <cell r="AM14">
            <v>0</v>
          </cell>
          <cell r="AN14" t="str">
            <v>n</v>
          </cell>
          <cell r="AO14">
            <v>0</v>
          </cell>
          <cell r="AP14" t="str">
            <v>xc</v>
          </cell>
          <cell r="AQ14">
            <v>0</v>
          </cell>
          <cell r="AR14" t="str">
            <v>xc</v>
          </cell>
          <cell r="AS14">
            <v>100</v>
          </cell>
          <cell r="AT14" t="str">
            <v>x</v>
          </cell>
        </row>
        <row r="15">
          <cell r="A15" t="str">
            <v>Greece</v>
          </cell>
          <cell r="B15">
            <v>901030</v>
          </cell>
          <cell r="C15" t="str">
            <v>m</v>
          </cell>
          <cell r="D15">
            <v>99.973054127512995</v>
          </cell>
          <cell r="E15" t="str">
            <v>a</v>
          </cell>
          <cell r="F15" t="str">
            <v>a</v>
          </cell>
          <cell r="G15" t="str">
            <v/>
          </cell>
          <cell r="H15">
            <v>99.973054127512995</v>
          </cell>
          <cell r="I15">
            <v>2.6945872487049601E-2</v>
          </cell>
          <cell r="J15" t="str">
            <v>n</v>
          </cell>
          <cell r="K15">
            <v>2.6945872487049601E-2</v>
          </cell>
          <cell r="L15" t="str">
            <v>n</v>
          </cell>
          <cell r="M15">
            <v>2.6945872487049601E-2</v>
          </cell>
          <cell r="N15">
            <v>100</v>
          </cell>
          <cell r="O15" t="str">
            <v>a</v>
          </cell>
          <cell r="P15" t="str">
            <v>a</v>
          </cell>
          <cell r="Q15" t="str">
            <v/>
          </cell>
          <cell r="R15">
            <v>100</v>
          </cell>
          <cell r="S15" t="str">
            <v>n</v>
          </cell>
          <cell r="T15">
            <v>100</v>
          </cell>
          <cell r="U15" t="str">
            <v>n</v>
          </cell>
          <cell r="V15" t="str">
            <v/>
          </cell>
          <cell r="W15" t="str">
            <v/>
          </cell>
          <cell r="X15" t="str">
            <v>m</v>
          </cell>
          <cell r="Y15">
            <v>100</v>
          </cell>
          <cell r="Z15" t="str">
            <v/>
          </cell>
          <cell r="AA15">
            <v>0</v>
          </cell>
          <cell r="AB15" t="str">
            <v>a</v>
          </cell>
          <cell r="AC15">
            <v>0</v>
          </cell>
          <cell r="AD15" t="str">
            <v>a</v>
          </cell>
          <cell r="AE15" t="str">
            <v/>
          </cell>
          <cell r="AF15" t="str">
            <v/>
          </cell>
          <cell r="AG15">
            <v>100</v>
          </cell>
          <cell r="AH15" t="str">
            <v/>
          </cell>
          <cell r="AI15">
            <v>0</v>
          </cell>
          <cell r="AJ15" t="str">
            <v>n</v>
          </cell>
          <cell r="AK15">
            <v>100</v>
          </cell>
          <cell r="AL15" t="str">
            <v/>
          </cell>
          <cell r="AM15">
            <v>0</v>
          </cell>
          <cell r="AN15" t="str">
            <v>n</v>
          </cell>
          <cell r="AO15" t="str">
            <v/>
          </cell>
          <cell r="AP15" t="str">
            <v/>
          </cell>
          <cell r="AQ15" t="str">
            <v/>
          </cell>
          <cell r="AR15" t="str">
            <v/>
          </cell>
          <cell r="AS15">
            <v>0</v>
          </cell>
          <cell r="AT15" t="str">
            <v>m</v>
          </cell>
        </row>
        <row r="16">
          <cell r="A16" t="str">
            <v>Hungary</v>
          </cell>
          <cell r="B16">
            <v>901030</v>
          </cell>
          <cell r="C16" t="str">
            <v>m</v>
          </cell>
          <cell r="D16">
            <v>95.517003639628697</v>
          </cell>
          <cell r="E16">
            <v>3.83523866023185</v>
          </cell>
          <cell r="F16" t="str">
            <v>a</v>
          </cell>
          <cell r="G16" t="str">
            <v/>
          </cell>
          <cell r="H16">
            <v>99.352242299860507</v>
          </cell>
          <cell r="I16">
            <v>0.64775770013949197</v>
          </cell>
          <cell r="J16" t="str">
            <v>a</v>
          </cell>
          <cell r="K16">
            <v>0.64775770013949197</v>
          </cell>
          <cell r="L16" t="str">
            <v>n</v>
          </cell>
          <cell r="M16">
            <v>0.64775770013949197</v>
          </cell>
          <cell r="N16">
            <v>96.139756314048299</v>
          </cell>
          <cell r="O16">
            <v>3.8602436859517502</v>
          </cell>
          <cell r="P16" t="str">
            <v>a</v>
          </cell>
          <cell r="Q16" t="str">
            <v/>
          </cell>
          <cell r="R16">
            <v>100</v>
          </cell>
          <cell r="S16" t="str">
            <v>a</v>
          </cell>
          <cell r="T16">
            <v>100</v>
          </cell>
          <cell r="U16" t="str">
            <v>n</v>
          </cell>
          <cell r="V16" t="str">
            <v/>
          </cell>
          <cell r="W16" t="str">
            <v/>
          </cell>
          <cell r="X16" t="str">
            <v>m</v>
          </cell>
          <cell r="Y16">
            <v>96.139756314048299</v>
          </cell>
          <cell r="Z16" t="str">
            <v/>
          </cell>
          <cell r="AA16">
            <v>3.8602436859517502</v>
          </cell>
          <cell r="AB16" t="str">
            <v/>
          </cell>
          <cell r="AC16">
            <v>0</v>
          </cell>
          <cell r="AD16" t="str">
            <v>a</v>
          </cell>
          <cell r="AE16" t="str">
            <v/>
          </cell>
          <cell r="AF16" t="str">
            <v/>
          </cell>
          <cell r="AG16">
            <v>100</v>
          </cell>
          <cell r="AH16" t="str">
            <v/>
          </cell>
          <cell r="AI16">
            <v>0</v>
          </cell>
          <cell r="AJ16" t="str">
            <v>a</v>
          </cell>
          <cell r="AK16">
            <v>100</v>
          </cell>
          <cell r="AL16" t="str">
            <v/>
          </cell>
          <cell r="AM16">
            <v>0</v>
          </cell>
          <cell r="AN16" t="str">
            <v>n</v>
          </cell>
          <cell r="AO16" t="str">
            <v/>
          </cell>
          <cell r="AP16" t="str">
            <v/>
          </cell>
          <cell r="AQ16" t="str">
            <v/>
          </cell>
          <cell r="AR16" t="str">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m</v>
          </cell>
          <cell r="J17" t="str">
            <v>xc</v>
          </cell>
          <cell r="K17" t="str">
            <v>xc</v>
          </cell>
          <cell r="L17" t="str">
            <v>m</v>
          </cell>
          <cell r="M17" t="str">
            <v>xc</v>
          </cell>
          <cell r="N17" t="str">
            <v>xr</v>
          </cell>
          <cell r="O17" t="str">
            <v>xr</v>
          </cell>
          <cell r="P17" t="str">
            <v>xr</v>
          </cell>
          <cell r="Q17" t="str">
            <v/>
          </cell>
          <cell r="R17" t="str">
            <v>m</v>
          </cell>
          <cell r="S17" t="str">
            <v>xc</v>
          </cell>
          <cell r="T17" t="str">
            <v>xc</v>
          </cell>
          <cell r="U17" t="str">
            <v>m</v>
          </cell>
          <cell r="V17" t="str">
            <v>xc</v>
          </cell>
          <cell r="W17" t="str">
            <v>xc</v>
          </cell>
          <cell r="X17" t="str">
            <v>x</v>
          </cell>
          <cell r="Y17">
            <v>0</v>
          </cell>
          <cell r="Z17" t="str">
            <v>xr</v>
          </cell>
          <cell r="AA17">
            <v>0</v>
          </cell>
          <cell r="AB17" t="str">
            <v>xr</v>
          </cell>
          <cell r="AC17">
            <v>0</v>
          </cell>
          <cell r="AD17" t="str">
            <v>xr</v>
          </cell>
          <cell r="AE17" t="str">
            <v/>
          </cell>
          <cell r="AF17" t="str">
            <v/>
          </cell>
          <cell r="AG17">
            <v>0</v>
          </cell>
          <cell r="AH17" t="str">
            <v>m</v>
          </cell>
          <cell r="AI17">
            <v>0</v>
          </cell>
          <cell r="AJ17" t="str">
            <v>xc</v>
          </cell>
          <cell r="AK17">
            <v>0</v>
          </cell>
          <cell r="AL17" t="str">
            <v>xc</v>
          </cell>
          <cell r="AM17">
            <v>0</v>
          </cell>
          <cell r="AN17" t="str">
            <v>m</v>
          </cell>
          <cell r="AO17">
            <v>0</v>
          </cell>
          <cell r="AP17" t="str">
            <v>xc</v>
          </cell>
          <cell r="AQ17">
            <v>0</v>
          </cell>
          <cell r="AR17" t="str">
            <v>xc</v>
          </cell>
          <cell r="AS17">
            <v>0</v>
          </cell>
          <cell r="AT17" t="str">
            <v>x</v>
          </cell>
        </row>
        <row r="18">
          <cell r="A18" t="str">
            <v>India</v>
          </cell>
          <cell r="B18">
            <v>901030</v>
          </cell>
          <cell r="C18">
            <v>95.812638550483896</v>
          </cell>
          <cell r="D18">
            <v>66.151217127078894</v>
          </cell>
          <cell r="E18">
            <v>32.528221647589803</v>
          </cell>
          <cell r="F18" t="str">
            <v>xr</v>
          </cell>
          <cell r="G18" t="str">
            <v/>
          </cell>
          <cell r="H18">
            <v>98.679438774668697</v>
          </cell>
          <cell r="I18">
            <v>1.32056122533128</v>
          </cell>
          <cell r="J18" t="str">
            <v>n</v>
          </cell>
          <cell r="K18">
            <v>1.32056122533128</v>
          </cell>
          <cell r="L18" t="str">
            <v>xr</v>
          </cell>
          <cell r="M18">
            <v>1.32056122533128</v>
          </cell>
          <cell r="N18">
            <v>67.036474820385905</v>
          </cell>
          <cell r="O18">
            <v>32.963525179614102</v>
          </cell>
          <cell r="P18" t="str">
            <v>xr</v>
          </cell>
          <cell r="Q18" t="str">
            <v/>
          </cell>
          <cell r="R18">
            <v>100</v>
          </cell>
          <cell r="S18" t="str">
            <v>n</v>
          </cell>
          <cell r="T18">
            <v>100</v>
          </cell>
          <cell r="U18" t="str">
            <v>xr</v>
          </cell>
          <cell r="V18" t="str">
            <v/>
          </cell>
          <cell r="W18" t="str">
            <v/>
          </cell>
          <cell r="X18">
            <v>4.1873614495161302</v>
          </cell>
          <cell r="Y18">
            <v>67.036474820385905</v>
          </cell>
          <cell r="Z18" t="str">
            <v/>
          </cell>
          <cell r="AA18">
            <v>32.963525179614102</v>
          </cell>
          <cell r="AB18" t="str">
            <v/>
          </cell>
          <cell r="AC18">
            <v>0</v>
          </cell>
          <cell r="AD18" t="str">
            <v>xr</v>
          </cell>
          <cell r="AE18" t="str">
            <v/>
          </cell>
          <cell r="AF18" t="str">
            <v/>
          </cell>
          <cell r="AG18">
            <v>100</v>
          </cell>
          <cell r="AH18" t="str">
            <v/>
          </cell>
          <cell r="AI18">
            <v>0</v>
          </cell>
          <cell r="AJ18" t="str">
            <v>n</v>
          </cell>
          <cell r="AK18">
            <v>100</v>
          </cell>
          <cell r="AL18" t="str">
            <v/>
          </cell>
          <cell r="AM18">
            <v>0</v>
          </cell>
          <cell r="AN18" t="str">
            <v>xr</v>
          </cell>
          <cell r="AO18" t="str">
            <v/>
          </cell>
          <cell r="AP18" t="str">
            <v/>
          </cell>
          <cell r="AQ18" t="str">
            <v/>
          </cell>
          <cell r="AR18" t="str">
            <v/>
          </cell>
          <cell r="AS18">
            <v>4.1873614495161302</v>
          </cell>
          <cell r="AT18" t="str">
            <v>""</v>
          </cell>
        </row>
        <row r="19">
          <cell r="A19" t="str">
            <v>Indonesia</v>
          </cell>
          <cell r="B19">
            <v>901030</v>
          </cell>
          <cell r="C19" t="str">
            <v>m.</v>
          </cell>
          <cell r="D19" t="str">
            <v>m.</v>
          </cell>
          <cell r="E19" t="str">
            <v>a</v>
          </cell>
          <cell r="F19" t="str">
            <v>m.</v>
          </cell>
          <cell r="G19" t="str">
            <v/>
          </cell>
          <cell r="H19" t="str">
            <v>m.</v>
          </cell>
          <cell r="I19" t="str">
            <v>m</v>
          </cell>
          <cell r="J19" t="str">
            <v>m</v>
          </cell>
          <cell r="K19" t="str">
            <v>m</v>
          </cell>
          <cell r="L19" t="str">
            <v>m</v>
          </cell>
          <cell r="M19" t="str">
            <v>m</v>
          </cell>
          <cell r="N19" t="str">
            <v>m.</v>
          </cell>
          <cell r="O19" t="str">
            <v>a</v>
          </cell>
          <cell r="P19" t="str">
            <v>m.</v>
          </cell>
          <cell r="Q19" t="str">
            <v/>
          </cell>
          <cell r="R19" t="str">
            <v>m</v>
          </cell>
          <cell r="S19" t="str">
            <v>m</v>
          </cell>
          <cell r="T19" t="str">
            <v>m</v>
          </cell>
          <cell r="U19" t="str">
            <v>m</v>
          </cell>
          <cell r="V19" t="str">
            <v/>
          </cell>
          <cell r="W19" t="str">
            <v/>
          </cell>
          <cell r="X19" t="str">
            <v>m.</v>
          </cell>
          <cell r="Y19">
            <v>91.367578336956598</v>
          </cell>
          <cell r="Z19" t="str">
            <v>m</v>
          </cell>
          <cell r="AA19">
            <v>0</v>
          </cell>
          <cell r="AB19" t="str">
            <v>a</v>
          </cell>
          <cell r="AC19">
            <v>8.6324216630434201</v>
          </cell>
          <cell r="AD19" t="str">
            <v>m</v>
          </cell>
          <cell r="AE19" t="str">
            <v/>
          </cell>
          <cell r="AF19" t="str">
            <v>m</v>
          </cell>
          <cell r="AG19">
            <v>0</v>
          </cell>
          <cell r="AH19" t="str">
            <v>m</v>
          </cell>
          <cell r="AI19">
            <v>0</v>
          </cell>
          <cell r="AJ19" t="str">
            <v>m</v>
          </cell>
          <cell r="AK19">
            <v>0</v>
          </cell>
          <cell r="AL19" t="str">
            <v>m</v>
          </cell>
          <cell r="AM19">
            <v>0</v>
          </cell>
          <cell r="AN19" t="str">
            <v>m</v>
          </cell>
          <cell r="AO19" t="str">
            <v/>
          </cell>
          <cell r="AP19" t="str">
            <v>m</v>
          </cell>
          <cell r="AQ19" t="str">
            <v/>
          </cell>
          <cell r="AR19" t="str">
            <v>m</v>
          </cell>
          <cell r="AS19">
            <v>56.975644732851002</v>
          </cell>
          <cell r="AT19" t="str">
            <v>m</v>
          </cell>
        </row>
        <row r="20">
          <cell r="A20" t="str">
            <v>Ireland</v>
          </cell>
          <cell r="B20">
            <v>901030</v>
          </cell>
          <cell r="C20" t="str">
            <v>m</v>
          </cell>
          <cell r="D20">
            <v>94.862183142136402</v>
          </cell>
          <cell r="E20" t="str">
            <v>a</v>
          </cell>
          <cell r="F20" t="str">
            <v>n</v>
          </cell>
          <cell r="G20" t="str">
            <v/>
          </cell>
          <cell r="H20">
            <v>94.862183142136402</v>
          </cell>
          <cell r="I20">
            <v>5.1378168578635703</v>
          </cell>
          <cell r="J20" t="str">
            <v>n</v>
          </cell>
          <cell r="K20">
            <v>5.1378168578635703</v>
          </cell>
          <cell r="L20" t="str">
            <v>n</v>
          </cell>
          <cell r="M20">
            <v>5.1378168578635703</v>
          </cell>
          <cell r="N20">
            <v>100</v>
          </cell>
          <cell r="O20" t="str">
            <v>a</v>
          </cell>
          <cell r="P20" t="str">
            <v>n</v>
          </cell>
          <cell r="Q20" t="str">
            <v/>
          </cell>
          <cell r="R20">
            <v>100</v>
          </cell>
          <cell r="S20" t="str">
            <v>n</v>
          </cell>
          <cell r="T20">
            <v>100</v>
          </cell>
          <cell r="U20" t="str">
            <v>n</v>
          </cell>
          <cell r="V20" t="str">
            <v/>
          </cell>
          <cell r="W20" t="str">
            <v/>
          </cell>
          <cell r="X20" t="str">
            <v>m</v>
          </cell>
          <cell r="Y20">
            <v>100</v>
          </cell>
          <cell r="Z20" t="str">
            <v/>
          </cell>
          <cell r="AA20">
            <v>0</v>
          </cell>
          <cell r="AB20" t="str">
            <v>a</v>
          </cell>
          <cell r="AC20">
            <v>0</v>
          </cell>
          <cell r="AD20" t="str">
            <v>n</v>
          </cell>
          <cell r="AE20" t="str">
            <v/>
          </cell>
          <cell r="AF20" t="str">
            <v/>
          </cell>
          <cell r="AG20">
            <v>100</v>
          </cell>
          <cell r="AH20" t="str">
            <v/>
          </cell>
          <cell r="AI20">
            <v>0</v>
          </cell>
          <cell r="AJ20" t="str">
            <v>n</v>
          </cell>
          <cell r="AK20">
            <v>100</v>
          </cell>
          <cell r="AL20" t="str">
            <v/>
          </cell>
          <cell r="AM20">
            <v>0</v>
          </cell>
          <cell r="AN20" t="str">
            <v>n</v>
          </cell>
          <cell r="AO20" t="str">
            <v/>
          </cell>
          <cell r="AP20" t="str">
            <v/>
          </cell>
          <cell r="AQ20" t="str">
            <v/>
          </cell>
          <cell r="AR20" t="str">
            <v/>
          </cell>
          <cell r="AS20">
            <v>0</v>
          </cell>
          <cell r="AT20" t="str">
            <v>m</v>
          </cell>
        </row>
        <row r="21">
          <cell r="A21" t="str">
            <v>Italy</v>
          </cell>
          <cell r="B21">
            <v>901030</v>
          </cell>
          <cell r="C21" t="str">
            <v>m</v>
          </cell>
          <cell r="D21">
            <v>98.648332368074094</v>
          </cell>
          <cell r="E21" t="str">
            <v>a</v>
          </cell>
          <cell r="F21">
            <v>0.124758278576361</v>
          </cell>
          <cell r="G21" t="str">
            <v/>
          </cell>
          <cell r="H21">
            <v>98.773090646650402</v>
          </cell>
          <cell r="I21">
            <v>4.3976652101465903E-2</v>
          </cell>
          <cell r="J21" t="str">
            <v>n</v>
          </cell>
          <cell r="K21">
            <v>4.3976652101465903E-2</v>
          </cell>
          <cell r="L21">
            <v>1.1829327012481301</v>
          </cell>
          <cell r="M21">
            <v>1.2269093533495901</v>
          </cell>
          <cell r="N21">
            <v>99.873692037214198</v>
          </cell>
          <cell r="O21" t="str">
            <v>a</v>
          </cell>
          <cell r="P21">
            <v>0.126307962785805</v>
          </cell>
          <cell r="Q21" t="str">
            <v/>
          </cell>
          <cell r="R21" t="str">
            <v>3.58(x)</v>
          </cell>
          <cell r="S21" t="str">
            <v>n</v>
          </cell>
          <cell r="T21" t="str">
            <v>3.58(x)</v>
          </cell>
          <cell r="U21" t="str">
            <v>96.42(x)</v>
          </cell>
          <cell r="V21" t="str">
            <v/>
          </cell>
          <cell r="W21" t="str">
            <v/>
          </cell>
          <cell r="X21" t="str">
            <v>m</v>
          </cell>
          <cell r="Y21">
            <v>99.873692037214198</v>
          </cell>
          <cell r="Z21" t="str">
            <v/>
          </cell>
          <cell r="AA21">
            <v>0</v>
          </cell>
          <cell r="AB21" t="str">
            <v>a</v>
          </cell>
          <cell r="AC21">
            <v>0.126307962785805</v>
          </cell>
          <cell r="AD21" t="str">
            <v/>
          </cell>
          <cell r="AE21" t="str">
            <v/>
          </cell>
          <cell r="AF21" t="str">
            <v/>
          </cell>
          <cell r="AG21">
            <v>3.5843440252048699</v>
          </cell>
          <cell r="AH21" t="str">
            <v>xc</v>
          </cell>
          <cell r="AI21">
            <v>0</v>
          </cell>
          <cell r="AJ21" t="str">
            <v>n</v>
          </cell>
          <cell r="AK21">
            <v>3.5843440252048699</v>
          </cell>
          <cell r="AL21" t="str">
            <v>xc</v>
          </cell>
          <cell r="AM21">
            <v>96.415655974795101</v>
          </cell>
          <cell r="AN21" t="str">
            <v>xc</v>
          </cell>
          <cell r="AO21" t="str">
            <v/>
          </cell>
          <cell r="AP21" t="str">
            <v/>
          </cell>
          <cell r="AQ21" t="str">
            <v/>
          </cell>
          <cell r="AR21" t="str">
            <v/>
          </cell>
          <cell r="AS21">
            <v>0</v>
          </cell>
          <cell r="AT21" t="str">
            <v>m</v>
          </cell>
        </row>
        <row r="22">
          <cell r="A22" t="str">
            <v>Japan</v>
          </cell>
          <cell r="B22">
            <v>901030</v>
          </cell>
          <cell r="C22" t="str">
            <v>m.</v>
          </cell>
          <cell r="D22">
            <v>96.493775360676096</v>
          </cell>
          <cell r="E22" t="str">
            <v>a</v>
          </cell>
          <cell r="F22">
            <v>3.5062246393239098</v>
          </cell>
          <cell r="G22" t="str">
            <v/>
          </cell>
          <cell r="H22">
            <v>100</v>
          </cell>
          <cell r="I22" t="str">
            <v>m</v>
          </cell>
          <cell r="J22" t="str">
            <v>m</v>
          </cell>
          <cell r="K22" t="str">
            <v>m</v>
          </cell>
          <cell r="L22" t="str">
            <v>n</v>
          </cell>
          <cell r="M22" t="str">
            <v>m</v>
          </cell>
          <cell r="N22">
            <v>96.493775360676096</v>
          </cell>
          <cell r="O22" t="str">
            <v>a</v>
          </cell>
          <cell r="P22">
            <v>3.5062246393239098</v>
          </cell>
          <cell r="Q22" t="str">
            <v/>
          </cell>
          <cell r="R22" t="str">
            <v>m</v>
          </cell>
          <cell r="S22" t="str">
            <v>m</v>
          </cell>
          <cell r="T22" t="str">
            <v>m</v>
          </cell>
          <cell r="U22" t="str">
            <v>n</v>
          </cell>
          <cell r="V22" t="str">
            <v/>
          </cell>
          <cell r="W22" t="str">
            <v/>
          </cell>
          <cell r="X22" t="str">
            <v>m.</v>
          </cell>
          <cell r="Y22">
            <v>96.493775360676096</v>
          </cell>
          <cell r="Z22" t="str">
            <v/>
          </cell>
          <cell r="AA22">
            <v>0</v>
          </cell>
          <cell r="AB22" t="str">
            <v>a</v>
          </cell>
          <cell r="AC22">
            <v>3.5062246393239098</v>
          </cell>
          <cell r="AD22" t="str">
            <v/>
          </cell>
          <cell r="AE22" t="str">
            <v/>
          </cell>
          <cell r="AF22" t="str">
            <v/>
          </cell>
          <cell r="AG22">
            <v>0</v>
          </cell>
          <cell r="AH22" t="str">
            <v>m</v>
          </cell>
          <cell r="AI22">
            <v>0</v>
          </cell>
          <cell r="AJ22" t="str">
            <v>m</v>
          </cell>
          <cell r="AK22">
            <v>0</v>
          </cell>
          <cell r="AL22" t="str">
            <v>m</v>
          </cell>
          <cell r="AM22">
            <v>0</v>
          </cell>
          <cell r="AN22" t="str">
            <v>n</v>
          </cell>
          <cell r="AO22" t="str">
            <v/>
          </cell>
          <cell r="AP22" t="str">
            <v/>
          </cell>
          <cell r="AQ22" t="str">
            <v/>
          </cell>
          <cell r="AR22" t="str">
            <v/>
          </cell>
          <cell r="AS22">
            <v>8.2927063607721205</v>
          </cell>
          <cell r="AT22" t="str">
            <v>m</v>
          </cell>
        </row>
        <row r="23">
          <cell r="A23" t="str">
            <v>Jordan</v>
          </cell>
          <cell r="B23">
            <v>901030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901030</v>
          </cell>
          <cell r="C24" t="str">
            <v>m.</v>
          </cell>
          <cell r="D24">
            <v>88.587396589928701</v>
          </cell>
          <cell r="E24">
            <v>11.409576668376101</v>
          </cell>
          <cell r="F24">
            <v>3.0267416952693802E-3</v>
          </cell>
          <cell r="G24" t="str">
            <v/>
          </cell>
          <cell r="H24">
            <v>100</v>
          </cell>
          <cell r="I24" t="str">
            <v>n</v>
          </cell>
          <cell r="J24" t="str">
            <v>n</v>
          </cell>
          <cell r="K24" t="str">
            <v>n</v>
          </cell>
          <cell r="L24" t="str">
            <v>n</v>
          </cell>
          <cell r="M24" t="str">
            <v>n</v>
          </cell>
          <cell r="N24">
            <v>88.587396589928701</v>
          </cell>
          <cell r="O24">
            <v>11.409576668376101</v>
          </cell>
          <cell r="P24">
            <v>3.0267416952693802E-3</v>
          </cell>
          <cell r="Q24" t="str">
            <v/>
          </cell>
          <cell r="R24" t="str">
            <v>n</v>
          </cell>
          <cell r="S24" t="str">
            <v>n</v>
          </cell>
          <cell r="T24" t="str">
            <v>n</v>
          </cell>
          <cell r="U24" t="str">
            <v>n</v>
          </cell>
          <cell r="V24" t="str">
            <v/>
          </cell>
          <cell r="W24" t="str">
            <v/>
          </cell>
          <cell r="X24" t="str">
            <v>m</v>
          </cell>
          <cell r="Y24">
            <v>88.587396589928701</v>
          </cell>
          <cell r="Z24" t="str">
            <v/>
          </cell>
          <cell r="AA24">
            <v>11.409576668376101</v>
          </cell>
          <cell r="AB24" t="str">
            <v/>
          </cell>
          <cell r="AC24">
            <v>3.0267416952693802E-3</v>
          </cell>
          <cell r="AD24" t="str">
            <v/>
          </cell>
          <cell r="AE24" t="str">
            <v/>
          </cell>
          <cell r="AF24" t="str">
            <v/>
          </cell>
          <cell r="AG24">
            <v>0</v>
          </cell>
          <cell r="AH24" t="str">
            <v>n</v>
          </cell>
          <cell r="AI24">
            <v>0</v>
          </cell>
          <cell r="AJ24" t="str">
            <v>n</v>
          </cell>
          <cell r="AK24">
            <v>0</v>
          </cell>
          <cell r="AL24" t="str">
            <v>n</v>
          </cell>
          <cell r="AM24">
            <v>0</v>
          </cell>
          <cell r="AN24" t="str">
            <v>n</v>
          </cell>
          <cell r="AO24" t="str">
            <v/>
          </cell>
          <cell r="AP24" t="str">
            <v/>
          </cell>
          <cell r="AQ24" t="str">
            <v/>
          </cell>
          <cell r="AR24" t="str">
            <v/>
          </cell>
          <cell r="AS24">
            <v>0</v>
          </cell>
          <cell r="AT24" t="str">
            <v>m</v>
          </cell>
        </row>
        <row r="25">
          <cell r="A25" t="str">
            <v>Luxembourg</v>
          </cell>
          <cell r="B25">
            <v>901030</v>
          </cell>
          <cell r="C25" t="str">
            <v>m.</v>
          </cell>
          <cell r="D25">
            <v>96.968599240333006</v>
          </cell>
          <cell r="E25">
            <v>2.9872578459150199</v>
          </cell>
          <cell r="F25" t="str">
            <v>a</v>
          </cell>
          <cell r="G25" t="str">
            <v/>
          </cell>
          <cell r="H25">
            <v>99.955857086248002</v>
          </cell>
          <cell r="I25">
            <v>4.4142913751995298E-2</v>
          </cell>
          <cell r="J25" t="str">
            <v>a</v>
          </cell>
          <cell r="K25">
            <v>4.4142913751995298E-2</v>
          </cell>
          <cell r="L25" t="str">
            <v>xc</v>
          </cell>
          <cell r="M25" t="str">
            <v>xc</v>
          </cell>
          <cell r="N25">
            <v>97.011422909077297</v>
          </cell>
          <cell r="O25">
            <v>2.9885770909226799</v>
          </cell>
          <cell r="P25" t="str">
            <v>a</v>
          </cell>
          <cell r="Q25" t="str">
            <v/>
          </cell>
          <cell r="R25" t="str">
            <v>xc</v>
          </cell>
          <cell r="S25" t="str">
            <v>a</v>
          </cell>
          <cell r="T25" t="str">
            <v>xc</v>
          </cell>
          <cell r="U25" t="str">
            <v>xc</v>
          </cell>
          <cell r="V25" t="str">
            <v/>
          </cell>
          <cell r="W25" t="str">
            <v/>
          </cell>
          <cell r="X25" t="str">
            <v>m</v>
          </cell>
          <cell r="Y25">
            <v>97.011422909077297</v>
          </cell>
          <cell r="Z25" t="str">
            <v/>
          </cell>
          <cell r="AA25">
            <v>2.9885770909226799</v>
          </cell>
          <cell r="AB25" t="str">
            <v/>
          </cell>
          <cell r="AC25">
            <v>0</v>
          </cell>
          <cell r="AD25" t="str">
            <v>a</v>
          </cell>
          <cell r="AE25" t="str">
            <v/>
          </cell>
          <cell r="AF25" t="str">
            <v/>
          </cell>
          <cell r="AG25">
            <v>0</v>
          </cell>
          <cell r="AH25" t="str">
            <v>xc</v>
          </cell>
          <cell r="AI25">
            <v>0</v>
          </cell>
          <cell r="AJ25" t="str">
            <v>a</v>
          </cell>
          <cell r="AK25">
            <v>0</v>
          </cell>
          <cell r="AL25" t="str">
            <v>xc</v>
          </cell>
          <cell r="AM25">
            <v>0</v>
          </cell>
          <cell r="AN25" t="str">
            <v>xc</v>
          </cell>
          <cell r="AO25" t="str">
            <v/>
          </cell>
          <cell r="AP25" t="str">
            <v/>
          </cell>
          <cell r="AQ25" t="str">
            <v/>
          </cell>
          <cell r="AR25" t="str">
            <v/>
          </cell>
          <cell r="AS25">
            <v>0</v>
          </cell>
          <cell r="AT25" t="str">
            <v>m</v>
          </cell>
        </row>
        <row r="26">
          <cell r="A26" t="str">
            <v>Mexico</v>
          </cell>
          <cell r="B26">
            <v>901030</v>
          </cell>
          <cell r="C26">
            <v>78.844993669143193</v>
          </cell>
          <cell r="D26">
            <v>99.622049979820005</v>
          </cell>
          <cell r="E26" t="str">
            <v>a</v>
          </cell>
          <cell r="F26" t="str">
            <v>a</v>
          </cell>
          <cell r="G26" t="str">
            <v/>
          </cell>
          <cell r="H26">
            <v>99.622049979820005</v>
          </cell>
          <cell r="I26">
            <v>0.37795002018014001</v>
          </cell>
          <cell r="J26" t="str">
            <v>a</v>
          </cell>
          <cell r="K26">
            <v>0.37795002018014001</v>
          </cell>
          <cell r="L26" t="str">
            <v>a</v>
          </cell>
          <cell r="M26">
            <v>0.37795002018014001</v>
          </cell>
          <cell r="N26">
            <v>100</v>
          </cell>
          <cell r="O26" t="str">
            <v>a</v>
          </cell>
          <cell r="P26" t="str">
            <v>a</v>
          </cell>
          <cell r="Q26" t="str">
            <v/>
          </cell>
          <cell r="R26">
            <v>100</v>
          </cell>
          <cell r="S26" t="str">
            <v>a</v>
          </cell>
          <cell r="T26">
            <v>100</v>
          </cell>
          <cell r="U26" t="str">
            <v>a</v>
          </cell>
          <cell r="V26" t="str">
            <v/>
          </cell>
          <cell r="W26" t="str">
            <v/>
          </cell>
          <cell r="X26">
            <v>21.1550063308568</v>
          </cell>
          <cell r="Y26">
            <v>100</v>
          </cell>
          <cell r="Z26" t="str">
            <v/>
          </cell>
          <cell r="AA26">
            <v>0</v>
          </cell>
          <cell r="AB26" t="str">
            <v>a</v>
          </cell>
          <cell r="AC26">
            <v>0</v>
          </cell>
          <cell r="AD26" t="str">
            <v>a</v>
          </cell>
          <cell r="AE26" t="str">
            <v/>
          </cell>
          <cell r="AF26" t="str">
            <v/>
          </cell>
          <cell r="AG26">
            <v>100</v>
          </cell>
          <cell r="AH26" t="str">
            <v/>
          </cell>
          <cell r="AI26">
            <v>0</v>
          </cell>
          <cell r="AJ26" t="str">
            <v>a</v>
          </cell>
          <cell r="AK26">
            <v>100</v>
          </cell>
          <cell r="AL26" t="str">
            <v/>
          </cell>
          <cell r="AM26">
            <v>0</v>
          </cell>
          <cell r="AN26" t="str">
            <v>a</v>
          </cell>
          <cell r="AO26" t="str">
            <v/>
          </cell>
          <cell r="AP26" t="str">
            <v/>
          </cell>
          <cell r="AQ26" t="str">
            <v/>
          </cell>
          <cell r="AR26" t="str">
            <v/>
          </cell>
          <cell r="AS26">
            <v>21.1550063308568</v>
          </cell>
          <cell r="AT26" t="str">
            <v>""</v>
          </cell>
        </row>
        <row r="27">
          <cell r="A27" t="str">
            <v>Netherlands</v>
          </cell>
          <cell r="B27">
            <v>901030</v>
          </cell>
          <cell r="C27">
            <v>95.114751541118906</v>
          </cell>
          <cell r="D27">
            <v>22.516753252435901</v>
          </cell>
          <cell r="E27">
            <v>68.933074455748198</v>
          </cell>
          <cell r="F27" t="str">
            <v>n</v>
          </cell>
          <cell r="G27" t="str">
            <v/>
          </cell>
          <cell r="H27">
            <v>91.449827708184202</v>
          </cell>
          <cell r="I27">
            <v>7.3973999136557396</v>
          </cell>
          <cell r="J27">
            <v>0.40336747369775799</v>
          </cell>
          <cell r="K27">
            <v>7.8007673873534999</v>
          </cell>
          <cell r="L27">
            <v>0.74940490446235997</v>
          </cell>
          <cell r="M27">
            <v>8.5501722918158602</v>
          </cell>
          <cell r="N27">
            <v>24.6219744932563</v>
          </cell>
          <cell r="O27">
            <v>75.378025506743697</v>
          </cell>
          <cell r="P27" t="str">
            <v>n</v>
          </cell>
          <cell r="Q27" t="str">
            <v/>
          </cell>
          <cell r="R27">
            <v>86.517553812762998</v>
          </cell>
          <cell r="S27">
            <v>4.7176531645316402</v>
          </cell>
          <cell r="T27">
            <v>91.235206977294695</v>
          </cell>
          <cell r="U27">
            <v>8.7647930227053195</v>
          </cell>
          <cell r="V27" t="str">
            <v/>
          </cell>
          <cell r="W27" t="str">
            <v/>
          </cell>
          <cell r="X27">
            <v>4.8852484588810796</v>
          </cell>
          <cell r="Y27">
            <v>24.6219744932563</v>
          </cell>
          <cell r="Z27" t="str">
            <v/>
          </cell>
          <cell r="AA27">
            <v>75.378025506743697</v>
          </cell>
          <cell r="AB27" t="str">
            <v/>
          </cell>
          <cell r="AC27">
            <v>0</v>
          </cell>
          <cell r="AD27" t="str">
            <v>n</v>
          </cell>
          <cell r="AE27" t="str">
            <v/>
          </cell>
          <cell r="AF27" t="str">
            <v/>
          </cell>
          <cell r="AG27">
            <v>86.517553812762998</v>
          </cell>
          <cell r="AH27" t="str">
            <v/>
          </cell>
          <cell r="AI27">
            <v>4.7176531645316402</v>
          </cell>
          <cell r="AJ27" t="str">
            <v/>
          </cell>
          <cell r="AK27">
            <v>91.235206977294695</v>
          </cell>
          <cell r="AL27" t="str">
            <v/>
          </cell>
          <cell r="AM27">
            <v>8.7647930227053195</v>
          </cell>
          <cell r="AN27" t="str">
            <v/>
          </cell>
          <cell r="AO27" t="str">
            <v/>
          </cell>
          <cell r="AP27" t="str">
            <v/>
          </cell>
          <cell r="AQ27" t="str">
            <v/>
          </cell>
          <cell r="AR27" t="str">
            <v/>
          </cell>
          <cell r="AS27">
            <v>4.8852484588810796</v>
          </cell>
          <cell r="AT27" t="str">
            <v>""</v>
          </cell>
        </row>
        <row r="28">
          <cell r="A28" t="str">
            <v>New Zealand</v>
          </cell>
          <cell r="B28">
            <v>901030</v>
          </cell>
          <cell r="C28" t="str">
            <v>m</v>
          </cell>
          <cell r="D28">
            <v>94.150491161290702</v>
          </cell>
          <cell r="E28" t="str">
            <v>a</v>
          </cell>
          <cell r="F28">
            <v>0.444266494079189</v>
          </cell>
          <cell r="G28" t="str">
            <v/>
          </cell>
          <cell r="H28">
            <v>94.594757655369904</v>
          </cell>
          <cell r="I28">
            <v>3.75920756020908</v>
          </cell>
          <cell r="J28">
            <v>1.6460347844210499</v>
          </cell>
          <cell r="K28">
            <v>5.4052423446301301</v>
          </cell>
          <cell r="L28" t="str">
            <v>a</v>
          </cell>
          <cell r="M28">
            <v>5.4052423446301301</v>
          </cell>
          <cell r="N28">
            <v>99.530347658696101</v>
          </cell>
          <cell r="O28" t="str">
            <v>a</v>
          </cell>
          <cell r="P28">
            <v>0.46965234130389399</v>
          </cell>
          <cell r="Q28" t="str">
            <v/>
          </cell>
          <cell r="R28">
            <v>69.547437848807704</v>
          </cell>
          <cell r="S28">
            <v>30.4525621511923</v>
          </cell>
          <cell r="T28">
            <v>100</v>
          </cell>
          <cell r="U28" t="str">
            <v>a</v>
          </cell>
          <cell r="V28" t="str">
            <v/>
          </cell>
          <cell r="W28" t="str">
            <v/>
          </cell>
          <cell r="X28" t="str">
            <v>m</v>
          </cell>
          <cell r="Y28">
            <v>99.530347658696101</v>
          </cell>
          <cell r="Z28" t="str">
            <v/>
          </cell>
          <cell r="AA28">
            <v>0</v>
          </cell>
          <cell r="AB28" t="str">
            <v>a</v>
          </cell>
          <cell r="AC28">
            <v>0.46965234130389399</v>
          </cell>
          <cell r="AD28" t="str">
            <v/>
          </cell>
          <cell r="AE28" t="str">
            <v/>
          </cell>
          <cell r="AF28" t="str">
            <v/>
          </cell>
          <cell r="AG28">
            <v>69.547437848807704</v>
          </cell>
          <cell r="AH28" t="str">
            <v/>
          </cell>
          <cell r="AI28">
            <v>30.4525621511923</v>
          </cell>
          <cell r="AJ28" t="str">
            <v/>
          </cell>
          <cell r="AK28">
            <v>100</v>
          </cell>
          <cell r="AL28" t="str">
            <v/>
          </cell>
          <cell r="AM28">
            <v>0</v>
          </cell>
          <cell r="AN28" t="str">
            <v>a</v>
          </cell>
          <cell r="AO28" t="str">
            <v/>
          </cell>
          <cell r="AP28" t="str">
            <v/>
          </cell>
          <cell r="AQ28" t="str">
            <v/>
          </cell>
          <cell r="AR28" t="str">
            <v/>
          </cell>
          <cell r="AS28">
            <v>0</v>
          </cell>
          <cell r="AT28" t="str">
            <v>m</v>
          </cell>
        </row>
        <row r="29">
          <cell r="A29" t="str">
            <v>Norway</v>
          </cell>
          <cell r="B29">
            <v>901030</v>
          </cell>
          <cell r="C29" t="str">
            <v>m</v>
          </cell>
          <cell r="D29">
            <v>88.543689320388395</v>
          </cell>
          <cell r="E29" t="str">
            <v>xr</v>
          </cell>
          <cell r="F29" t="str">
            <v>xr</v>
          </cell>
          <cell r="G29" t="str">
            <v/>
          </cell>
          <cell r="H29">
            <v>92.724591372741799</v>
          </cell>
          <cell r="I29">
            <v>4.2398918520339199</v>
          </cell>
          <cell r="J29">
            <v>3.0355167752242802</v>
          </cell>
          <cell r="K29">
            <v>7.2754086272581997</v>
          </cell>
          <cell r="L29" t="str">
            <v>n</v>
          </cell>
          <cell r="M29">
            <v>7.2754086272581997</v>
          </cell>
          <cell r="N29">
            <v>95.491053677932399</v>
          </cell>
          <cell r="O29" t="str">
            <v>xr</v>
          </cell>
          <cell r="P29" t="str">
            <v>xr</v>
          </cell>
          <cell r="Q29" t="str">
            <v/>
          </cell>
          <cell r="R29">
            <v>58.277027027027003</v>
          </cell>
          <cell r="S29">
            <v>41.722972972972997</v>
          </cell>
          <cell r="T29">
            <v>100</v>
          </cell>
          <cell r="U29" t="str">
            <v>n</v>
          </cell>
          <cell r="V29" t="str">
            <v/>
          </cell>
          <cell r="W29" t="str">
            <v/>
          </cell>
          <cell r="X29" t="str">
            <v>m</v>
          </cell>
          <cell r="Y29">
            <v>95.491053677932399</v>
          </cell>
          <cell r="Z29" t="str">
            <v/>
          </cell>
          <cell r="AA29">
            <v>0</v>
          </cell>
          <cell r="AB29" t="str">
            <v>xr</v>
          </cell>
          <cell r="AC29">
            <v>0</v>
          </cell>
          <cell r="AD29" t="str">
            <v>xr</v>
          </cell>
          <cell r="AE29" t="str">
            <v/>
          </cell>
          <cell r="AF29" t="str">
            <v/>
          </cell>
          <cell r="AG29">
            <v>58.277027027027003</v>
          </cell>
          <cell r="AH29" t="str">
            <v/>
          </cell>
          <cell r="AI29">
            <v>41.722972972972997</v>
          </cell>
          <cell r="AJ29" t="str">
            <v/>
          </cell>
          <cell r="AK29">
            <v>100</v>
          </cell>
          <cell r="AL29" t="str">
            <v/>
          </cell>
          <cell r="AM29">
            <v>0</v>
          </cell>
          <cell r="AN29" t="str">
            <v>n</v>
          </cell>
          <cell r="AO29" t="str">
            <v/>
          </cell>
          <cell r="AP29" t="str">
            <v/>
          </cell>
          <cell r="AQ29" t="str">
            <v/>
          </cell>
          <cell r="AR29" t="str">
            <v/>
          </cell>
          <cell r="AS29">
            <v>0</v>
          </cell>
          <cell r="AT29" t="str">
            <v>m</v>
          </cell>
        </row>
        <row r="30">
          <cell r="A30" t="str">
            <v>Paraguay</v>
          </cell>
          <cell r="B30">
            <v>901030</v>
          </cell>
          <cell r="C30" t="str">
            <v>m.</v>
          </cell>
          <cell r="D30">
            <v>100</v>
          </cell>
          <cell r="E30" t="str">
            <v>xr</v>
          </cell>
          <cell r="F30" t="str">
            <v>n</v>
          </cell>
          <cell r="G30" t="str">
            <v/>
          </cell>
          <cell r="H30">
            <v>100</v>
          </cell>
          <cell r="I30" t="str">
            <v>m</v>
          </cell>
          <cell r="J30" t="str">
            <v>m</v>
          </cell>
          <cell r="K30" t="str">
            <v>m</v>
          </cell>
          <cell r="L30" t="str">
            <v>m</v>
          </cell>
          <cell r="M30" t="str">
            <v>m</v>
          </cell>
          <cell r="N30">
            <v>100</v>
          </cell>
          <cell r="O30" t="str">
            <v>xr</v>
          </cell>
          <cell r="P30" t="str">
            <v>n</v>
          </cell>
          <cell r="Q30" t="str">
            <v/>
          </cell>
          <cell r="R30" t="str">
            <v>m</v>
          </cell>
          <cell r="S30" t="str">
            <v>m</v>
          </cell>
          <cell r="T30" t="str">
            <v>m</v>
          </cell>
          <cell r="U30" t="str">
            <v>m</v>
          </cell>
          <cell r="V30" t="str">
            <v/>
          </cell>
          <cell r="W30" t="str">
            <v/>
          </cell>
          <cell r="X30" t="str">
            <v>m</v>
          </cell>
          <cell r="Y30">
            <v>100</v>
          </cell>
          <cell r="Z30" t="str">
            <v/>
          </cell>
          <cell r="AA30">
            <v>0</v>
          </cell>
          <cell r="AB30" t="str">
            <v>xr</v>
          </cell>
          <cell r="AC30">
            <v>0</v>
          </cell>
          <cell r="AD30" t="str">
            <v>n</v>
          </cell>
          <cell r="AE30" t="str">
            <v/>
          </cell>
          <cell r="AF30" t="str">
            <v/>
          </cell>
          <cell r="AG30">
            <v>0</v>
          </cell>
          <cell r="AH30" t="str">
            <v>m</v>
          </cell>
          <cell r="AI30">
            <v>0</v>
          </cell>
          <cell r="AJ30" t="str">
            <v>m</v>
          </cell>
          <cell r="AK30">
            <v>0</v>
          </cell>
          <cell r="AL30" t="str">
            <v>m</v>
          </cell>
          <cell r="AM30">
            <v>0</v>
          </cell>
          <cell r="AN30" t="str">
            <v>m</v>
          </cell>
          <cell r="AO30" t="str">
            <v/>
          </cell>
          <cell r="AP30" t="str">
            <v/>
          </cell>
          <cell r="AQ30" t="str">
            <v/>
          </cell>
          <cell r="AR30" t="str">
            <v/>
          </cell>
          <cell r="AS30">
            <v>0</v>
          </cell>
          <cell r="AT30" t="str">
            <v>m</v>
          </cell>
        </row>
        <row r="31">
          <cell r="A31" t="str">
            <v>Philippines</v>
          </cell>
          <cell r="B31">
            <v>901030</v>
          </cell>
          <cell r="C31" t="str">
            <v>m.</v>
          </cell>
          <cell r="D31" t="str">
            <v>m.</v>
          </cell>
          <cell r="E31" t="str">
            <v>a</v>
          </cell>
          <cell r="F31" t="str">
            <v>m.</v>
          </cell>
          <cell r="G31" t="str">
            <v/>
          </cell>
          <cell r="H31" t="str">
            <v>m.</v>
          </cell>
          <cell r="I31" t="str">
            <v>m</v>
          </cell>
          <cell r="J31" t="str">
            <v>m</v>
          </cell>
          <cell r="K31" t="str">
            <v>m</v>
          </cell>
          <cell r="L31" t="str">
            <v>m</v>
          </cell>
          <cell r="M31" t="str">
            <v>m</v>
          </cell>
          <cell r="N31">
            <v>98.234776070873394</v>
          </cell>
          <cell r="O31" t="str">
            <v>a</v>
          </cell>
          <cell r="P31">
            <v>1.7652239291266201</v>
          </cell>
          <cell r="Q31" t="str">
            <v/>
          </cell>
          <cell r="R31" t="str">
            <v>m</v>
          </cell>
          <cell r="S31" t="str">
            <v>m</v>
          </cell>
          <cell r="T31" t="str">
            <v>m</v>
          </cell>
          <cell r="U31" t="str">
            <v>m</v>
          </cell>
          <cell r="V31" t="str">
            <v/>
          </cell>
          <cell r="W31" t="str">
            <v/>
          </cell>
          <cell r="X31" t="str">
            <v>m</v>
          </cell>
          <cell r="Y31">
            <v>98.234776070873394</v>
          </cell>
          <cell r="Z31" t="str">
            <v/>
          </cell>
          <cell r="AA31">
            <v>0</v>
          </cell>
          <cell r="AB31" t="str">
            <v>a</v>
          </cell>
          <cell r="AC31">
            <v>1.7652239291266201</v>
          </cell>
          <cell r="AD31" t="str">
            <v/>
          </cell>
          <cell r="AE31" t="str">
            <v/>
          </cell>
          <cell r="AF31" t="str">
            <v/>
          </cell>
          <cell r="AG31">
            <v>0</v>
          </cell>
          <cell r="AH31" t="str">
            <v>m</v>
          </cell>
          <cell r="AI31">
            <v>0</v>
          </cell>
          <cell r="AJ31" t="str">
            <v>m</v>
          </cell>
          <cell r="AK31">
            <v>0</v>
          </cell>
          <cell r="AL31" t="str">
            <v>m</v>
          </cell>
          <cell r="AM31">
            <v>0</v>
          </cell>
          <cell r="AN31" t="str">
            <v>m</v>
          </cell>
          <cell r="AO31" t="str">
            <v/>
          </cell>
          <cell r="AP31" t="str">
            <v>m</v>
          </cell>
          <cell r="AQ31" t="str">
            <v/>
          </cell>
          <cell r="AR31" t="str">
            <v>m</v>
          </cell>
          <cell r="AS31">
            <v>0</v>
          </cell>
          <cell r="AT31" t="str">
            <v>m</v>
          </cell>
        </row>
        <row r="32">
          <cell r="A32" t="str">
            <v>Poland</v>
          </cell>
          <cell r="B32">
            <v>901030</v>
          </cell>
          <cell r="C32" t="str">
            <v>m</v>
          </cell>
          <cell r="D32">
            <v>99.932209609236594</v>
          </cell>
          <cell r="E32" t="str">
            <v>m</v>
          </cell>
          <cell r="F32" t="str">
            <v>m</v>
          </cell>
          <cell r="G32" t="str">
            <v/>
          </cell>
          <cell r="H32">
            <v>99.932209609236594</v>
          </cell>
          <cell r="I32">
            <v>6.7790390763416503E-2</v>
          </cell>
          <cell r="J32" t="str">
            <v>a</v>
          </cell>
          <cell r="K32">
            <v>6.7790390763416503E-2</v>
          </cell>
          <cell r="L32" t="str">
            <v>m</v>
          </cell>
          <cell r="M32">
            <v>6.7790390763416503E-2</v>
          </cell>
          <cell r="N32">
            <v>100</v>
          </cell>
          <cell r="O32" t="str">
            <v>m</v>
          </cell>
          <cell r="P32" t="str">
            <v>m</v>
          </cell>
          <cell r="Q32" t="str">
            <v/>
          </cell>
          <cell r="R32">
            <v>100</v>
          </cell>
          <cell r="S32" t="str">
            <v>a</v>
          </cell>
          <cell r="T32">
            <v>100</v>
          </cell>
          <cell r="U32" t="str">
            <v>m</v>
          </cell>
          <cell r="V32" t="str">
            <v/>
          </cell>
          <cell r="W32" t="str">
            <v/>
          </cell>
          <cell r="X32" t="str">
            <v>m</v>
          </cell>
          <cell r="Y32">
            <v>100</v>
          </cell>
          <cell r="Z32" t="str">
            <v/>
          </cell>
          <cell r="AA32">
            <v>0</v>
          </cell>
          <cell r="AB32" t="str">
            <v>m</v>
          </cell>
          <cell r="AC32">
            <v>0</v>
          </cell>
          <cell r="AD32" t="str">
            <v>m</v>
          </cell>
          <cell r="AE32" t="str">
            <v/>
          </cell>
          <cell r="AF32" t="str">
            <v/>
          </cell>
          <cell r="AG32">
            <v>100</v>
          </cell>
          <cell r="AH32" t="str">
            <v/>
          </cell>
          <cell r="AI32">
            <v>0</v>
          </cell>
          <cell r="AJ32" t="str">
            <v>a</v>
          </cell>
          <cell r="AK32">
            <v>100</v>
          </cell>
          <cell r="AL32" t="str">
            <v/>
          </cell>
          <cell r="AM32">
            <v>0</v>
          </cell>
          <cell r="AN32" t="str">
            <v>m</v>
          </cell>
          <cell r="AO32" t="str">
            <v/>
          </cell>
          <cell r="AP32" t="str">
            <v/>
          </cell>
          <cell r="AQ32" t="str">
            <v/>
          </cell>
          <cell r="AR32" t="str">
            <v/>
          </cell>
          <cell r="AS32">
            <v>0</v>
          </cell>
          <cell r="AT32" t="str">
            <v>m</v>
          </cell>
        </row>
        <row r="33">
          <cell r="A33" t="str">
            <v>Portugal</v>
          </cell>
          <cell r="B33">
            <v>901030</v>
          </cell>
          <cell r="C33" t="str">
            <v>m</v>
          </cell>
          <cell r="D33">
            <v>91.635043493528897</v>
          </cell>
          <cell r="E33">
            <v>6.3735274162001199</v>
          </cell>
          <cell r="F33">
            <v>0.39578439244822899</v>
          </cell>
          <cell r="G33" t="str">
            <v/>
          </cell>
          <cell r="H33">
            <v>98.404355302177294</v>
          </cell>
          <cell r="I33">
            <v>1.5956446978227199</v>
          </cell>
          <cell r="J33" t="str">
            <v>a</v>
          </cell>
          <cell r="K33">
            <v>1.5956446978227199</v>
          </cell>
          <cell r="L33" t="str">
            <v>a</v>
          </cell>
          <cell r="M33">
            <v>1.5956446978227199</v>
          </cell>
          <cell r="N33">
            <v>93.120922556871193</v>
          </cell>
          <cell r="O33">
            <v>6.4768753340525196</v>
          </cell>
          <cell r="P33">
            <v>0.40220210907623499</v>
          </cell>
          <cell r="Q33" t="str">
            <v/>
          </cell>
          <cell r="R33">
            <v>100</v>
          </cell>
          <cell r="S33" t="str">
            <v>a</v>
          </cell>
          <cell r="T33">
            <v>100</v>
          </cell>
          <cell r="U33" t="str">
            <v>a</v>
          </cell>
          <cell r="V33" t="str">
            <v/>
          </cell>
          <cell r="W33" t="str">
            <v/>
          </cell>
          <cell r="X33" t="str">
            <v>m</v>
          </cell>
          <cell r="Y33">
            <v>93.120922556871193</v>
          </cell>
          <cell r="Z33" t="str">
            <v/>
          </cell>
          <cell r="AA33">
            <v>6.4768753340525196</v>
          </cell>
          <cell r="AB33" t="str">
            <v/>
          </cell>
          <cell r="AC33">
            <v>0.40220210907623499</v>
          </cell>
          <cell r="AD33" t="str">
            <v/>
          </cell>
          <cell r="AE33" t="str">
            <v/>
          </cell>
          <cell r="AF33" t="str">
            <v/>
          </cell>
          <cell r="AG33">
            <v>100</v>
          </cell>
          <cell r="AH33" t="str">
            <v/>
          </cell>
          <cell r="AI33">
            <v>0</v>
          </cell>
          <cell r="AJ33" t="str">
            <v>a</v>
          </cell>
          <cell r="AK33">
            <v>100</v>
          </cell>
          <cell r="AL33" t="str">
            <v/>
          </cell>
          <cell r="AM33">
            <v>0</v>
          </cell>
          <cell r="AN33" t="str">
            <v>a</v>
          </cell>
          <cell r="AO33" t="str">
            <v/>
          </cell>
          <cell r="AP33" t="str">
            <v/>
          </cell>
          <cell r="AQ33" t="str">
            <v/>
          </cell>
          <cell r="AR33" t="str">
            <v/>
          </cell>
          <cell r="AS33">
            <v>0</v>
          </cell>
          <cell r="AT33" t="str">
            <v>m</v>
          </cell>
        </row>
        <row r="34">
          <cell r="A34" t="str">
            <v>Russian Federation</v>
          </cell>
          <cell r="B34">
            <v>901030</v>
          </cell>
          <cell r="C34" t="str">
            <v>m.</v>
          </cell>
          <cell r="D34" t="str">
            <v>100.00(x)</v>
          </cell>
          <cell r="E34" t="str">
            <v>a</v>
          </cell>
          <cell r="F34" t="str">
            <v>a</v>
          </cell>
          <cell r="G34" t="str">
            <v/>
          </cell>
          <cell r="H34" t="str">
            <v>100.00(x)</v>
          </cell>
          <cell r="I34" t="str">
            <v>a</v>
          </cell>
          <cell r="J34" t="str">
            <v>a</v>
          </cell>
          <cell r="K34" t="str">
            <v>a</v>
          </cell>
          <cell r="L34" t="str">
            <v>a</v>
          </cell>
          <cell r="M34" t="str">
            <v>a</v>
          </cell>
          <cell r="N34" t="str">
            <v>100.00(x)</v>
          </cell>
          <cell r="O34" t="str">
            <v>a</v>
          </cell>
          <cell r="P34" t="str">
            <v>a</v>
          </cell>
          <cell r="Q34" t="str">
            <v/>
          </cell>
          <cell r="R34" t="str">
            <v>a</v>
          </cell>
          <cell r="S34" t="str">
            <v>a</v>
          </cell>
          <cell r="T34" t="str">
            <v>a</v>
          </cell>
          <cell r="U34" t="str">
            <v>a</v>
          </cell>
          <cell r="V34" t="str">
            <v/>
          </cell>
          <cell r="W34" t="str">
            <v/>
          </cell>
          <cell r="X34" t="str">
            <v>m</v>
          </cell>
          <cell r="Y34">
            <v>100</v>
          </cell>
          <cell r="Z34" t="str">
            <v>xc</v>
          </cell>
          <cell r="AA34">
            <v>0</v>
          </cell>
          <cell r="AB34" t="str">
            <v>a</v>
          </cell>
          <cell r="AC34">
            <v>0</v>
          </cell>
          <cell r="AD34" t="str">
            <v>a</v>
          </cell>
          <cell r="AE34" t="str">
            <v/>
          </cell>
          <cell r="AF34" t="str">
            <v>xc</v>
          </cell>
          <cell r="AG34">
            <v>0</v>
          </cell>
          <cell r="AH34" t="str">
            <v>a</v>
          </cell>
          <cell r="AI34">
            <v>0</v>
          </cell>
          <cell r="AJ34" t="str">
            <v>a</v>
          </cell>
          <cell r="AK34">
            <v>0</v>
          </cell>
          <cell r="AL34" t="str">
            <v>a</v>
          </cell>
          <cell r="AM34">
            <v>0</v>
          </cell>
          <cell r="AN34" t="str">
            <v>a</v>
          </cell>
          <cell r="AO34" t="str">
            <v/>
          </cell>
          <cell r="AP34" t="str">
            <v>xc</v>
          </cell>
          <cell r="AQ34" t="str">
            <v/>
          </cell>
          <cell r="AR34" t="str">
            <v>xc</v>
          </cell>
          <cell r="AS34">
            <v>0</v>
          </cell>
          <cell r="AT34" t="str">
            <v>m</v>
          </cell>
        </row>
        <row r="35">
          <cell r="A35" t="str">
            <v>Spain</v>
          </cell>
          <cell r="B35">
            <v>901030</v>
          </cell>
          <cell r="C35">
            <v>81.443944514438996</v>
          </cell>
          <cell r="D35">
            <v>85.472746018832495</v>
          </cell>
          <cell r="E35">
            <v>13.055208744472299</v>
          </cell>
          <cell r="F35" t="str">
            <v>n</v>
          </cell>
          <cell r="G35" t="str">
            <v/>
          </cell>
          <cell r="H35">
            <v>98.527954763304805</v>
          </cell>
          <cell r="I35">
            <v>1.4720452366952099</v>
          </cell>
          <cell r="J35" t="str">
            <v>n</v>
          </cell>
          <cell r="K35">
            <v>1.4720452366952099</v>
          </cell>
          <cell r="L35" t="str">
            <v>n</v>
          </cell>
          <cell r="M35">
            <v>1.4720452366952099</v>
          </cell>
          <cell r="N35">
            <v>86.749741455777695</v>
          </cell>
          <cell r="O35">
            <v>13.2502585442223</v>
          </cell>
          <cell r="P35" t="str">
            <v>n</v>
          </cell>
          <cell r="Q35" t="str">
            <v/>
          </cell>
          <cell r="R35">
            <v>100</v>
          </cell>
          <cell r="S35" t="str">
            <v>n</v>
          </cell>
          <cell r="T35">
            <v>100</v>
          </cell>
          <cell r="U35" t="str">
            <v>n</v>
          </cell>
          <cell r="V35" t="str">
            <v/>
          </cell>
          <cell r="W35" t="str">
            <v/>
          </cell>
          <cell r="X35">
            <v>18.556055485561</v>
          </cell>
          <cell r="Y35">
            <v>86.749741455777695</v>
          </cell>
          <cell r="Z35" t="str">
            <v/>
          </cell>
          <cell r="AA35">
            <v>13.2502585442223</v>
          </cell>
          <cell r="AB35" t="str">
            <v/>
          </cell>
          <cell r="AC35">
            <v>0</v>
          </cell>
          <cell r="AD35" t="str">
            <v>n</v>
          </cell>
          <cell r="AE35" t="str">
            <v/>
          </cell>
          <cell r="AF35" t="str">
            <v/>
          </cell>
          <cell r="AG35">
            <v>100</v>
          </cell>
          <cell r="AH35" t="str">
            <v/>
          </cell>
          <cell r="AI35">
            <v>0</v>
          </cell>
          <cell r="AJ35" t="str">
            <v>n</v>
          </cell>
          <cell r="AK35">
            <v>100</v>
          </cell>
          <cell r="AL35" t="str">
            <v/>
          </cell>
          <cell r="AM35">
            <v>0</v>
          </cell>
          <cell r="AN35" t="str">
            <v>n</v>
          </cell>
          <cell r="AO35" t="str">
            <v/>
          </cell>
          <cell r="AP35" t="str">
            <v/>
          </cell>
          <cell r="AQ35" t="str">
            <v/>
          </cell>
          <cell r="AR35" t="str">
            <v/>
          </cell>
          <cell r="AS35">
            <v>18.556055485561</v>
          </cell>
          <cell r="AT35" t="str">
            <v>""</v>
          </cell>
        </row>
        <row r="36">
          <cell r="A36" t="str">
            <v>Sweden</v>
          </cell>
          <cell r="B36">
            <v>901030</v>
          </cell>
          <cell r="C36" t="str">
            <v>m.</v>
          </cell>
          <cell r="D36">
            <v>86.253221966786995</v>
          </cell>
          <cell r="E36">
            <v>1.6240153933742201</v>
          </cell>
          <cell r="F36" t="str">
            <v>a</v>
          </cell>
          <cell r="G36" t="str">
            <v/>
          </cell>
          <cell r="H36">
            <v>87.877237360161203</v>
          </cell>
          <cell r="I36">
            <v>9.8971132618915494</v>
          </cell>
          <cell r="J36">
            <v>2.2256493779472102</v>
          </cell>
          <cell r="K36">
            <v>12.1227626398388</v>
          </cell>
          <cell r="L36" t="str">
            <v>a</v>
          </cell>
          <cell r="M36">
            <v>12.1227626398388</v>
          </cell>
          <cell r="N36">
            <v>98.151949876714696</v>
          </cell>
          <cell r="O36">
            <v>1.8480501232853499</v>
          </cell>
          <cell r="P36" t="str">
            <v>a</v>
          </cell>
          <cell r="Q36" t="str">
            <v/>
          </cell>
          <cell r="R36" t="str">
            <v>m.</v>
          </cell>
          <cell r="S36" t="str">
            <v>m.</v>
          </cell>
          <cell r="T36" t="str">
            <v>m.</v>
          </cell>
          <cell r="U36" t="str">
            <v>a</v>
          </cell>
          <cell r="V36" t="str">
            <v/>
          </cell>
          <cell r="W36" t="str">
            <v/>
          </cell>
          <cell r="X36" t="str">
            <v>m.</v>
          </cell>
          <cell r="Y36">
            <v>98.151949876714696</v>
          </cell>
          <cell r="Z36" t="str">
            <v/>
          </cell>
          <cell r="AA36">
            <v>1.8480501232853499</v>
          </cell>
          <cell r="AB36" t="str">
            <v/>
          </cell>
          <cell r="AC36">
            <v>0</v>
          </cell>
          <cell r="AD36" t="str">
            <v>a</v>
          </cell>
          <cell r="AE36" t="str">
            <v/>
          </cell>
          <cell r="AF36" t="str">
            <v/>
          </cell>
          <cell r="AG36">
            <v>81.640741107698403</v>
          </cell>
          <cell r="AH36" t="str">
            <v>m</v>
          </cell>
          <cell r="AI36">
            <v>18.3592588923016</v>
          </cell>
          <cell r="AJ36" t="str">
            <v>m</v>
          </cell>
          <cell r="AK36">
            <v>100</v>
          </cell>
          <cell r="AL36" t="str">
            <v>m</v>
          </cell>
          <cell r="AM36">
            <v>0</v>
          </cell>
          <cell r="AN36" t="str">
            <v>a</v>
          </cell>
          <cell r="AO36" t="str">
            <v/>
          </cell>
          <cell r="AP36" t="str">
            <v/>
          </cell>
          <cell r="AQ36" t="str">
            <v/>
          </cell>
          <cell r="AR36" t="str">
            <v/>
          </cell>
          <cell r="AS36">
            <v>4.6941198645308699E-2</v>
          </cell>
          <cell r="AT36" t="str">
            <v>m</v>
          </cell>
        </row>
        <row r="37">
          <cell r="A37" t="str">
            <v>Switzerland</v>
          </cell>
          <cell r="B37">
            <v>901030</v>
          </cell>
          <cell r="C37" t="str">
            <v>m</v>
          </cell>
          <cell r="D37">
            <v>88.910370890046096</v>
          </cell>
          <cell r="E37" t="str">
            <v>xr</v>
          </cell>
          <cell r="F37" t="str">
            <v>xr</v>
          </cell>
          <cell r="G37" t="str">
            <v/>
          </cell>
          <cell r="H37">
            <v>97.334406053177901</v>
          </cell>
          <cell r="I37">
            <v>1.44462371094196</v>
          </cell>
          <cell r="J37">
            <v>9.6832705307087798E-3</v>
          </cell>
          <cell r="K37">
            <v>1.4543069814726699</v>
          </cell>
          <cell r="L37">
            <v>1.21128696534945</v>
          </cell>
          <cell r="M37">
            <v>2.6655939468221201</v>
          </cell>
          <cell r="N37">
            <v>91.345264737600203</v>
          </cell>
          <cell r="O37" t="str">
            <v>xr</v>
          </cell>
          <cell r="P37" t="str">
            <v>xr</v>
          </cell>
          <cell r="Q37" t="str">
            <v/>
          </cell>
          <cell r="R37">
            <v>54.195190256348702</v>
          </cell>
          <cell r="S37">
            <v>0.36326877701133098</v>
          </cell>
          <cell r="T37">
            <v>54.558459033360002</v>
          </cell>
          <cell r="U37">
            <v>45.441540966639998</v>
          </cell>
          <cell r="V37" t="str">
            <v/>
          </cell>
          <cell r="W37" t="str">
            <v/>
          </cell>
          <cell r="X37" t="str">
            <v>m</v>
          </cell>
          <cell r="Y37">
            <v>91.345264737600203</v>
          </cell>
          <cell r="Z37" t="str">
            <v/>
          </cell>
          <cell r="AA37">
            <v>0</v>
          </cell>
          <cell r="AB37" t="str">
            <v>xr</v>
          </cell>
          <cell r="AC37">
            <v>0</v>
          </cell>
          <cell r="AD37" t="str">
            <v>xr</v>
          </cell>
          <cell r="AE37" t="str">
            <v/>
          </cell>
          <cell r="AF37" t="str">
            <v/>
          </cell>
          <cell r="AG37">
            <v>54.195190256348702</v>
          </cell>
          <cell r="AH37" t="str">
            <v/>
          </cell>
          <cell r="AI37">
            <v>0.36326877701133098</v>
          </cell>
          <cell r="AJ37" t="str">
            <v/>
          </cell>
          <cell r="AK37">
            <v>54.558459033360002</v>
          </cell>
          <cell r="AL37" t="str">
            <v/>
          </cell>
          <cell r="AM37">
            <v>45.441540966639998</v>
          </cell>
          <cell r="AN37" t="str">
            <v/>
          </cell>
          <cell r="AO37" t="str">
            <v/>
          </cell>
          <cell r="AP37" t="str">
            <v/>
          </cell>
          <cell r="AQ37" t="str">
            <v/>
          </cell>
          <cell r="AR37" t="str">
            <v/>
          </cell>
          <cell r="AS37">
            <v>0</v>
          </cell>
          <cell r="AT37" t="str">
            <v>m</v>
          </cell>
        </row>
        <row r="38">
          <cell r="A38" t="str">
            <v>Turkey</v>
          </cell>
          <cell r="B38">
            <v>901030</v>
          </cell>
          <cell r="C38">
            <v>14.552993418790001</v>
          </cell>
          <cell r="D38">
            <v>96.820083187375104</v>
          </cell>
          <cell r="E38" t="str">
            <v>a</v>
          </cell>
          <cell r="F38" t="str">
            <v>a</v>
          </cell>
          <cell r="G38" t="str">
            <v/>
          </cell>
          <cell r="H38">
            <v>96.820083187375104</v>
          </cell>
          <cell r="I38">
            <v>3.1799168126249402</v>
          </cell>
          <cell r="J38" t="str">
            <v>n</v>
          </cell>
          <cell r="K38">
            <v>3.1799168126249402</v>
          </cell>
          <cell r="L38" t="str">
            <v>m</v>
          </cell>
          <cell r="M38">
            <v>3.1799168126249402</v>
          </cell>
          <cell r="N38">
            <v>100</v>
          </cell>
          <cell r="O38" t="str">
            <v>a</v>
          </cell>
          <cell r="P38" t="str">
            <v>a</v>
          </cell>
          <cell r="Q38" t="str">
            <v/>
          </cell>
          <cell r="R38">
            <v>100</v>
          </cell>
          <cell r="S38" t="str">
            <v>n</v>
          </cell>
          <cell r="T38">
            <v>100</v>
          </cell>
          <cell r="U38" t="str">
            <v>m</v>
          </cell>
          <cell r="V38" t="str">
            <v/>
          </cell>
          <cell r="W38" t="str">
            <v/>
          </cell>
          <cell r="X38">
            <v>85.447006581210005</v>
          </cell>
          <cell r="Y38">
            <v>100</v>
          </cell>
          <cell r="Z38" t="str">
            <v/>
          </cell>
          <cell r="AA38">
            <v>0</v>
          </cell>
          <cell r="AB38" t="str">
            <v>a</v>
          </cell>
          <cell r="AC38">
            <v>0</v>
          </cell>
          <cell r="AD38" t="str">
            <v>a</v>
          </cell>
          <cell r="AE38" t="str">
            <v/>
          </cell>
          <cell r="AF38" t="str">
            <v/>
          </cell>
          <cell r="AG38">
            <v>100</v>
          </cell>
          <cell r="AH38" t="str">
            <v/>
          </cell>
          <cell r="AI38">
            <v>0</v>
          </cell>
          <cell r="AJ38" t="str">
            <v>n</v>
          </cell>
          <cell r="AK38">
            <v>100</v>
          </cell>
          <cell r="AL38" t="str">
            <v/>
          </cell>
          <cell r="AM38">
            <v>0</v>
          </cell>
          <cell r="AN38" t="str">
            <v>m</v>
          </cell>
          <cell r="AO38" t="str">
            <v/>
          </cell>
          <cell r="AP38" t="str">
            <v/>
          </cell>
          <cell r="AQ38" t="str">
            <v/>
          </cell>
          <cell r="AR38" t="str">
            <v/>
          </cell>
          <cell r="AS38">
            <v>85.447006581210005</v>
          </cell>
          <cell r="AT38" t="str">
            <v>""</v>
          </cell>
        </row>
        <row r="39">
          <cell r="A39" t="str">
            <v>United Kingdom</v>
          </cell>
          <cell r="B39">
            <v>901030</v>
          </cell>
          <cell r="C39" t="str">
            <v>m</v>
          </cell>
          <cell r="D39">
            <v>84.069686207647905</v>
          </cell>
          <cell r="E39">
            <v>14.3118200585398</v>
          </cell>
          <cell r="F39" t="str">
            <v>n</v>
          </cell>
          <cell r="G39" t="str">
            <v/>
          </cell>
          <cell r="H39">
            <v>98.381506266187699</v>
          </cell>
          <cell r="I39">
            <v>1.61849373381225</v>
          </cell>
          <cell r="J39" t="str">
            <v>a</v>
          </cell>
          <cell r="K39">
            <v>1.61849373381225</v>
          </cell>
          <cell r="L39" t="str">
            <v>n</v>
          </cell>
          <cell r="M39">
            <v>1.61849373381225</v>
          </cell>
          <cell r="N39">
            <v>85.452733342162105</v>
          </cell>
          <cell r="O39">
            <v>14.5472666578379</v>
          </cell>
          <cell r="P39" t="str">
            <v>n</v>
          </cell>
          <cell r="Q39" t="str">
            <v/>
          </cell>
          <cell r="R39">
            <v>100</v>
          </cell>
          <cell r="S39" t="str">
            <v>a</v>
          </cell>
          <cell r="T39">
            <v>100</v>
          </cell>
          <cell r="U39" t="str">
            <v>n</v>
          </cell>
          <cell r="V39" t="str">
            <v/>
          </cell>
          <cell r="W39" t="str">
            <v/>
          </cell>
          <cell r="X39" t="str">
            <v>m</v>
          </cell>
          <cell r="Y39">
            <v>85.452733342162105</v>
          </cell>
          <cell r="Z39" t="str">
            <v/>
          </cell>
          <cell r="AA39">
            <v>14.5472666578379</v>
          </cell>
          <cell r="AB39" t="str">
            <v/>
          </cell>
          <cell r="AC39">
            <v>0</v>
          </cell>
          <cell r="AD39" t="str">
            <v>n</v>
          </cell>
          <cell r="AE39" t="str">
            <v/>
          </cell>
          <cell r="AF39" t="str">
            <v/>
          </cell>
          <cell r="AG39">
            <v>100</v>
          </cell>
          <cell r="AH39" t="str">
            <v/>
          </cell>
          <cell r="AI39">
            <v>0</v>
          </cell>
          <cell r="AJ39" t="str">
            <v>a</v>
          </cell>
          <cell r="AK39">
            <v>100</v>
          </cell>
          <cell r="AL39" t="str">
            <v/>
          </cell>
          <cell r="AM39">
            <v>0</v>
          </cell>
          <cell r="AN39" t="str">
            <v>n</v>
          </cell>
          <cell r="AO39" t="str">
            <v/>
          </cell>
          <cell r="AP39" t="str">
            <v/>
          </cell>
          <cell r="AQ39" t="str">
            <v/>
          </cell>
          <cell r="AR39" t="str">
            <v/>
          </cell>
          <cell r="AS39">
            <v>0</v>
          </cell>
          <cell r="AT39" t="str">
            <v>m</v>
          </cell>
        </row>
        <row r="40">
          <cell r="A40" t="str">
            <v>United States</v>
          </cell>
          <cell r="B40">
            <v>901030</v>
          </cell>
          <cell r="C40" t="str">
            <v>89.79(x)</v>
          </cell>
          <cell r="D40">
            <v>99.797812004796398</v>
          </cell>
          <cell r="E40" t="str">
            <v>a</v>
          </cell>
          <cell r="F40">
            <v>0.202187995203649</v>
          </cell>
          <cell r="G40" t="str">
            <v/>
          </cell>
          <cell r="H40">
            <v>100</v>
          </cell>
          <cell r="I40" t="str">
            <v>xr</v>
          </cell>
          <cell r="J40" t="str">
            <v>xr</v>
          </cell>
          <cell r="K40" t="str">
            <v>xr</v>
          </cell>
          <cell r="L40" t="str">
            <v>xr</v>
          </cell>
          <cell r="M40" t="str">
            <v>xr</v>
          </cell>
          <cell r="N40">
            <v>99.797812004796398</v>
          </cell>
          <cell r="O40" t="str">
            <v>a</v>
          </cell>
          <cell r="P40">
            <v>0.202187995203649</v>
          </cell>
          <cell r="Q40" t="str">
            <v/>
          </cell>
          <cell r="R40" t="str">
            <v>xr</v>
          </cell>
          <cell r="S40" t="str">
            <v>xr</v>
          </cell>
          <cell r="T40" t="str">
            <v>xr</v>
          </cell>
          <cell r="U40" t="str">
            <v>xr</v>
          </cell>
          <cell r="V40" t="str">
            <v/>
          </cell>
          <cell r="W40" t="str">
            <v/>
          </cell>
          <cell r="X40" t="str">
            <v>10.21(x)</v>
          </cell>
          <cell r="Y40">
            <v>99.797812004796398</v>
          </cell>
          <cell r="Z40" t="str">
            <v/>
          </cell>
          <cell r="AA40">
            <v>0</v>
          </cell>
          <cell r="AB40" t="str">
            <v>a</v>
          </cell>
          <cell r="AC40">
            <v>0.202187995203649</v>
          </cell>
          <cell r="AD40" t="str">
            <v/>
          </cell>
          <cell r="AE40" t="str">
            <v/>
          </cell>
          <cell r="AF40" t="str">
            <v/>
          </cell>
          <cell r="AG40">
            <v>0</v>
          </cell>
          <cell r="AH40" t="str">
            <v>xr</v>
          </cell>
          <cell r="AI40">
            <v>0</v>
          </cell>
          <cell r="AJ40" t="str">
            <v>xr</v>
          </cell>
          <cell r="AK40">
            <v>0</v>
          </cell>
          <cell r="AL40" t="str">
            <v>xr</v>
          </cell>
          <cell r="AM40">
            <v>0</v>
          </cell>
          <cell r="AN40" t="str">
            <v>xr</v>
          </cell>
          <cell r="AO40" t="str">
            <v/>
          </cell>
          <cell r="AP40" t="str">
            <v/>
          </cell>
          <cell r="AQ40" t="str">
            <v/>
          </cell>
          <cell r="AR40" t="str">
            <v/>
          </cell>
          <cell r="AS40">
            <v>10.2106677223569</v>
          </cell>
          <cell r="AT40" t="str">
            <v>x</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c1: Public sources (Initial Funds)</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c2: Private sources (Initial Funds)</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c3: Public sources (Final Funds)</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c4: Private sources (Final Funds)</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c1: P ublic sources (Initial Funds)</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c2: Private sources (Initial Funds)</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c3: Public sources (Final Funds)</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c4: Private sources (Final Funds)</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c1: Public sources (Initial Funds)</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c2: Private sources (Initial Funds)</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c3: Public sources (Final Funds)</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c4: Private sources (Final Funds)</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
      <sheetName val="ChtA4.2"/>
      <sheetName val="charta4.2(data)"/>
      <sheetName val="chtA4.1"/>
      <sheetName val="readme"/>
      <sheetName val="A4_12000"/>
      <sheetName val="Dbase_proj"/>
      <sheetName val="Sheet8"/>
      <sheetName val="Pivot_proj"/>
      <sheetName val="table(1998=100)"/>
      <sheetName val="Sheet1"/>
    </sheetNames>
    <sheetDataSet>
      <sheetData sheetId="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9468241.6243874002</v>
          </cell>
          <cell r="H23" t="str">
            <v>;;=SUM(F12:G12);</v>
          </cell>
          <cell r="I23" t="str">
            <v>.</v>
          </cell>
        </row>
        <row r="24">
          <cell r="A24">
            <v>76</v>
          </cell>
          <cell r="B24" t="str">
            <v>Brazil</v>
          </cell>
          <cell r="C24">
            <v>1997</v>
          </cell>
          <cell r="D24">
            <v>90</v>
          </cell>
          <cell r="E24">
            <v>303</v>
          </cell>
          <cell r="F24">
            <v>90</v>
          </cell>
          <cell r="G24">
            <v>3218062.60325361</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3264914.1056923298</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3180339.6666666698</v>
          </cell>
          <cell r="H86" t="str">
            <v>;;=SUM(F15:G15);</v>
          </cell>
          <cell r="I86" t="str">
            <v>.</v>
          </cell>
        </row>
        <row r="87">
          <cell r="A87">
            <v>76</v>
          </cell>
          <cell r="B87" t="str">
            <v>Brazil</v>
          </cell>
          <cell r="C87">
            <v>1997</v>
          </cell>
          <cell r="D87">
            <v>90</v>
          </cell>
          <cell r="E87">
            <v>606</v>
          </cell>
          <cell r="F87">
            <v>90</v>
          </cell>
          <cell r="G87">
            <v>3256195.3333333302</v>
          </cell>
          <cell r="H87" t="str">
            <v>;;=SUM(F16:G16);</v>
          </cell>
          <cell r="I87" t="str">
            <v>.</v>
          </cell>
        </row>
        <row r="88">
          <cell r="A88">
            <v>76</v>
          </cell>
          <cell r="B88" t="str">
            <v>Brazil</v>
          </cell>
          <cell r="C88">
            <v>1997</v>
          </cell>
          <cell r="D88">
            <v>90</v>
          </cell>
          <cell r="E88">
            <v>707</v>
          </cell>
          <cell r="F88">
            <v>90</v>
          </cell>
          <cell r="G88">
            <v>3514483.70461764</v>
          </cell>
          <cell r="H88" t="str">
            <v>;;=SUM(F17:G17);</v>
          </cell>
          <cell r="I88" t="str">
            <v>.</v>
          </cell>
        </row>
        <row r="89">
          <cell r="A89">
            <v>76</v>
          </cell>
          <cell r="B89" t="str">
            <v>Brazil</v>
          </cell>
          <cell r="C89">
            <v>1997</v>
          </cell>
          <cell r="D89">
            <v>90</v>
          </cell>
          <cell r="E89">
            <v>808</v>
          </cell>
          <cell r="F89">
            <v>90</v>
          </cell>
          <cell r="G89">
            <v>3468532.6638722601</v>
          </cell>
          <cell r="H89" t="str">
            <v>;;=SUM(F18:G18);</v>
          </cell>
          <cell r="I89" t="str">
            <v>.</v>
          </cell>
        </row>
        <row r="90">
          <cell r="A90">
            <v>76</v>
          </cell>
          <cell r="B90" t="str">
            <v>Brazil</v>
          </cell>
          <cell r="C90">
            <v>1997</v>
          </cell>
          <cell r="D90">
            <v>90</v>
          </cell>
          <cell r="E90">
            <v>909</v>
          </cell>
          <cell r="F90">
            <v>90</v>
          </cell>
          <cell r="G90">
            <v>3534410.1834456301</v>
          </cell>
          <cell r="H90" t="str">
            <v>;;=SUM(F19:G19);</v>
          </cell>
          <cell r="I90" t="str">
            <v>.</v>
          </cell>
        </row>
        <row r="91">
          <cell r="A91">
            <v>76</v>
          </cell>
          <cell r="B91" t="str">
            <v>Brazil</v>
          </cell>
          <cell r="C91">
            <v>1997</v>
          </cell>
          <cell r="D91">
            <v>90</v>
          </cell>
          <cell r="E91">
            <v>509</v>
          </cell>
          <cell r="F91">
            <v>90</v>
          </cell>
          <cell r="G91">
            <v>16953961.551935501</v>
          </cell>
          <cell r="H91" t="str">
            <v>;;=SUM(F20:G20);</v>
          </cell>
          <cell r="I91" t="str">
            <v>.</v>
          </cell>
        </row>
        <row r="92">
          <cell r="A92">
            <v>76</v>
          </cell>
          <cell r="B92" t="str">
            <v>Brazil</v>
          </cell>
          <cell r="C92">
            <v>1997</v>
          </cell>
          <cell r="D92">
            <v>90</v>
          </cell>
          <cell r="E92">
            <v>1010</v>
          </cell>
          <cell r="F92">
            <v>90</v>
          </cell>
          <cell r="G92">
            <v>3674441.4951938801</v>
          </cell>
          <cell r="H92" t="str">
            <v>;;=SUM(F21:G21);</v>
          </cell>
          <cell r="I92" t="str">
            <v>.</v>
          </cell>
        </row>
        <row r="93">
          <cell r="A93">
            <v>76</v>
          </cell>
          <cell r="B93" t="str">
            <v>Brazil</v>
          </cell>
          <cell r="C93">
            <v>1997</v>
          </cell>
          <cell r="D93">
            <v>90</v>
          </cell>
          <cell r="E93">
            <v>1111</v>
          </cell>
          <cell r="F93">
            <v>90</v>
          </cell>
          <cell r="G93">
            <v>3611239.7444164502</v>
          </cell>
          <cell r="H93" t="str">
            <v>;;=SUM(F22:G22);</v>
          </cell>
          <cell r="I93" t="str">
            <v>.</v>
          </cell>
        </row>
        <row r="94">
          <cell r="A94">
            <v>76</v>
          </cell>
          <cell r="B94" t="str">
            <v>Brazil</v>
          </cell>
          <cell r="C94">
            <v>1997</v>
          </cell>
          <cell r="D94">
            <v>90</v>
          </cell>
          <cell r="E94">
            <v>1212</v>
          </cell>
          <cell r="F94">
            <v>90</v>
          </cell>
          <cell r="G94">
            <v>3627376.6396428598</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3738993.6669658502</v>
          </cell>
          <cell r="H154" t="str">
            <v>;;=SUM(F24:G24);</v>
          </cell>
          <cell r="I154" t="str">
            <v>.</v>
          </cell>
        </row>
        <row r="155">
          <cell r="A155">
            <v>76</v>
          </cell>
          <cell r="B155" t="str">
            <v>Brazil</v>
          </cell>
          <cell r="C155">
            <v>1997</v>
          </cell>
          <cell r="D155">
            <v>90</v>
          </cell>
          <cell r="E155">
            <v>1414</v>
          </cell>
          <cell r="F155">
            <v>90</v>
          </cell>
          <cell r="G155">
            <v>3807658.90184543</v>
          </cell>
          <cell r="H155" t="str">
            <v>;;=SUM(F25:G25);</v>
          </cell>
          <cell r="I155" t="str">
            <v>.</v>
          </cell>
        </row>
        <row r="156">
          <cell r="A156">
            <v>76</v>
          </cell>
          <cell r="B156" t="str">
            <v>Brazil</v>
          </cell>
          <cell r="C156">
            <v>1997</v>
          </cell>
          <cell r="D156">
            <v>90</v>
          </cell>
          <cell r="E156">
            <v>1014</v>
          </cell>
          <cell r="F156">
            <v>90</v>
          </cell>
          <cell r="G156">
            <v>18459710.448064499</v>
          </cell>
          <cell r="H156" t="str">
            <v>;;=SUM(F26:G26);</v>
          </cell>
          <cell r="I156" t="str">
            <v>.</v>
          </cell>
        </row>
        <row r="157">
          <cell r="A157">
            <v>76</v>
          </cell>
          <cell r="B157" t="str">
            <v>Brazil</v>
          </cell>
          <cell r="C157">
            <v>1997</v>
          </cell>
          <cell r="D157">
            <v>90</v>
          </cell>
          <cell r="E157">
            <v>1515</v>
          </cell>
          <cell r="F157">
            <v>90</v>
          </cell>
          <cell r="G157">
            <v>3508555.3333333302</v>
          </cell>
          <cell r="H157" t="str">
            <v>;;=SUM(F27:G27);</v>
          </cell>
          <cell r="I157" t="str">
            <v>.</v>
          </cell>
        </row>
        <row r="158">
          <cell r="A158">
            <v>76</v>
          </cell>
          <cell r="B158" t="str">
            <v>Brazil</v>
          </cell>
          <cell r="C158">
            <v>1997</v>
          </cell>
          <cell r="D158">
            <v>90</v>
          </cell>
          <cell r="E158">
            <v>1616</v>
          </cell>
          <cell r="F158">
            <v>90</v>
          </cell>
          <cell r="G158">
            <v>3500888.3333333302</v>
          </cell>
          <cell r="H158" t="str">
            <v>;;=SUM(F28:G28);</v>
          </cell>
          <cell r="I158" t="str">
            <v>.</v>
          </cell>
        </row>
        <row r="159">
          <cell r="A159">
            <v>76</v>
          </cell>
          <cell r="B159" t="str">
            <v>Brazil</v>
          </cell>
          <cell r="C159">
            <v>1997</v>
          </cell>
          <cell r="D159">
            <v>90</v>
          </cell>
          <cell r="E159">
            <v>1717</v>
          </cell>
          <cell r="F159">
            <v>90</v>
          </cell>
          <cell r="G159">
            <v>3365811.3333333302</v>
          </cell>
          <cell r="H159" t="str">
            <v>;;=SUM(F29:G29);</v>
          </cell>
          <cell r="I159" t="str">
            <v>.</v>
          </cell>
        </row>
        <row r="160">
          <cell r="A160">
            <v>76</v>
          </cell>
          <cell r="B160" t="str">
            <v>Brazil</v>
          </cell>
          <cell r="C160">
            <v>1997</v>
          </cell>
          <cell r="D160">
            <v>90</v>
          </cell>
          <cell r="E160">
            <v>1818</v>
          </cell>
          <cell r="F160">
            <v>90</v>
          </cell>
          <cell r="G160">
            <v>3320344.3333333302</v>
          </cell>
          <cell r="H160" t="str">
            <v>;;=SUM(F30:G30);</v>
          </cell>
          <cell r="I160" t="str">
            <v>.</v>
          </cell>
        </row>
        <row r="161">
          <cell r="A161">
            <v>76</v>
          </cell>
          <cell r="B161" t="str">
            <v>Brazil</v>
          </cell>
          <cell r="C161">
            <v>1997</v>
          </cell>
          <cell r="D161">
            <v>90</v>
          </cell>
          <cell r="E161">
            <v>1919</v>
          </cell>
          <cell r="F161">
            <v>90</v>
          </cell>
          <cell r="G161">
            <v>3187707.3333333302</v>
          </cell>
          <cell r="H161" t="str">
            <v>;;=SUM(F31:G31);</v>
          </cell>
          <cell r="I161" t="str">
            <v>.</v>
          </cell>
        </row>
        <row r="162">
          <cell r="A162">
            <v>76</v>
          </cell>
          <cell r="B162" t="str">
            <v>Brazil</v>
          </cell>
          <cell r="C162">
            <v>1997</v>
          </cell>
          <cell r="D162">
            <v>90</v>
          </cell>
          <cell r="E162">
            <v>1519</v>
          </cell>
          <cell r="F162">
            <v>90</v>
          </cell>
          <cell r="G162">
            <v>16883306.666666701</v>
          </cell>
          <cell r="H162" t="str">
            <v>;;=SUM(F32:G32);</v>
          </cell>
          <cell r="I162" t="str">
            <v>.</v>
          </cell>
        </row>
        <row r="163">
          <cell r="A163">
            <v>76</v>
          </cell>
          <cell r="B163" t="str">
            <v>Brazil</v>
          </cell>
          <cell r="C163">
            <v>1997</v>
          </cell>
          <cell r="D163">
            <v>90</v>
          </cell>
          <cell r="E163">
            <v>2020</v>
          </cell>
          <cell r="F163">
            <v>90</v>
          </cell>
          <cell r="G163">
            <v>3156296.6666666698</v>
          </cell>
          <cell r="H163" t="str">
            <v>;;=SUM(F33:G33);</v>
          </cell>
          <cell r="I163" t="str">
            <v>.</v>
          </cell>
        </row>
        <row r="164">
          <cell r="A164">
            <v>76</v>
          </cell>
          <cell r="B164" t="str">
            <v>Brazil</v>
          </cell>
          <cell r="C164">
            <v>1997</v>
          </cell>
          <cell r="D164">
            <v>90</v>
          </cell>
          <cell r="E164">
            <v>2121</v>
          </cell>
          <cell r="F164">
            <v>90</v>
          </cell>
          <cell r="G164">
            <v>3053307.6666666698</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2930005.6666666698</v>
          </cell>
          <cell r="H195" t="str">
            <v>;;=SUM(F36:G36);</v>
          </cell>
          <cell r="I195" t="str">
            <v>.</v>
          </cell>
        </row>
        <row r="196">
          <cell r="A196">
            <v>76</v>
          </cell>
          <cell r="B196" t="str">
            <v>Brazil</v>
          </cell>
          <cell r="C196">
            <v>1997</v>
          </cell>
          <cell r="D196">
            <v>90</v>
          </cell>
          <cell r="E196">
            <v>2424</v>
          </cell>
          <cell r="F196">
            <v>90</v>
          </cell>
          <cell r="G196">
            <v>2832757.6666666698</v>
          </cell>
          <cell r="H196" t="str">
            <v>;;=SUM(F37:G37);</v>
          </cell>
          <cell r="I196" t="str">
            <v>.</v>
          </cell>
        </row>
        <row r="197">
          <cell r="A197">
            <v>76</v>
          </cell>
          <cell r="B197" t="str">
            <v>Brazil</v>
          </cell>
          <cell r="C197">
            <v>1997</v>
          </cell>
          <cell r="D197">
            <v>90</v>
          </cell>
          <cell r="E197">
            <v>2024</v>
          </cell>
          <cell r="F197">
            <v>90</v>
          </cell>
          <cell r="G197">
            <v>14968939.6666667</v>
          </cell>
          <cell r="H197" t="str">
            <v>;;=SUM(F38:G38);</v>
          </cell>
          <cell r="I197" t="str">
            <v>.</v>
          </cell>
        </row>
        <row r="198">
          <cell r="A198">
            <v>76</v>
          </cell>
          <cell r="B198" t="str">
            <v>Brazil</v>
          </cell>
          <cell r="C198">
            <v>1997</v>
          </cell>
          <cell r="D198">
            <v>90</v>
          </cell>
          <cell r="E198">
            <v>2525</v>
          </cell>
          <cell r="F198">
            <v>90</v>
          </cell>
          <cell r="G198">
            <v>2776901.6666666698</v>
          </cell>
          <cell r="H198" t="str">
            <v>;;=SUM(F39:G39);</v>
          </cell>
          <cell r="I198" t="str">
            <v>.</v>
          </cell>
        </row>
        <row r="199">
          <cell r="A199">
            <v>76</v>
          </cell>
          <cell r="B199" t="str">
            <v>Brazil</v>
          </cell>
          <cell r="C199">
            <v>1997</v>
          </cell>
          <cell r="D199">
            <v>90</v>
          </cell>
          <cell r="E199">
            <v>2626</v>
          </cell>
          <cell r="F199">
            <v>90</v>
          </cell>
          <cell r="G199">
            <v>2760054.3333333302</v>
          </cell>
          <cell r="H199" t="str">
            <v>;;=SUM(F40:G40);</v>
          </cell>
          <cell r="I199" t="str">
            <v>.</v>
          </cell>
        </row>
        <row r="200">
          <cell r="A200">
            <v>76</v>
          </cell>
          <cell r="B200" t="str">
            <v>Brazil</v>
          </cell>
          <cell r="C200">
            <v>1997</v>
          </cell>
          <cell r="D200">
            <v>90</v>
          </cell>
          <cell r="E200">
            <v>2727</v>
          </cell>
          <cell r="F200">
            <v>90</v>
          </cell>
          <cell r="G200">
            <v>2651143.6666666698</v>
          </cell>
          <cell r="H200" t="str">
            <v>;;=SUM(F41:G41);</v>
          </cell>
          <cell r="I200" t="str">
            <v>.</v>
          </cell>
        </row>
        <row r="201">
          <cell r="A201">
            <v>76</v>
          </cell>
          <cell r="B201" t="str">
            <v>Brazil</v>
          </cell>
          <cell r="C201">
            <v>1997</v>
          </cell>
          <cell r="D201">
            <v>90</v>
          </cell>
          <cell r="E201">
            <v>2828</v>
          </cell>
          <cell r="F201">
            <v>90</v>
          </cell>
          <cell r="G201">
            <v>2584853.3333333302</v>
          </cell>
          <cell r="H201" t="str">
            <v>;;=SUM(F42:G42);</v>
          </cell>
          <cell r="I201" t="str">
            <v>.</v>
          </cell>
        </row>
        <row r="202">
          <cell r="A202">
            <v>76</v>
          </cell>
          <cell r="B202" t="str">
            <v>Brazil</v>
          </cell>
          <cell r="C202">
            <v>1997</v>
          </cell>
          <cell r="D202">
            <v>90</v>
          </cell>
          <cell r="E202">
            <v>2929</v>
          </cell>
          <cell r="F202">
            <v>90</v>
          </cell>
          <cell r="G202">
            <v>2543132.3333333302</v>
          </cell>
          <cell r="H202" t="str">
            <v>;;=SUM(F43:G43);</v>
          </cell>
          <cell r="I202" t="str">
            <v>.</v>
          </cell>
        </row>
        <row r="203">
          <cell r="A203">
            <v>76</v>
          </cell>
          <cell r="B203" t="str">
            <v>Brazil</v>
          </cell>
          <cell r="C203">
            <v>1997</v>
          </cell>
          <cell r="D203">
            <v>90</v>
          </cell>
          <cell r="E203">
            <v>2529</v>
          </cell>
          <cell r="F203">
            <v>90</v>
          </cell>
          <cell r="G203">
            <v>13316085.3333333</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58325068.581773803</v>
          </cell>
          <cell r="H1085" t="str">
            <v>;;=SUM(F11:G11);</v>
          </cell>
          <cell r="I1085" t="str">
            <v>.</v>
          </cell>
        </row>
        <row r="1086">
          <cell r="A1086">
            <v>826</v>
          </cell>
          <cell r="B1086" t="str">
            <v>United Kingdom</v>
          </cell>
          <cell r="C1086">
            <v>1998</v>
          </cell>
          <cell r="D1086">
            <v>90</v>
          </cell>
          <cell r="E1086">
            <v>300</v>
          </cell>
          <cell r="F1086">
            <v>90</v>
          </cell>
          <cell r="G1086">
            <v>1454440.9154947801</v>
          </cell>
          <cell r="H1086" t="str">
            <v>;;=SUM(F12:G12);</v>
          </cell>
          <cell r="I1086" t="str">
            <v>.</v>
          </cell>
        </row>
        <row r="1087">
          <cell r="A1087">
            <v>826</v>
          </cell>
          <cell r="B1087" t="str">
            <v>United Kingdom</v>
          </cell>
          <cell r="C1087">
            <v>1998</v>
          </cell>
          <cell r="D1087">
            <v>90</v>
          </cell>
          <cell r="E1087">
            <v>303</v>
          </cell>
          <cell r="F1087">
            <v>90</v>
          </cell>
          <cell r="G1087">
            <v>756578.94446491799</v>
          </cell>
          <cell r="H1087" t="str">
            <v>;;=SUM(F13:G13);</v>
          </cell>
          <cell r="I1087" t="str">
            <v>.</v>
          </cell>
        </row>
        <row r="1088">
          <cell r="A1088">
            <v>826</v>
          </cell>
          <cell r="B1088" t="str">
            <v>United Kingdom</v>
          </cell>
          <cell r="C1088">
            <v>1998</v>
          </cell>
          <cell r="D1088">
            <v>90</v>
          </cell>
          <cell r="E1088">
            <v>404</v>
          </cell>
          <cell r="F1088">
            <v>90</v>
          </cell>
          <cell r="G1088">
            <v>757684.91908370296</v>
          </cell>
          <cell r="H1088" t="str">
            <v>;;=SUM(F14:G14);</v>
          </cell>
          <cell r="I1088" t="str">
            <v>.</v>
          </cell>
        </row>
        <row r="1089">
          <cell r="A1089">
            <v>826</v>
          </cell>
          <cell r="B1089" t="str">
            <v>United Kingdom</v>
          </cell>
          <cell r="C1089">
            <v>1998</v>
          </cell>
          <cell r="D1089">
            <v>90</v>
          </cell>
          <cell r="E1089">
            <v>505</v>
          </cell>
          <cell r="F1089">
            <v>90</v>
          </cell>
          <cell r="G1089">
            <v>787565.81847944495</v>
          </cell>
          <cell r="H1089" t="str">
            <v>;;=SUM(F15:G15);</v>
          </cell>
          <cell r="I1089" t="str">
            <v>.</v>
          </cell>
        </row>
        <row r="1090">
          <cell r="A1090">
            <v>826</v>
          </cell>
          <cell r="B1090" t="str">
            <v>United Kingdom</v>
          </cell>
          <cell r="C1090">
            <v>1998</v>
          </cell>
          <cell r="D1090">
            <v>90</v>
          </cell>
          <cell r="E1090">
            <v>606</v>
          </cell>
          <cell r="F1090">
            <v>90</v>
          </cell>
          <cell r="G1090">
            <v>796722.59804956499</v>
          </cell>
          <cell r="H1090" t="str">
            <v>;;=SUM(F16:G16);</v>
          </cell>
          <cell r="I1090" t="str">
            <v>.</v>
          </cell>
        </row>
        <row r="1091">
          <cell r="A1091">
            <v>826</v>
          </cell>
          <cell r="B1091" t="str">
            <v>United Kingdom</v>
          </cell>
          <cell r="C1091">
            <v>1998</v>
          </cell>
          <cell r="D1091">
            <v>90</v>
          </cell>
          <cell r="E1091">
            <v>707</v>
          </cell>
          <cell r="F1091">
            <v>90</v>
          </cell>
          <cell r="G1091">
            <v>786433.60572457197</v>
          </cell>
          <cell r="H1091" t="str">
            <v>;;=SUM(F17:G17);</v>
          </cell>
          <cell r="I1091" t="str">
            <v>.</v>
          </cell>
        </row>
        <row r="1092">
          <cell r="A1092">
            <v>826</v>
          </cell>
          <cell r="B1092" t="str">
            <v>United Kingdom</v>
          </cell>
          <cell r="C1092">
            <v>1998</v>
          </cell>
          <cell r="D1092">
            <v>90</v>
          </cell>
          <cell r="E1092">
            <v>808</v>
          </cell>
          <cell r="F1092">
            <v>90</v>
          </cell>
          <cell r="G1092">
            <v>775899.37175342697</v>
          </cell>
          <cell r="H1092" t="str">
            <v>;;=SUM(F18:G18);</v>
          </cell>
          <cell r="I1092" t="str">
            <v>.</v>
          </cell>
        </row>
        <row r="1093">
          <cell r="A1093">
            <v>826</v>
          </cell>
          <cell r="B1093" t="str">
            <v>United Kingdom</v>
          </cell>
          <cell r="C1093">
            <v>1998</v>
          </cell>
          <cell r="D1093">
            <v>90</v>
          </cell>
          <cell r="E1093">
            <v>909</v>
          </cell>
          <cell r="F1093">
            <v>90</v>
          </cell>
          <cell r="G1093">
            <v>789378.97692827706</v>
          </cell>
          <cell r="H1093" t="str">
            <v>;;=SUM(F19:G19);</v>
          </cell>
          <cell r="I1093" t="str">
            <v>.</v>
          </cell>
        </row>
        <row r="1094">
          <cell r="A1094">
            <v>826</v>
          </cell>
          <cell r="B1094" t="str">
            <v>United Kingdom</v>
          </cell>
          <cell r="C1094">
            <v>1998</v>
          </cell>
          <cell r="D1094">
            <v>90</v>
          </cell>
          <cell r="E1094">
            <v>509</v>
          </cell>
          <cell r="F1094">
            <v>90</v>
          </cell>
          <cell r="G1094">
            <v>3936000.3709352901</v>
          </cell>
          <cell r="H1094" t="str">
            <v>;;=SUM(F20:G20);</v>
          </cell>
          <cell r="I1094" t="str">
            <v>.</v>
          </cell>
        </row>
        <row r="1095">
          <cell r="A1095">
            <v>826</v>
          </cell>
          <cell r="B1095" t="str">
            <v>United Kingdom</v>
          </cell>
          <cell r="C1095">
            <v>1998</v>
          </cell>
          <cell r="D1095">
            <v>90</v>
          </cell>
          <cell r="E1095">
            <v>1010</v>
          </cell>
          <cell r="F1095">
            <v>90</v>
          </cell>
          <cell r="G1095">
            <v>769316.771627601</v>
          </cell>
          <cell r="H1095" t="str">
            <v>;;=SUM(F21:G21);</v>
          </cell>
          <cell r="I1095" t="str">
            <v>.</v>
          </cell>
        </row>
        <row r="1096">
          <cell r="A1096">
            <v>826</v>
          </cell>
          <cell r="B1096" t="str">
            <v>United Kingdom</v>
          </cell>
          <cell r="C1096">
            <v>1998</v>
          </cell>
          <cell r="D1096">
            <v>90</v>
          </cell>
          <cell r="E1096">
            <v>1111</v>
          </cell>
          <cell r="F1096">
            <v>90</v>
          </cell>
          <cell r="G1096">
            <v>755934.938227028</v>
          </cell>
          <cell r="H1096" t="str">
            <v>;;=SUM(F22:G22);</v>
          </cell>
          <cell r="I1096" t="str">
            <v>.</v>
          </cell>
        </row>
        <row r="1097">
          <cell r="A1097">
            <v>826</v>
          </cell>
          <cell r="B1097" t="str">
            <v>United Kingdom</v>
          </cell>
          <cell r="C1097">
            <v>1998</v>
          </cell>
          <cell r="D1097">
            <v>90</v>
          </cell>
          <cell r="E1097">
            <v>1212</v>
          </cell>
          <cell r="F1097">
            <v>90</v>
          </cell>
          <cell r="G1097">
            <v>756339.22565090505</v>
          </cell>
          <cell r="H1097" t="str">
            <v>;;=SUM(F23:G23);</v>
          </cell>
          <cell r="I1097" t="str">
            <v>.</v>
          </cell>
        </row>
        <row r="1098">
          <cell r="A1098">
            <v>826</v>
          </cell>
          <cell r="B1098" t="str">
            <v>United Kingdom</v>
          </cell>
          <cell r="C1098">
            <v>1998</v>
          </cell>
          <cell r="D1098">
            <v>90</v>
          </cell>
          <cell r="E1098">
            <v>1313</v>
          </cell>
          <cell r="F1098">
            <v>90</v>
          </cell>
          <cell r="G1098">
            <v>728392.27788295306</v>
          </cell>
          <cell r="H1098" t="str">
            <v>;;=SUM(F24:G24);</v>
          </cell>
          <cell r="I1098" t="str">
            <v>.</v>
          </cell>
        </row>
        <row r="1099">
          <cell r="A1099">
            <v>826</v>
          </cell>
          <cell r="B1099" t="str">
            <v>United Kingdom</v>
          </cell>
          <cell r="C1099">
            <v>1998</v>
          </cell>
          <cell r="D1099">
            <v>90</v>
          </cell>
          <cell r="E1099">
            <v>1414</v>
          </cell>
          <cell r="F1099">
            <v>90</v>
          </cell>
          <cell r="G1099">
            <v>730618.51425246499</v>
          </cell>
          <cell r="H1099" t="str">
            <v>;;=SUM(F25:G25);</v>
          </cell>
          <cell r="I1099" t="str">
            <v>.</v>
          </cell>
        </row>
        <row r="1100">
          <cell r="A1100">
            <v>826</v>
          </cell>
          <cell r="B1100" t="str">
            <v>United Kingdom</v>
          </cell>
          <cell r="C1100">
            <v>1998</v>
          </cell>
          <cell r="D1100">
            <v>90</v>
          </cell>
          <cell r="E1100">
            <v>1014</v>
          </cell>
          <cell r="F1100">
            <v>90</v>
          </cell>
          <cell r="G1100">
            <v>3740601.7276409501</v>
          </cell>
          <cell r="H1100" t="str">
            <v>;;=SUM(F26:G26);</v>
          </cell>
          <cell r="I1100" t="str">
            <v>.</v>
          </cell>
        </row>
        <row r="1101">
          <cell r="A1101">
            <v>826</v>
          </cell>
          <cell r="B1101" t="str">
            <v>United Kingdom</v>
          </cell>
          <cell r="C1101">
            <v>1998</v>
          </cell>
          <cell r="D1101">
            <v>90</v>
          </cell>
          <cell r="E1101">
            <v>1515</v>
          </cell>
          <cell r="F1101">
            <v>90</v>
          </cell>
          <cell r="G1101">
            <v>725285.66500930896</v>
          </cell>
          <cell r="H1101" t="str">
            <v>;;=SUM(F27:G27);</v>
          </cell>
          <cell r="I1101" t="str">
            <v>.</v>
          </cell>
        </row>
        <row r="1102">
          <cell r="A1102">
            <v>826</v>
          </cell>
          <cell r="B1102" t="str">
            <v>United Kingdom</v>
          </cell>
          <cell r="C1102">
            <v>1998</v>
          </cell>
          <cell r="D1102">
            <v>90</v>
          </cell>
          <cell r="E1102">
            <v>1616</v>
          </cell>
          <cell r="F1102">
            <v>90</v>
          </cell>
          <cell r="G1102">
            <v>740598.30870614701</v>
          </cell>
          <cell r="H1102" t="str">
            <v>;;=SUM(F28:G28);</v>
          </cell>
          <cell r="I1102" t="str">
            <v>.</v>
          </cell>
        </row>
        <row r="1103">
          <cell r="A1103">
            <v>826</v>
          </cell>
          <cell r="B1103" t="str">
            <v>United Kingdom</v>
          </cell>
          <cell r="C1103">
            <v>1998</v>
          </cell>
          <cell r="D1103">
            <v>90</v>
          </cell>
          <cell r="E1103">
            <v>1717</v>
          </cell>
          <cell r="F1103">
            <v>90</v>
          </cell>
          <cell r="G1103">
            <v>750124.73443811701</v>
          </cell>
          <cell r="H1103" t="str">
            <v>;;=SUM(F29:G29);</v>
          </cell>
          <cell r="I1103" t="str">
            <v>.</v>
          </cell>
        </row>
        <row r="1104">
          <cell r="A1104">
            <v>826</v>
          </cell>
          <cell r="B1104" t="str">
            <v>United Kingdom</v>
          </cell>
          <cell r="C1104">
            <v>1998</v>
          </cell>
          <cell r="D1104">
            <v>90</v>
          </cell>
          <cell r="E1104">
            <v>1818</v>
          </cell>
          <cell r="F1104">
            <v>90</v>
          </cell>
          <cell r="G1104">
            <v>730953.32727544405</v>
          </cell>
          <cell r="H1104" t="str">
            <v>;;=SUM(F30:G30);</v>
          </cell>
          <cell r="I1104" t="str">
            <v>.</v>
          </cell>
        </row>
        <row r="1105">
          <cell r="A1105">
            <v>826</v>
          </cell>
          <cell r="B1105" t="str">
            <v>United Kingdom</v>
          </cell>
          <cell r="C1105">
            <v>1998</v>
          </cell>
          <cell r="D1105">
            <v>90</v>
          </cell>
          <cell r="E1105">
            <v>1919</v>
          </cell>
          <cell r="F1105">
            <v>90</v>
          </cell>
          <cell r="G1105">
            <v>673790.38792081003</v>
          </cell>
          <cell r="H1105" t="str">
            <v>;;=SUM(F31:G31);</v>
          </cell>
          <cell r="I1105" t="str">
            <v>.</v>
          </cell>
        </row>
        <row r="1106">
          <cell r="A1106">
            <v>826</v>
          </cell>
          <cell r="B1106" t="str">
            <v>United Kingdom</v>
          </cell>
          <cell r="C1106">
            <v>1998</v>
          </cell>
          <cell r="D1106">
            <v>90</v>
          </cell>
          <cell r="E1106">
            <v>1519</v>
          </cell>
          <cell r="F1106">
            <v>90</v>
          </cell>
          <cell r="G1106">
            <v>3620752.4233498299</v>
          </cell>
          <cell r="H1106" t="str">
            <v>;;=SUM(F32:G32);</v>
          </cell>
          <cell r="I1106" t="str">
            <v>.</v>
          </cell>
        </row>
        <row r="1107">
          <cell r="A1107">
            <v>826</v>
          </cell>
          <cell r="B1107" t="str">
            <v>United Kingdom</v>
          </cell>
          <cell r="C1107">
            <v>1998</v>
          </cell>
          <cell r="D1107">
            <v>90</v>
          </cell>
          <cell r="E1107">
            <v>2020</v>
          </cell>
          <cell r="F1107">
            <v>90</v>
          </cell>
          <cell r="G1107">
            <v>660578.00185578899</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716986.56286063395</v>
          </cell>
          <cell r="H1109" t="str">
            <v>;;=SUM(F35:G35);</v>
          </cell>
          <cell r="I1109" t="str">
            <v>.</v>
          </cell>
        </row>
        <row r="1110">
          <cell r="A1110">
            <v>826</v>
          </cell>
          <cell r="B1110" t="str">
            <v>United Kingdom</v>
          </cell>
          <cell r="C1110">
            <v>1998</v>
          </cell>
          <cell r="D1110">
            <v>90</v>
          </cell>
          <cell r="E1110">
            <v>2323</v>
          </cell>
          <cell r="F1110">
            <v>90</v>
          </cell>
          <cell r="G1110">
            <v>749040.96156961797</v>
          </cell>
          <cell r="H1110" t="str">
            <v>;;=SUM(F36:G36);</v>
          </cell>
          <cell r="I1110" t="str">
            <v>.</v>
          </cell>
        </row>
        <row r="1111">
          <cell r="A1111">
            <v>826</v>
          </cell>
          <cell r="B1111" t="str">
            <v>United Kingdom</v>
          </cell>
          <cell r="C1111">
            <v>1998</v>
          </cell>
          <cell r="D1111">
            <v>90</v>
          </cell>
          <cell r="E1111">
            <v>2424</v>
          </cell>
          <cell r="F1111">
            <v>90</v>
          </cell>
          <cell r="G1111">
            <v>793396.34394512104</v>
          </cell>
          <cell r="H1111" t="str">
            <v>;;=SUM(F37:G37);</v>
          </cell>
          <cell r="I1111" t="str">
            <v>.</v>
          </cell>
        </row>
        <row r="1112">
          <cell r="A1112">
            <v>826</v>
          </cell>
          <cell r="B1112" t="str">
            <v>United Kingdom</v>
          </cell>
          <cell r="C1112">
            <v>1998</v>
          </cell>
          <cell r="D1112">
            <v>90</v>
          </cell>
          <cell r="E1112">
            <v>2024</v>
          </cell>
          <cell r="F1112">
            <v>90</v>
          </cell>
          <cell r="G1112">
            <v>3610267.4432574399</v>
          </cell>
          <cell r="H1112" t="str">
            <v>;;=SUM(F38:G38);</v>
          </cell>
          <cell r="I1112" t="str">
            <v>.</v>
          </cell>
        </row>
        <row r="1113">
          <cell r="A1113">
            <v>826</v>
          </cell>
          <cell r="B1113" t="str">
            <v>United Kingdom</v>
          </cell>
          <cell r="C1113">
            <v>1998</v>
          </cell>
          <cell r="D1113">
            <v>90</v>
          </cell>
          <cell r="E1113">
            <v>2525</v>
          </cell>
          <cell r="F1113">
            <v>90</v>
          </cell>
          <cell r="G1113">
            <v>843871.63014138001</v>
          </cell>
          <cell r="H1113" t="str">
            <v>;;=SUM(F39:G39);</v>
          </cell>
          <cell r="I1113" t="str">
            <v>.</v>
          </cell>
        </row>
        <row r="1114">
          <cell r="A1114">
            <v>826</v>
          </cell>
          <cell r="B1114" t="str">
            <v>United Kingdom</v>
          </cell>
          <cell r="C1114">
            <v>1998</v>
          </cell>
          <cell r="D1114">
            <v>90</v>
          </cell>
          <cell r="E1114">
            <v>2626</v>
          </cell>
          <cell r="F1114">
            <v>90</v>
          </cell>
          <cell r="G1114">
            <v>897114.06592255004</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916228.26470844401</v>
          </cell>
          <cell r="H1116" t="str">
            <v>;;=SUM(F42:G42);</v>
          </cell>
          <cell r="I1116" t="str">
            <v>.</v>
          </cell>
        </row>
        <row r="1117">
          <cell r="A1117">
            <v>826</v>
          </cell>
          <cell r="B1117" t="str">
            <v>United Kingdom</v>
          </cell>
          <cell r="C1117">
            <v>1998</v>
          </cell>
          <cell r="D1117">
            <v>90</v>
          </cell>
          <cell r="E1117">
            <v>2929</v>
          </cell>
          <cell r="F1117">
            <v>90</v>
          </cell>
          <cell r="G1117">
            <v>931040.08444784896</v>
          </cell>
          <cell r="H1117" t="str">
            <v>;;=SUM(F43:G43);</v>
          </cell>
          <cell r="I1117" t="str">
            <v>.</v>
          </cell>
        </row>
        <row r="1118">
          <cell r="A1118">
            <v>826</v>
          </cell>
          <cell r="B1118" t="str">
            <v>United Kingdom</v>
          </cell>
          <cell r="C1118">
            <v>1998</v>
          </cell>
          <cell r="D1118">
            <v>90</v>
          </cell>
          <cell r="E1118">
            <v>2529</v>
          </cell>
          <cell r="F1118">
            <v>90</v>
          </cell>
          <cell r="G1118">
            <v>4477378.2659678403</v>
          </cell>
          <cell r="H1118" t="str">
            <v>;;=SUM(F44:G44);</v>
          </cell>
          <cell r="I1118" t="str">
            <v>.</v>
          </cell>
        </row>
        <row r="1119">
          <cell r="A1119">
            <v>826</v>
          </cell>
          <cell r="B1119" t="str">
            <v>United Kingdom</v>
          </cell>
          <cell r="C1119">
            <v>1998</v>
          </cell>
          <cell r="D1119">
            <v>90</v>
          </cell>
          <cell r="E1119">
            <v>3034</v>
          </cell>
          <cell r="F1119">
            <v>90</v>
          </cell>
          <cell r="G1119">
            <v>4862462.73824568</v>
          </cell>
          <cell r="H1119" t="str">
            <v>;;=SUM(F45:G45);</v>
          </cell>
          <cell r="I1119" t="str">
            <v>.</v>
          </cell>
        </row>
        <row r="1120">
          <cell r="A1120">
            <v>826</v>
          </cell>
          <cell r="B1120" t="str">
            <v>United Kingdom</v>
          </cell>
          <cell r="C1120">
            <v>1998</v>
          </cell>
          <cell r="D1120">
            <v>90</v>
          </cell>
          <cell r="E1120">
            <v>3539</v>
          </cell>
          <cell r="F1120">
            <v>90</v>
          </cell>
          <cell r="G1120">
            <v>4448968.6666666698</v>
          </cell>
          <cell r="H1120" t="str">
            <v>;;=SUM(F46:G46);</v>
          </cell>
          <cell r="I1120" t="str">
            <v>.</v>
          </cell>
        </row>
        <row r="1121">
          <cell r="A1121">
            <v>826</v>
          </cell>
          <cell r="B1121" t="str">
            <v>United Kingdom</v>
          </cell>
          <cell r="C1121">
            <v>1998</v>
          </cell>
          <cell r="D1121">
            <v>90</v>
          </cell>
          <cell r="E1121">
            <v>4099</v>
          </cell>
          <cell r="F1121">
            <v>90</v>
          </cell>
          <cell r="G1121">
            <v>26659932.166666701</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sheetData sheetId="9" refreshError="1">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62.744999999999997</v>
          </cell>
          <cell r="E5">
            <v>64.037999999999997</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74.876000000000005</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66.677000000000007</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67.802000000000007</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75.647000000000006</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78.974000000000004</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72.591999999999999</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49.883000000000003</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68.736000000000004</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62.470999999999997</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80.433000000000007</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81.864999999999995</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64.242999999999995</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71.742000000000004</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5.1."/>
      <sheetName val="Table A5.2."/>
      <sheetName val="Table A5.3."/>
      <sheetName val="Table A5.4."/>
      <sheetName val="Table A5.5."/>
      <sheetName val="Table A5.6."/>
      <sheetName val="Table A5.7."/>
      <sheetName val="Table A5.8."/>
      <sheetName val="Table A5.9 (Web only)."/>
      <sheetName val="Table A5.9 (L)"/>
      <sheetName val="Table A5.10 (L) (Web only)."/>
      <sheetName val="Table A5.10 (N) (Web only)."/>
      <sheetName val="Table A5.10 (P) (Web only)."/>
      <sheetName val="Chart A5.1."/>
      <sheetName val="Chart A5.2."/>
      <sheetName val="Chart A5.3."/>
      <sheetName val="Chart A5.4."/>
      <sheetName val="Chart A5.5."/>
      <sheetName val="Table A5.1b (Web only)."/>
      <sheetName val="Table A5.2b (Web only)."/>
      <sheetName val="Table A5.3b (Web only)."/>
      <sheetName val="Table A5.3c (Web only)."/>
      <sheetName val="Table A5.4b (Web only)."/>
      <sheetName val="Table A5.4c (Web only)."/>
      <sheetName val="Table A5.5b (Web only)."/>
      <sheetName val="Table A5.5c (Web only)."/>
      <sheetName val="Table A5.7b (Web only)."/>
      <sheetName val="Table A5.7c (Web only)."/>
      <sheetName val="Table A5.7d (Web only)."/>
      <sheetName val="Table A5.9 (N) (Web only)."/>
      <sheetName val="Table A5.9 (P) (Web only)."/>
      <sheetName val="G_Q05A_BYLEVEL"/>
      <sheetName val="G_Q05C_BYLEVEL"/>
      <sheetName val="G_Q05F_BYLEVEL"/>
      <sheetName val="ESTATUS_BYFOE"/>
      <sheetName val="ESTATUS_ALL"/>
      <sheetName val="EDCAT"/>
      <sheetName val="G_Q06ELAB2"/>
      <sheetName val="ICTREADY"/>
      <sheetName val="EDCAT3_ISCO"/>
      <sheetName val="G_Q04"/>
      <sheetName val="TABLE1LIT"/>
      <sheetName val="TABLE1LITALL"/>
      <sheetName val="TABLE2NUM"/>
      <sheetName val="TABLE2NUMALL"/>
      <sheetName val="TABLEPSTRE"/>
      <sheetName val="TABLEPSTREALL"/>
      <sheetName val="T3_L_EDCAT_MW"/>
      <sheetName val="T3_L_TOT_MW"/>
      <sheetName val="T3_N_EDCAT_MW"/>
      <sheetName val="T3_N_TOT_MW"/>
      <sheetName val="ICT_ESTATUS_EDCAT3"/>
      <sheetName val="ICT_ESTATUS"/>
      <sheetName val="ICT_ESTATUS_SMALLCELL"/>
      <sheetName val="ICT_ESTATUS_EDCAT3_SMALLCELL"/>
      <sheetName val="MEAN_AGE"/>
      <sheetName val="G_Q04_T"/>
      <sheetName val="G_Q06ELAB2_T"/>
      <sheetName val="ICTREADY_T"/>
      <sheetName val="MEAN_AGE_T"/>
      <sheetName val="Table A5.xa."/>
      <sheetName val="Table A5.xb (Web only)."/>
      <sheetName val="Table A5.xc (Web only)."/>
      <sheetName val="Table A5.ya."/>
      <sheetName val="Table A5.4yb (Web only). "/>
      <sheetName val="Table A5.yc (Web only)."/>
      <sheetName val="Chart A5.7._old"/>
      <sheetName val="ESTATUS_BYFOE_GENDER"/>
      <sheetName val="ESTATUS_BYFOE_GENDER_C"/>
      <sheetName val="ESTATUS_ALL_GENDER"/>
      <sheetName val="Sheet2"/>
      <sheetName val="Sheet3"/>
      <sheetName val="Sheet4"/>
      <sheetName val="Table A5.1a."/>
      <sheetName val="Table A5.2a."/>
      <sheetName val="Table A5.3a."/>
      <sheetName val="Table A5.4a."/>
      <sheetName val="Table A5.5a."/>
      <sheetName val="Table A5.7a."/>
      <sheetName val="Table A5.9."/>
      <sheetName val="Chart A5.6."/>
      <sheetName val="Chart A5.7."/>
      <sheetName val="Chart A5.8."/>
      <sheetName val="Table_2_sourceJOB"/>
      <sheetName val="Table_4_sourceJOB"/>
      <sheetName val="Table_10_sourceJOB"/>
      <sheetName val="EMPL"/>
      <sheetName val="EMPL_ALL"/>
      <sheetName val="OECDGraphCopy"/>
      <sheetName val="Chart A5.a."/>
      <sheetName val="T1_L_EDCAT_MW"/>
      <sheetName val="T1_N_EDCAT_MW"/>
      <sheetName val="READWORK_IS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G1" t="str">
            <v>CNTRY_OUT</v>
          </cell>
          <cell r="H1" t="str">
            <v>EDCAT3</v>
          </cell>
          <cell r="I1" t="str">
            <v>LITLEVb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227.2</v>
          </cell>
          <cell r="L3">
            <v>428123.52967860701</v>
          </cell>
          <cell r="M3">
            <v>49.7160232825698</v>
          </cell>
          <cell r="N3">
            <v>3.3886853691758398</v>
          </cell>
        </row>
        <row r="4">
          <cell r="G4" t="str">
            <v>Australia</v>
          </cell>
          <cell r="H4">
            <v>1</v>
          </cell>
          <cell r="I4">
            <v>2</v>
          </cell>
          <cell r="J4">
            <v>1</v>
          </cell>
          <cell r="K4">
            <v>412.1</v>
          </cell>
          <cell r="L4">
            <v>789394.56596603699</v>
          </cell>
          <cell r="M4">
            <v>64.565813500643202</v>
          </cell>
          <cell r="N4">
            <v>2.9623529432713802</v>
          </cell>
        </row>
        <row r="5">
          <cell r="G5" t="str">
            <v>Australia</v>
          </cell>
          <cell r="H5">
            <v>1</v>
          </cell>
          <cell r="I5">
            <v>3</v>
          </cell>
          <cell r="J5">
            <v>1</v>
          </cell>
          <cell r="K5">
            <v>329.8</v>
          </cell>
          <cell r="L5">
            <v>633615.11488277896</v>
          </cell>
          <cell r="M5">
            <v>72.508978467712595</v>
          </cell>
          <cell r="N5">
            <v>2.8075090455483802</v>
          </cell>
        </row>
        <row r="6">
          <cell r="G6" t="str">
            <v>Australia</v>
          </cell>
          <cell r="H6">
            <v>1</v>
          </cell>
          <cell r="I6">
            <v>4</v>
          </cell>
          <cell r="J6">
            <v>1</v>
          </cell>
          <cell r="K6">
            <v>52.9</v>
          </cell>
          <cell r="L6">
            <v>89614.100881488805</v>
          </cell>
          <cell r="M6">
            <v>71.212956347600297</v>
          </cell>
          <cell r="N6">
            <v>8.8049737132487298</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174.1</v>
          </cell>
          <cell r="L8">
            <v>308184.948159497</v>
          </cell>
          <cell r="M8">
            <v>65.771349209869001</v>
          </cell>
          <cell r="N8">
            <v>3.74834057122662</v>
          </cell>
        </row>
        <row r="9">
          <cell r="G9" t="str">
            <v>Australia</v>
          </cell>
          <cell r="H9">
            <v>2</v>
          </cell>
          <cell r="I9">
            <v>2</v>
          </cell>
          <cell r="J9">
            <v>1</v>
          </cell>
          <cell r="K9">
            <v>576.70000000000005</v>
          </cell>
          <cell r="L9">
            <v>1045179.69889464</v>
          </cell>
          <cell r="M9">
            <v>75.291400286864203</v>
          </cell>
          <cell r="N9">
            <v>2.2137065882427698</v>
          </cell>
        </row>
        <row r="10">
          <cell r="G10" t="str">
            <v>Australia</v>
          </cell>
          <cell r="H10">
            <v>2</v>
          </cell>
          <cell r="I10">
            <v>3</v>
          </cell>
          <cell r="J10">
            <v>1</v>
          </cell>
          <cell r="K10">
            <v>756.2</v>
          </cell>
          <cell r="L10">
            <v>1464443.73661511</v>
          </cell>
          <cell r="M10">
            <v>79.019093600891296</v>
          </cell>
          <cell r="N10">
            <v>1.8406215902224901</v>
          </cell>
        </row>
        <row r="11">
          <cell r="G11" t="str">
            <v>Australia</v>
          </cell>
          <cell r="H11">
            <v>2</v>
          </cell>
          <cell r="I11">
            <v>4</v>
          </cell>
          <cell r="J11">
            <v>1</v>
          </cell>
          <cell r="K11">
            <v>233</v>
          </cell>
          <cell r="L11">
            <v>439312.23497983202</v>
          </cell>
          <cell r="M11">
            <v>82.428872169821702</v>
          </cell>
          <cell r="N11">
            <v>4.0865108253331899</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83.6</v>
          </cell>
          <cell r="L13">
            <v>135957.44357173101</v>
          </cell>
          <cell r="M13">
            <v>70.043043937795105</v>
          </cell>
          <cell r="N13">
            <v>5.7062959261121504</v>
          </cell>
        </row>
        <row r="14">
          <cell r="G14" t="str">
            <v>Australia</v>
          </cell>
          <cell r="H14">
            <v>3</v>
          </cell>
          <cell r="I14">
            <v>2</v>
          </cell>
          <cell r="J14">
            <v>1</v>
          </cell>
          <cell r="K14">
            <v>395.9</v>
          </cell>
          <cell r="L14">
            <v>656438.11214050802</v>
          </cell>
          <cell r="M14">
            <v>80.322356756983694</v>
          </cell>
          <cell r="N14">
            <v>2.5344102639872199</v>
          </cell>
        </row>
        <row r="15">
          <cell r="G15" t="str">
            <v>Australia</v>
          </cell>
          <cell r="H15">
            <v>3</v>
          </cell>
          <cell r="I15">
            <v>3</v>
          </cell>
          <cell r="J15">
            <v>1</v>
          </cell>
          <cell r="K15">
            <v>985.7</v>
          </cell>
          <cell r="L15">
            <v>1664260.6216197901</v>
          </cell>
          <cell r="M15">
            <v>85.2623645759884</v>
          </cell>
          <cell r="N15">
            <v>1.4653889643410101</v>
          </cell>
        </row>
        <row r="16">
          <cell r="G16" t="str">
            <v>Australia</v>
          </cell>
          <cell r="H16">
            <v>3</v>
          </cell>
          <cell r="I16">
            <v>4</v>
          </cell>
          <cell r="J16">
            <v>1</v>
          </cell>
          <cell r="K16">
            <v>713.8</v>
          </cell>
          <cell r="L16">
            <v>1244445.94754572</v>
          </cell>
          <cell r="M16">
            <v>89.334881481766601</v>
          </cell>
          <cell r="N16">
            <v>1.4515289734121</v>
          </cell>
        </row>
        <row r="17">
          <cell r="G17" t="str">
            <v>Austria</v>
          </cell>
          <cell r="H17">
            <v>1</v>
          </cell>
          <cell r="I17">
            <v>1</v>
          </cell>
          <cell r="J17">
            <v>1</v>
          </cell>
          <cell r="K17">
            <v>120.4</v>
          </cell>
          <cell r="L17">
            <v>159960.21323489901</v>
          </cell>
          <cell r="M17">
            <v>53.667506419728802</v>
          </cell>
          <cell r="N17">
            <v>3.4808722177376401</v>
          </cell>
        </row>
        <row r="18">
          <cell r="G18" t="str">
            <v>Austria</v>
          </cell>
          <cell r="H18">
            <v>1</v>
          </cell>
          <cell r="I18">
            <v>2</v>
          </cell>
          <cell r="J18">
            <v>1</v>
          </cell>
          <cell r="K18">
            <v>173.7</v>
          </cell>
          <cell r="L18">
            <v>224762.19067724401</v>
          </cell>
          <cell r="M18">
            <v>58.561552497371103</v>
          </cell>
          <cell r="N18">
            <v>3.3601067194464802</v>
          </cell>
        </row>
        <row r="19">
          <cell r="G19" t="str">
            <v>Austria</v>
          </cell>
          <cell r="H19">
            <v>1</v>
          </cell>
          <cell r="I19">
            <v>3</v>
          </cell>
          <cell r="J19">
            <v>1</v>
          </cell>
          <cell r="K19">
            <v>87</v>
          </cell>
          <cell r="L19">
            <v>110436.398281752</v>
          </cell>
          <cell r="M19">
            <v>68.053203782985307</v>
          </cell>
          <cell r="N19">
            <v>4.6281178568966901</v>
          </cell>
        </row>
        <row r="20">
          <cell r="G20" t="str">
            <v>Austria</v>
          </cell>
          <cell r="H20">
            <v>1</v>
          </cell>
          <cell r="I20">
            <v>4</v>
          </cell>
          <cell r="J20">
            <v>1</v>
          </cell>
          <cell r="K20">
            <v>6.9</v>
          </cell>
          <cell r="L20">
            <v>8754.7109431829995</v>
          </cell>
          <cell r="M20">
            <v>84.197418105108</v>
          </cell>
          <cell r="N20">
            <v>22.170352125027801</v>
          </cell>
        </row>
        <row r="21">
          <cell r="G21" t="str">
            <v>Austria</v>
          </cell>
          <cell r="H21">
            <v>2</v>
          </cell>
          <cell r="I21">
            <v>1</v>
          </cell>
          <cell r="J21">
            <v>1</v>
          </cell>
          <cell r="K21">
            <v>212.8</v>
          </cell>
          <cell r="L21">
            <v>266400.42155769601</v>
          </cell>
          <cell r="M21">
            <v>66.596400196610304</v>
          </cell>
          <cell r="N21">
            <v>2.90128899993943</v>
          </cell>
        </row>
        <row r="22">
          <cell r="G22" t="str">
            <v>Austria</v>
          </cell>
          <cell r="H22">
            <v>2</v>
          </cell>
          <cell r="I22">
            <v>2</v>
          </cell>
          <cell r="J22">
            <v>1</v>
          </cell>
          <cell r="K22">
            <v>758.5</v>
          </cell>
          <cell r="L22">
            <v>900075.78802285204</v>
          </cell>
          <cell r="M22">
            <v>76.261220703973805</v>
          </cell>
          <cell r="N22">
            <v>1.5423334733951499</v>
          </cell>
        </row>
        <row r="23">
          <cell r="G23" t="str">
            <v>Austria</v>
          </cell>
          <cell r="H23">
            <v>2</v>
          </cell>
          <cell r="I23">
            <v>3</v>
          </cell>
          <cell r="J23">
            <v>1</v>
          </cell>
          <cell r="K23">
            <v>816.8</v>
          </cell>
          <cell r="L23">
            <v>926921.26387890102</v>
          </cell>
          <cell r="M23">
            <v>85.866750472986993</v>
          </cell>
          <cell r="N23">
            <v>1.4241683523301301</v>
          </cell>
        </row>
        <row r="24">
          <cell r="G24" t="str">
            <v>Austria</v>
          </cell>
          <cell r="H24">
            <v>2</v>
          </cell>
          <cell r="I24">
            <v>4</v>
          </cell>
          <cell r="J24">
            <v>1</v>
          </cell>
          <cell r="K24">
            <v>135.9</v>
          </cell>
          <cell r="L24">
            <v>149533.89733167301</v>
          </cell>
          <cell r="M24">
            <v>87.768063510085696</v>
          </cell>
          <cell r="N24">
            <v>3.3659175473050702</v>
          </cell>
        </row>
        <row r="25">
          <cell r="G25" t="str">
            <v>Austria</v>
          </cell>
          <cell r="H25">
            <v>3</v>
          </cell>
          <cell r="I25">
            <v>1</v>
          </cell>
          <cell r="J25">
            <v>1</v>
          </cell>
          <cell r="K25">
            <v>25.8</v>
          </cell>
          <cell r="L25">
            <v>23936.100682625201</v>
          </cell>
          <cell r="M25">
            <v>67.982357093306803</v>
          </cell>
          <cell r="N25">
            <v>8.6300619694961203</v>
          </cell>
        </row>
        <row r="26">
          <cell r="G26" t="str">
            <v>Austria</v>
          </cell>
          <cell r="H26">
            <v>3</v>
          </cell>
          <cell r="I26">
            <v>2</v>
          </cell>
          <cell r="J26">
            <v>1</v>
          </cell>
          <cell r="K26">
            <v>188</v>
          </cell>
          <cell r="L26">
            <v>171226.760232906</v>
          </cell>
          <cell r="M26">
            <v>80.050646002084306</v>
          </cell>
          <cell r="N26">
            <v>3.6181347695936701</v>
          </cell>
        </row>
        <row r="27">
          <cell r="G27" t="str">
            <v>Austria</v>
          </cell>
          <cell r="H27">
            <v>3</v>
          </cell>
          <cell r="I27">
            <v>3</v>
          </cell>
          <cell r="J27">
            <v>1</v>
          </cell>
          <cell r="K27">
            <v>463</v>
          </cell>
          <cell r="L27">
            <v>401837.74978775397</v>
          </cell>
          <cell r="M27">
            <v>88.682458519484101</v>
          </cell>
          <cell r="N27">
            <v>1.92096941833068</v>
          </cell>
        </row>
        <row r="28">
          <cell r="G28" t="str">
            <v>Austria</v>
          </cell>
          <cell r="H28">
            <v>3</v>
          </cell>
          <cell r="I28">
            <v>4</v>
          </cell>
          <cell r="J28">
            <v>1</v>
          </cell>
          <cell r="K28">
            <v>205.2</v>
          </cell>
          <cell r="L28">
            <v>175121.62046311999</v>
          </cell>
          <cell r="M28">
            <v>91.329580997084605</v>
          </cell>
          <cell r="N28">
            <v>2.4175950220740701</v>
          </cell>
        </row>
        <row r="29">
          <cell r="G29" t="str">
            <v>Canada</v>
          </cell>
          <cell r="H29">
            <v>1</v>
          </cell>
          <cell r="I29">
            <v>1</v>
          </cell>
          <cell r="J29">
            <v>1</v>
          </cell>
          <cell r="K29">
            <v>890.7</v>
          </cell>
          <cell r="L29">
            <v>592495.85162152303</v>
          </cell>
          <cell r="M29">
            <v>53.514405171549797</v>
          </cell>
          <cell r="N29">
            <v>2.3471662078162501</v>
          </cell>
        </row>
        <row r="30">
          <cell r="G30" t="str">
            <v>Canada</v>
          </cell>
          <cell r="H30">
            <v>1</v>
          </cell>
          <cell r="I30">
            <v>2</v>
          </cell>
          <cell r="J30">
            <v>1</v>
          </cell>
          <cell r="K30">
            <v>610.70000000000005</v>
          </cell>
          <cell r="L30">
            <v>447422.52064289397</v>
          </cell>
          <cell r="M30">
            <v>60.639169108755503</v>
          </cell>
          <cell r="N30">
            <v>3.2991647767992398</v>
          </cell>
        </row>
        <row r="31">
          <cell r="G31" t="str">
            <v>Canada</v>
          </cell>
          <cell r="H31">
            <v>1</v>
          </cell>
          <cell r="I31">
            <v>3</v>
          </cell>
          <cell r="J31">
            <v>1</v>
          </cell>
          <cell r="K31">
            <v>186.9</v>
          </cell>
          <cell r="L31">
            <v>170397.121755773</v>
          </cell>
          <cell r="M31">
            <v>68.460326722680406</v>
          </cell>
          <cell r="N31">
            <v>5.0896562526808502</v>
          </cell>
        </row>
        <row r="32">
          <cell r="G32" t="str">
            <v>Canada</v>
          </cell>
          <cell r="H32">
            <v>1</v>
          </cell>
          <cell r="I32">
            <v>4</v>
          </cell>
          <cell r="J32">
            <v>1</v>
          </cell>
          <cell r="K32">
            <v>11.7</v>
          </cell>
          <cell r="L32">
            <v>10967.6976755421</v>
          </cell>
          <cell r="M32">
            <v>75.919075272709506</v>
          </cell>
          <cell r="N32">
            <v>24.937546610624398</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1089.9000000000001</v>
          </cell>
          <cell r="L34">
            <v>864047.66182256199</v>
          </cell>
          <cell r="M34">
            <v>70.2883733547026</v>
          </cell>
          <cell r="N34">
            <v>2.04038195612317</v>
          </cell>
        </row>
        <row r="35">
          <cell r="G35" t="str">
            <v>Canada</v>
          </cell>
          <cell r="H35">
            <v>2</v>
          </cell>
          <cell r="I35">
            <v>2</v>
          </cell>
          <cell r="J35">
            <v>1</v>
          </cell>
          <cell r="K35">
            <v>2505.4</v>
          </cell>
          <cell r="L35">
            <v>2002041.2573869</v>
          </cell>
          <cell r="M35">
            <v>77.232450839134202</v>
          </cell>
          <cell r="N35">
            <v>1.4200985931266601</v>
          </cell>
        </row>
        <row r="36">
          <cell r="G36" t="str">
            <v>Canada</v>
          </cell>
          <cell r="H36">
            <v>2</v>
          </cell>
          <cell r="I36">
            <v>3</v>
          </cell>
          <cell r="J36">
            <v>1</v>
          </cell>
          <cell r="K36">
            <v>2174.1999999999998</v>
          </cell>
          <cell r="L36">
            <v>1928325.89767446</v>
          </cell>
          <cell r="M36">
            <v>81.453464268075606</v>
          </cell>
          <cell r="N36">
            <v>1.3961467844914801</v>
          </cell>
        </row>
        <row r="37">
          <cell r="G37" t="str">
            <v>Canada</v>
          </cell>
          <cell r="H37">
            <v>2</v>
          </cell>
          <cell r="I37">
            <v>4</v>
          </cell>
          <cell r="J37">
            <v>1</v>
          </cell>
          <cell r="K37">
            <v>427.5</v>
          </cell>
          <cell r="L37">
            <v>416686.549634177</v>
          </cell>
          <cell r="M37">
            <v>82.210205452487699</v>
          </cell>
          <cell r="N37">
            <v>3.8239993620844399</v>
          </cell>
        </row>
        <row r="38">
          <cell r="G38" t="str">
            <v>Canada</v>
          </cell>
          <cell r="H38">
            <v>3</v>
          </cell>
          <cell r="I38">
            <v>1</v>
          </cell>
          <cell r="J38">
            <v>1</v>
          </cell>
          <cell r="K38">
            <v>677.5</v>
          </cell>
          <cell r="L38">
            <v>647403.29834682599</v>
          </cell>
          <cell r="M38">
            <v>74.9878026529544</v>
          </cell>
          <cell r="N38">
            <v>2.85531303269528</v>
          </cell>
        </row>
        <row r="39">
          <cell r="G39" t="str">
            <v>Canada</v>
          </cell>
          <cell r="H39">
            <v>3</v>
          </cell>
          <cell r="I39">
            <v>2</v>
          </cell>
          <cell r="J39">
            <v>1</v>
          </cell>
          <cell r="K39">
            <v>2300.4</v>
          </cell>
          <cell r="L39">
            <v>2131251.1257531601</v>
          </cell>
          <cell r="M39">
            <v>82.0586569026229</v>
          </cell>
          <cell r="N39">
            <v>1.4998014042483201</v>
          </cell>
        </row>
        <row r="40">
          <cell r="G40" t="str">
            <v>Canada</v>
          </cell>
          <cell r="H40">
            <v>3</v>
          </cell>
          <cell r="I40">
            <v>3</v>
          </cell>
          <cell r="J40">
            <v>1</v>
          </cell>
          <cell r="K40">
            <v>3945.9</v>
          </cell>
          <cell r="L40">
            <v>3737609.7038191999</v>
          </cell>
          <cell r="M40">
            <v>86.948582076264302</v>
          </cell>
          <cell r="N40">
            <v>0.91754543798162902</v>
          </cell>
        </row>
        <row r="41">
          <cell r="G41" t="str">
            <v>Canada</v>
          </cell>
          <cell r="H41">
            <v>3</v>
          </cell>
          <cell r="I41">
            <v>4</v>
          </cell>
          <cell r="J41">
            <v>1</v>
          </cell>
          <cell r="K41">
            <v>1899.2</v>
          </cell>
          <cell r="L41">
            <v>1989583.0026387901</v>
          </cell>
          <cell r="M41">
            <v>90.572599950663403</v>
          </cell>
          <cell r="N41">
            <v>1.09702894059494</v>
          </cell>
        </row>
        <row r="42">
          <cell r="G42" t="str">
            <v>Sharks</v>
          </cell>
          <cell r="H42">
            <v>1</v>
          </cell>
          <cell r="I42">
            <v>1</v>
          </cell>
          <cell r="J42">
            <v>1</v>
          </cell>
          <cell r="K42">
            <v>735.6</v>
          </cell>
          <cell r="L42">
            <v>1764503.19489387</v>
          </cell>
          <cell r="M42">
            <v>67.450019965429505</v>
          </cell>
          <cell r="N42">
            <v>2.1683617507159698</v>
          </cell>
        </row>
        <row r="43">
          <cell r="G43" t="str">
            <v>Sharks</v>
          </cell>
          <cell r="H43">
            <v>1</v>
          </cell>
          <cell r="I43">
            <v>2</v>
          </cell>
          <cell r="J43">
            <v>1</v>
          </cell>
          <cell r="K43">
            <v>127.6</v>
          </cell>
          <cell r="L43">
            <v>323175.36315011297</v>
          </cell>
          <cell r="M43">
            <v>84.388149594022806</v>
          </cell>
          <cell r="N43">
            <v>4.3645146256127001</v>
          </cell>
        </row>
        <row r="44">
          <cell r="G44" t="str">
            <v>Sharks</v>
          </cell>
          <cell r="H44">
            <v>1</v>
          </cell>
          <cell r="I44">
            <v>3</v>
          </cell>
          <cell r="J44">
            <v>1</v>
          </cell>
          <cell r="K44">
            <v>6.8</v>
          </cell>
          <cell r="L44">
            <v>16316.1225833098</v>
          </cell>
          <cell r="M44">
            <v>94.009226456152504</v>
          </cell>
          <cell r="N44">
            <v>11.469276492193099</v>
          </cell>
        </row>
        <row r="45">
          <cell r="G45" t="str">
            <v>Sharks</v>
          </cell>
          <cell r="H45">
            <v>2</v>
          </cell>
          <cell r="I45">
            <v>1</v>
          </cell>
          <cell r="J45">
            <v>1</v>
          </cell>
          <cell r="K45">
            <v>651.20000000000005</v>
          </cell>
          <cell r="L45">
            <v>1632322.8438426</v>
          </cell>
          <cell r="M45">
            <v>77.834725448051202</v>
          </cell>
          <cell r="N45">
            <v>1.7753093433626601</v>
          </cell>
        </row>
        <row r="46">
          <cell r="G46" t="str">
            <v>Sharks</v>
          </cell>
          <cell r="H46">
            <v>2</v>
          </cell>
          <cell r="I46">
            <v>2</v>
          </cell>
          <cell r="J46">
            <v>1</v>
          </cell>
          <cell r="K46">
            <v>458.4</v>
          </cell>
          <cell r="L46">
            <v>1087749.61485081</v>
          </cell>
          <cell r="M46">
            <v>82.468671796472407</v>
          </cell>
          <cell r="N46">
            <v>2.7176062694059202</v>
          </cell>
        </row>
        <row r="47">
          <cell r="G47" t="str">
            <v>Sharks</v>
          </cell>
          <cell r="H47">
            <v>2</v>
          </cell>
          <cell r="I47">
            <v>3</v>
          </cell>
          <cell r="J47">
            <v>1</v>
          </cell>
          <cell r="K47">
            <v>102.6</v>
          </cell>
          <cell r="L47">
            <v>255238.91126722499</v>
          </cell>
          <cell r="M47">
            <v>84.203178344495896</v>
          </cell>
          <cell r="N47">
            <v>4.9020745257289899</v>
          </cell>
        </row>
        <row r="48">
          <cell r="G48" t="str">
            <v>Sharks</v>
          </cell>
          <cell r="H48">
            <v>2</v>
          </cell>
          <cell r="I48">
            <v>4</v>
          </cell>
          <cell r="J48">
            <v>1</v>
          </cell>
          <cell r="K48">
            <v>5.8</v>
          </cell>
          <cell r="L48">
            <v>21406.692438823298</v>
          </cell>
          <cell r="M48">
            <v>79.358563550072105</v>
          </cell>
          <cell r="N48">
            <v>17.340749235376201</v>
          </cell>
        </row>
        <row r="49">
          <cell r="G49" t="str">
            <v>Sharks</v>
          </cell>
          <cell r="H49">
            <v>3</v>
          </cell>
          <cell r="I49">
            <v>1</v>
          </cell>
          <cell r="J49">
            <v>1</v>
          </cell>
          <cell r="K49">
            <v>242.4</v>
          </cell>
          <cell r="L49">
            <v>637233.940292174</v>
          </cell>
          <cell r="M49">
            <v>87.337069445128506</v>
          </cell>
          <cell r="N49">
            <v>2.68817718687575</v>
          </cell>
        </row>
        <row r="50">
          <cell r="G50" t="str">
            <v>Sharks</v>
          </cell>
          <cell r="H50">
            <v>3</v>
          </cell>
          <cell r="I50">
            <v>2</v>
          </cell>
          <cell r="J50">
            <v>1</v>
          </cell>
          <cell r="K50">
            <v>411.4</v>
          </cell>
          <cell r="L50">
            <v>1018026.4649299</v>
          </cell>
          <cell r="M50">
            <v>90.034145656222705</v>
          </cell>
          <cell r="N50">
            <v>2.3313544407453399</v>
          </cell>
        </row>
        <row r="51">
          <cell r="G51" t="str">
            <v>Sharks</v>
          </cell>
          <cell r="H51">
            <v>3</v>
          </cell>
          <cell r="I51">
            <v>3</v>
          </cell>
          <cell r="J51">
            <v>1</v>
          </cell>
          <cell r="K51">
            <v>270.2</v>
          </cell>
          <cell r="L51">
            <v>678579.85207500297</v>
          </cell>
          <cell r="M51">
            <v>91.417449957970604</v>
          </cell>
          <cell r="N51">
            <v>3.3790912459309999</v>
          </cell>
        </row>
        <row r="52">
          <cell r="G52" t="str">
            <v>Sharks</v>
          </cell>
          <cell r="H52">
            <v>3</v>
          </cell>
          <cell r="I52">
            <v>4</v>
          </cell>
          <cell r="J52">
            <v>1</v>
          </cell>
          <cell r="K52">
            <v>36</v>
          </cell>
          <cell r="L52">
            <v>117818.360320049</v>
          </cell>
          <cell r="M52">
            <v>87.701998652967603</v>
          </cell>
          <cell r="N52">
            <v>10.0603632561513</v>
          </cell>
        </row>
        <row r="53">
          <cell r="G53" t="str">
            <v>Czech Republic</v>
          </cell>
          <cell r="H53">
            <v>1</v>
          </cell>
          <cell r="I53">
            <v>1</v>
          </cell>
          <cell r="J53">
            <v>1</v>
          </cell>
          <cell r="K53">
            <v>51.9</v>
          </cell>
          <cell r="L53">
            <v>77677.832345475705</v>
          </cell>
          <cell r="M53">
            <v>38.597351299356703</v>
          </cell>
          <cell r="N53">
            <v>7.0017118660682698</v>
          </cell>
        </row>
        <row r="54">
          <cell r="G54" t="str">
            <v>Czech Republic</v>
          </cell>
          <cell r="H54">
            <v>1</v>
          </cell>
          <cell r="I54">
            <v>2</v>
          </cell>
          <cell r="J54">
            <v>1</v>
          </cell>
          <cell r="K54">
            <v>2</v>
          </cell>
          <cell r="L54">
            <v>491.62863809050862</v>
          </cell>
          <cell r="M54">
            <v>56.358864519357908</v>
          </cell>
          <cell r="N54">
            <v>50.67027137287559</v>
          </cell>
        </row>
        <row r="55">
          <cell r="G55" t="str">
            <v>Czech Republic</v>
          </cell>
          <cell r="H55">
            <v>1</v>
          </cell>
          <cell r="I55">
            <v>3</v>
          </cell>
          <cell r="J55">
            <v>1</v>
          </cell>
          <cell r="K55">
            <v>30.4</v>
          </cell>
          <cell r="L55">
            <v>51918.0182046439</v>
          </cell>
          <cell r="M55">
            <v>45.019849446176202</v>
          </cell>
          <cell r="N55">
            <v>9.9603993584268409</v>
          </cell>
        </row>
        <row r="56">
          <cell r="G56" t="str">
            <v>Czech Republic</v>
          </cell>
          <cell r="H56">
            <v>1</v>
          </cell>
          <cell r="I56">
            <v>4</v>
          </cell>
          <cell r="J56">
            <v>1</v>
          </cell>
          <cell r="K56">
            <v>3.3</v>
          </cell>
          <cell r="L56">
            <v>7496.2973615910596</v>
          </cell>
          <cell r="M56">
            <v>78.456871514459493</v>
          </cell>
          <cell r="N56">
            <v>37.547297653295999</v>
          </cell>
        </row>
        <row r="57">
          <cell r="G57" t="str">
            <v>Czech Republic</v>
          </cell>
          <cell r="H57">
            <v>2</v>
          </cell>
          <cell r="I57">
            <v>1</v>
          </cell>
          <cell r="J57">
            <v>1</v>
          </cell>
          <cell r="K57">
            <v>227.2</v>
          </cell>
          <cell r="L57">
            <v>353769.78057761502</v>
          </cell>
          <cell r="M57">
            <v>70.446213109541205</v>
          </cell>
          <cell r="N57">
            <v>4.0513434445820202</v>
          </cell>
        </row>
        <row r="58">
          <cell r="G58" t="str">
            <v>Czech Republic</v>
          </cell>
          <cell r="H58">
            <v>2</v>
          </cell>
          <cell r="I58">
            <v>2</v>
          </cell>
          <cell r="J58">
            <v>1</v>
          </cell>
          <cell r="K58">
            <v>882.5</v>
          </cell>
          <cell r="L58">
            <v>1329126.8363330101</v>
          </cell>
          <cell r="M58">
            <v>74.650894306652802</v>
          </cell>
          <cell r="N58">
            <v>1.82598351040628</v>
          </cell>
        </row>
        <row r="59">
          <cell r="G59" t="str">
            <v>Czech Republic</v>
          </cell>
          <cell r="H59">
            <v>2</v>
          </cell>
          <cell r="I59">
            <v>3</v>
          </cell>
          <cell r="J59">
            <v>1</v>
          </cell>
          <cell r="K59">
            <v>884.8</v>
          </cell>
          <cell r="L59">
            <v>1284231.0139261701</v>
          </cell>
          <cell r="M59">
            <v>78.477758497491195</v>
          </cell>
          <cell r="N59">
            <v>1.93746947278966</v>
          </cell>
        </row>
        <row r="60">
          <cell r="G60" t="str">
            <v>Czech Republic</v>
          </cell>
          <cell r="H60">
            <v>2</v>
          </cell>
          <cell r="I60">
            <v>4</v>
          </cell>
          <cell r="J60">
            <v>1</v>
          </cell>
          <cell r="K60">
            <v>126.5</v>
          </cell>
          <cell r="L60">
            <v>172142.62602267199</v>
          </cell>
          <cell r="M60">
            <v>85.650910478834504</v>
          </cell>
          <cell r="N60">
            <v>5.3160233312009</v>
          </cell>
        </row>
        <row r="61">
          <cell r="G61" t="str">
            <v>Czech Republic</v>
          </cell>
          <cell r="H61">
            <v>3</v>
          </cell>
          <cell r="I61">
            <v>1</v>
          </cell>
          <cell r="J61">
            <v>1</v>
          </cell>
          <cell r="K61">
            <v>18.100000000000001</v>
          </cell>
          <cell r="L61">
            <v>17946.1644974626</v>
          </cell>
          <cell r="M61">
            <v>81.260799383562798</v>
          </cell>
          <cell r="N61">
            <v>18.207452203295901</v>
          </cell>
        </row>
        <row r="62">
          <cell r="G62" t="str">
            <v>Czech Republic</v>
          </cell>
          <cell r="H62">
            <v>3</v>
          </cell>
          <cell r="I62">
            <v>2</v>
          </cell>
          <cell r="J62">
            <v>1</v>
          </cell>
          <cell r="K62">
            <v>152.1</v>
          </cell>
          <cell r="L62">
            <v>180917.24281828801</v>
          </cell>
          <cell r="M62">
            <v>84.055948746584605</v>
          </cell>
          <cell r="N62">
            <v>4.2708127193220697</v>
          </cell>
        </row>
        <row r="63">
          <cell r="G63" t="str">
            <v>Czech Republic</v>
          </cell>
          <cell r="H63">
            <v>3</v>
          </cell>
          <cell r="I63">
            <v>3</v>
          </cell>
          <cell r="J63">
            <v>1</v>
          </cell>
          <cell r="K63">
            <v>453.7</v>
          </cell>
          <cell r="L63">
            <v>564517.79405605805</v>
          </cell>
          <cell r="M63">
            <v>82.824991885680205</v>
          </cell>
          <cell r="N63">
            <v>3.3918663482693798</v>
          </cell>
        </row>
        <row r="64">
          <cell r="G64" t="str">
            <v>Czech Republic</v>
          </cell>
          <cell r="H64">
            <v>3</v>
          </cell>
          <cell r="I64">
            <v>4</v>
          </cell>
          <cell r="J64">
            <v>1</v>
          </cell>
          <cell r="K64">
            <v>217.1</v>
          </cell>
          <cell r="L64">
            <v>252284.940526402</v>
          </cell>
          <cell r="M64">
            <v>88.857380684595697</v>
          </cell>
          <cell r="N64">
            <v>4.08469494296682</v>
          </cell>
        </row>
        <row r="65">
          <cell r="G65" t="str">
            <v>Denmark</v>
          </cell>
          <cell r="H65">
            <v>1</v>
          </cell>
          <cell r="I65">
            <v>3</v>
          </cell>
          <cell r="J65">
            <v>1</v>
          </cell>
          <cell r="K65">
            <v>2</v>
          </cell>
          <cell r="L65">
            <v>491.62863809050901</v>
          </cell>
          <cell r="M65">
            <v>56.358864519357901</v>
          </cell>
          <cell r="N65">
            <v>50.670271372875597</v>
          </cell>
        </row>
        <row r="66">
          <cell r="G66" t="str">
            <v>Denmark</v>
          </cell>
          <cell r="H66">
            <v>1</v>
          </cell>
          <cell r="I66">
            <v>1</v>
          </cell>
          <cell r="J66">
            <v>1</v>
          </cell>
          <cell r="K66">
            <v>245.5</v>
          </cell>
          <cell r="L66">
            <v>114595.71023514</v>
          </cell>
          <cell r="M66">
            <v>51.580646881072497</v>
          </cell>
          <cell r="N66">
            <v>2.7765485939830601</v>
          </cell>
        </row>
        <row r="67">
          <cell r="G67" t="str">
            <v>Denmark</v>
          </cell>
          <cell r="H67">
            <v>1</v>
          </cell>
          <cell r="I67">
            <v>2</v>
          </cell>
          <cell r="J67">
            <v>1</v>
          </cell>
          <cell r="K67">
            <v>260.7</v>
          </cell>
          <cell r="L67">
            <v>146862.91878674401</v>
          </cell>
          <cell r="M67">
            <v>65.408098953408199</v>
          </cell>
          <cell r="N67">
            <v>3.39438441873178</v>
          </cell>
        </row>
        <row r="68">
          <cell r="G68" t="str">
            <v>Denmark</v>
          </cell>
          <cell r="H68">
            <v>1</v>
          </cell>
          <cell r="I68">
            <v>3</v>
          </cell>
          <cell r="J68">
            <v>1</v>
          </cell>
          <cell r="K68">
            <v>131.19999999999999</v>
          </cell>
          <cell r="L68">
            <v>84423.581650137698</v>
          </cell>
          <cell r="M68">
            <v>75.519478215739298</v>
          </cell>
          <cell r="N68">
            <v>5.0307385922025096</v>
          </cell>
        </row>
        <row r="69">
          <cell r="G69" t="str">
            <v>Denmark</v>
          </cell>
          <cell r="H69">
            <v>1</v>
          </cell>
          <cell r="I69">
            <v>4</v>
          </cell>
          <cell r="J69">
            <v>1</v>
          </cell>
          <cell r="K69">
            <v>10.6</v>
          </cell>
          <cell r="L69">
            <v>8110.15658583194</v>
          </cell>
          <cell r="M69">
            <v>78.777967746124702</v>
          </cell>
          <cell r="N69">
            <v>16.612068955737499</v>
          </cell>
        </row>
        <row r="70">
          <cell r="G70" t="str">
            <v>Denmark</v>
          </cell>
          <cell r="H70">
            <v>2</v>
          </cell>
          <cell r="I70">
            <v>1</v>
          </cell>
          <cell r="J70">
            <v>1</v>
          </cell>
          <cell r="K70">
            <v>267</v>
          </cell>
          <cell r="L70">
            <v>117220.078613648</v>
          </cell>
          <cell r="M70">
            <v>62.2248224315938</v>
          </cell>
          <cell r="N70">
            <v>2.9154158013775402</v>
          </cell>
        </row>
        <row r="71">
          <cell r="G71" t="str">
            <v>Denmark</v>
          </cell>
          <cell r="H71">
            <v>2</v>
          </cell>
          <cell r="I71">
            <v>2</v>
          </cell>
          <cell r="J71">
            <v>1</v>
          </cell>
          <cell r="K71">
            <v>712.7</v>
          </cell>
          <cell r="L71">
            <v>369895.87310862198</v>
          </cell>
          <cell r="M71">
            <v>77.297119608285101</v>
          </cell>
          <cell r="N71">
            <v>1.69392375266438</v>
          </cell>
        </row>
        <row r="72">
          <cell r="G72" t="str">
            <v>Denmark</v>
          </cell>
          <cell r="H72">
            <v>2</v>
          </cell>
          <cell r="I72">
            <v>3</v>
          </cell>
          <cell r="J72">
            <v>1</v>
          </cell>
          <cell r="K72">
            <v>596.79999999999995</v>
          </cell>
          <cell r="L72">
            <v>348341.74807161302</v>
          </cell>
          <cell r="M72">
            <v>82.436669455494794</v>
          </cell>
          <cell r="N72">
            <v>1.6711519477322301</v>
          </cell>
        </row>
        <row r="73">
          <cell r="G73" t="str">
            <v>Denmark</v>
          </cell>
          <cell r="H73">
            <v>2</v>
          </cell>
          <cell r="I73">
            <v>4</v>
          </cell>
          <cell r="J73">
            <v>1</v>
          </cell>
          <cell r="K73">
            <v>78.5</v>
          </cell>
          <cell r="L73">
            <v>50642.260359473701</v>
          </cell>
          <cell r="M73">
            <v>79.817739253586296</v>
          </cell>
          <cell r="N73">
            <v>5.4211369412637396</v>
          </cell>
        </row>
        <row r="74">
          <cell r="G74" t="str">
            <v>Denmark</v>
          </cell>
          <cell r="H74">
            <v>3</v>
          </cell>
          <cell r="I74">
            <v>1</v>
          </cell>
          <cell r="J74">
            <v>1</v>
          </cell>
          <cell r="K74">
            <v>145.80000000000001</v>
          </cell>
          <cell r="L74">
            <v>46268.576091038703</v>
          </cell>
          <cell r="M74">
            <v>69.062461633692294</v>
          </cell>
          <cell r="N74">
            <v>4.0037546708791503</v>
          </cell>
        </row>
        <row r="75">
          <cell r="G75" t="str">
            <v>Denmark</v>
          </cell>
          <cell r="H75">
            <v>3</v>
          </cell>
          <cell r="I75">
            <v>2</v>
          </cell>
          <cell r="J75">
            <v>1</v>
          </cell>
          <cell r="K75">
            <v>580.5</v>
          </cell>
          <cell r="L75">
            <v>228408.73359750299</v>
          </cell>
          <cell r="M75">
            <v>82.935675065342707</v>
          </cell>
          <cell r="N75">
            <v>1.8471086065823401</v>
          </cell>
        </row>
        <row r="76">
          <cell r="G76" t="str">
            <v>Denmark</v>
          </cell>
          <cell r="H76">
            <v>3</v>
          </cell>
          <cell r="I76">
            <v>3</v>
          </cell>
          <cell r="J76">
            <v>1</v>
          </cell>
          <cell r="K76">
            <v>1220.3</v>
          </cell>
          <cell r="L76">
            <v>553312.358484842</v>
          </cell>
          <cell r="M76">
            <v>88.879394484065799</v>
          </cell>
          <cell r="N76">
            <v>1.03029413847381</v>
          </cell>
        </row>
        <row r="77">
          <cell r="G77" t="str">
            <v>Denmark</v>
          </cell>
          <cell r="H77">
            <v>3</v>
          </cell>
          <cell r="I77">
            <v>4</v>
          </cell>
          <cell r="J77">
            <v>1</v>
          </cell>
          <cell r="K77">
            <v>421.4</v>
          </cell>
          <cell r="L77">
            <v>208655.20364856001</v>
          </cell>
          <cell r="M77">
            <v>92.754177883750899</v>
          </cell>
          <cell r="N77">
            <v>1.6905830259002399</v>
          </cell>
        </row>
        <row r="78">
          <cell r="G78" t="str">
            <v>England (UK)</v>
          </cell>
          <cell r="H78">
            <v>1</v>
          </cell>
          <cell r="I78">
            <v>1</v>
          </cell>
          <cell r="J78">
            <v>1</v>
          </cell>
          <cell r="K78">
            <v>164.8</v>
          </cell>
          <cell r="L78">
            <v>1100615.53101417</v>
          </cell>
          <cell r="M78">
            <v>50.562437355061697</v>
          </cell>
          <cell r="N78">
            <v>2.9006132416507802</v>
          </cell>
        </row>
        <row r="79">
          <cell r="G79" t="str">
            <v>England (UK)</v>
          </cell>
          <cell r="H79">
            <v>1</v>
          </cell>
          <cell r="I79">
            <v>2</v>
          </cell>
          <cell r="J79">
            <v>1</v>
          </cell>
          <cell r="K79">
            <v>274.39999999999998</v>
          </cell>
          <cell r="L79">
            <v>1872503.5521642501</v>
          </cell>
          <cell r="M79">
            <v>64.582890733376701</v>
          </cell>
          <cell r="N79">
            <v>2.6399597601382099</v>
          </cell>
        </row>
        <row r="80">
          <cell r="G80" t="str">
            <v>England (UK)</v>
          </cell>
          <cell r="H80">
            <v>1</v>
          </cell>
          <cell r="I80">
            <v>3</v>
          </cell>
          <cell r="J80">
            <v>1</v>
          </cell>
          <cell r="K80">
            <v>125.2</v>
          </cell>
          <cell r="L80">
            <v>857470.77250163804</v>
          </cell>
          <cell r="M80">
            <v>67.552859728401899</v>
          </cell>
          <cell r="N80">
            <v>4.0753453119143499</v>
          </cell>
        </row>
        <row r="81">
          <cell r="G81" t="str">
            <v>England (UK)</v>
          </cell>
          <cell r="H81">
            <v>1</v>
          </cell>
          <cell r="I81">
            <v>4</v>
          </cell>
          <cell r="J81">
            <v>1</v>
          </cell>
          <cell r="K81">
            <v>15.6</v>
          </cell>
          <cell r="L81">
            <v>115258.966657475</v>
          </cell>
          <cell r="M81">
            <v>74.743175613062206</v>
          </cell>
          <cell r="N81">
            <v>12.116524556944899</v>
          </cell>
        </row>
        <row r="82">
          <cell r="G82" t="str">
            <v>England (UK)</v>
          </cell>
          <cell r="H82">
            <v>2</v>
          </cell>
          <cell r="I82">
            <v>1</v>
          </cell>
          <cell r="J82">
            <v>1</v>
          </cell>
          <cell r="K82">
            <v>135.19999999999999</v>
          </cell>
          <cell r="L82">
            <v>999367.71090246097</v>
          </cell>
          <cell r="M82">
            <v>71.844342186663596</v>
          </cell>
          <cell r="N82">
            <v>4.4514203402170498</v>
          </cell>
        </row>
        <row r="83">
          <cell r="G83" t="str">
            <v>England (UK)</v>
          </cell>
          <cell r="H83">
            <v>2</v>
          </cell>
          <cell r="I83">
            <v>2</v>
          </cell>
          <cell r="J83">
            <v>1</v>
          </cell>
          <cell r="K83">
            <v>347.9</v>
          </cell>
          <cell r="L83">
            <v>2515505.4583504498</v>
          </cell>
          <cell r="M83">
            <v>72.477000501821294</v>
          </cell>
          <cell r="N83">
            <v>2.1726353809564301</v>
          </cell>
        </row>
        <row r="84">
          <cell r="G84" t="str">
            <v>England (UK)</v>
          </cell>
          <cell r="H84">
            <v>2</v>
          </cell>
          <cell r="I84">
            <v>3</v>
          </cell>
          <cell r="J84">
            <v>1</v>
          </cell>
          <cell r="K84">
            <v>423.3</v>
          </cell>
          <cell r="L84">
            <v>3151730.0949515002</v>
          </cell>
          <cell r="M84">
            <v>81.359220795554805</v>
          </cell>
          <cell r="N84">
            <v>1.8096640107495601</v>
          </cell>
        </row>
        <row r="85">
          <cell r="G85" t="str">
            <v>England (UK)</v>
          </cell>
          <cell r="H85">
            <v>2</v>
          </cell>
          <cell r="I85">
            <v>4</v>
          </cell>
          <cell r="J85">
            <v>1</v>
          </cell>
          <cell r="K85">
            <v>121.6</v>
          </cell>
          <cell r="L85">
            <v>937795.63049841602</v>
          </cell>
          <cell r="M85">
            <v>86.416865404611499</v>
          </cell>
          <cell r="N85">
            <v>3.1917566091246199</v>
          </cell>
        </row>
        <row r="86">
          <cell r="G86" t="str">
            <v>England (UK)</v>
          </cell>
          <cell r="H86">
            <v>3</v>
          </cell>
          <cell r="I86">
            <v>1</v>
          </cell>
          <cell r="J86">
            <v>1</v>
          </cell>
          <cell r="K86">
            <v>70.099999999999994</v>
          </cell>
          <cell r="L86">
            <v>537222.167123797</v>
          </cell>
          <cell r="M86">
            <v>72.965699678935707</v>
          </cell>
          <cell r="N86">
            <v>6.9527673954864602</v>
          </cell>
        </row>
        <row r="87">
          <cell r="G87" t="str">
            <v>England (UK)</v>
          </cell>
          <cell r="H87">
            <v>3</v>
          </cell>
          <cell r="I87">
            <v>2</v>
          </cell>
          <cell r="J87">
            <v>1</v>
          </cell>
          <cell r="K87">
            <v>321.3</v>
          </cell>
          <cell r="L87">
            <v>1974435.8576720001</v>
          </cell>
          <cell r="M87">
            <v>78.991558512355198</v>
          </cell>
          <cell r="N87">
            <v>2.7170000167078801</v>
          </cell>
        </row>
        <row r="88">
          <cell r="G88" t="str">
            <v>England (UK)</v>
          </cell>
          <cell r="H88">
            <v>3</v>
          </cell>
          <cell r="I88">
            <v>3</v>
          </cell>
          <cell r="J88">
            <v>1</v>
          </cell>
          <cell r="K88">
            <v>707.4</v>
          </cell>
          <cell r="L88">
            <v>4162141.08272528</v>
          </cell>
          <cell r="M88">
            <v>85.500252159460899</v>
          </cell>
          <cell r="N88">
            <v>1.2764371982839799</v>
          </cell>
        </row>
        <row r="89">
          <cell r="G89" t="str">
            <v>England (UK)</v>
          </cell>
          <cell r="H89">
            <v>3</v>
          </cell>
          <cell r="I89">
            <v>4</v>
          </cell>
          <cell r="J89">
            <v>1</v>
          </cell>
          <cell r="K89">
            <v>388.2</v>
          </cell>
          <cell r="L89">
            <v>2401067.24969878</v>
          </cell>
          <cell r="M89">
            <v>88.094331716998695</v>
          </cell>
          <cell r="N89">
            <v>1.7501174161814701</v>
          </cell>
        </row>
        <row r="90">
          <cell r="G90" t="str">
            <v>Estonia</v>
          </cell>
          <cell r="H90">
            <v>1</v>
          </cell>
          <cell r="I90">
            <v>1</v>
          </cell>
          <cell r="J90">
            <v>1</v>
          </cell>
          <cell r="K90">
            <v>121.6</v>
          </cell>
          <cell r="L90">
            <v>14151.255553651499</v>
          </cell>
          <cell r="M90">
            <v>48.966349525937197</v>
          </cell>
          <cell r="N90">
            <v>3.4189758070219902</v>
          </cell>
        </row>
        <row r="91">
          <cell r="G91" t="str">
            <v>Estonia</v>
          </cell>
          <cell r="H91">
            <v>1</v>
          </cell>
          <cell r="I91">
            <v>2</v>
          </cell>
          <cell r="J91">
            <v>1</v>
          </cell>
          <cell r="K91">
            <v>180.3</v>
          </cell>
          <cell r="L91">
            <v>20620.175097314401</v>
          </cell>
          <cell r="M91">
            <v>56.389615083319399</v>
          </cell>
          <cell r="N91">
            <v>3.1905776984403098</v>
          </cell>
        </row>
        <row r="92">
          <cell r="G92" t="str">
            <v>Estonia</v>
          </cell>
          <cell r="H92">
            <v>1</v>
          </cell>
          <cell r="I92">
            <v>3</v>
          </cell>
          <cell r="J92">
            <v>1</v>
          </cell>
          <cell r="K92">
            <v>115.3</v>
          </cell>
          <cell r="L92">
            <v>13459.928966104801</v>
          </cell>
          <cell r="M92">
            <v>65.193711438905595</v>
          </cell>
          <cell r="N92">
            <v>4.4388813627741497</v>
          </cell>
        </row>
        <row r="93">
          <cell r="G93" t="str">
            <v>Estonia</v>
          </cell>
          <cell r="H93">
            <v>1</v>
          </cell>
          <cell r="I93">
            <v>4</v>
          </cell>
          <cell r="J93">
            <v>1</v>
          </cell>
          <cell r="K93">
            <v>12.8</v>
          </cell>
          <cell r="L93">
            <v>1493.89002032543</v>
          </cell>
          <cell r="M93">
            <v>81.323516903543506</v>
          </cell>
          <cell r="N93">
            <v>11.9069560855873</v>
          </cell>
        </row>
        <row r="94">
          <cell r="G94" t="str">
            <v>Estonia</v>
          </cell>
          <cell r="H94">
            <v>2</v>
          </cell>
          <cell r="I94">
            <v>1</v>
          </cell>
          <cell r="J94">
            <v>1</v>
          </cell>
          <cell r="K94">
            <v>295.10000000000002</v>
          </cell>
          <cell r="L94">
            <v>35595.689538378901</v>
          </cell>
          <cell r="M94">
            <v>68.387156476524098</v>
          </cell>
          <cell r="N94">
            <v>2.73458703448624</v>
          </cell>
        </row>
        <row r="95">
          <cell r="G95" t="str">
            <v>Estonia</v>
          </cell>
          <cell r="H95">
            <v>2</v>
          </cell>
          <cell r="I95">
            <v>2</v>
          </cell>
          <cell r="J95">
            <v>1</v>
          </cell>
          <cell r="K95">
            <v>819.2</v>
          </cell>
          <cell r="L95">
            <v>97023.469315801398</v>
          </cell>
          <cell r="M95">
            <v>74.222675007526803</v>
          </cell>
          <cell r="N95">
            <v>1.5053299315114801</v>
          </cell>
        </row>
        <row r="96">
          <cell r="G96" t="str">
            <v>Estonia</v>
          </cell>
          <cell r="H96">
            <v>2</v>
          </cell>
          <cell r="I96">
            <v>3</v>
          </cell>
          <cell r="J96">
            <v>1</v>
          </cell>
          <cell r="K96">
            <v>823.4</v>
          </cell>
          <cell r="L96">
            <v>97599.704468793498</v>
          </cell>
          <cell r="M96">
            <v>79.553994722877206</v>
          </cell>
          <cell r="N96">
            <v>1.4788597336120799</v>
          </cell>
        </row>
        <row r="97">
          <cell r="G97" t="str">
            <v>Estonia</v>
          </cell>
          <cell r="H97">
            <v>2</v>
          </cell>
          <cell r="I97">
            <v>4</v>
          </cell>
          <cell r="J97">
            <v>1</v>
          </cell>
          <cell r="K97">
            <v>155.30000000000001</v>
          </cell>
          <cell r="L97">
            <v>18706.2279838014</v>
          </cell>
          <cell r="M97">
            <v>86.870295875095195</v>
          </cell>
          <cell r="N97">
            <v>2.9840488408560302</v>
          </cell>
        </row>
        <row r="98">
          <cell r="G98" t="str">
            <v>Estonia</v>
          </cell>
          <cell r="H98">
            <v>3</v>
          </cell>
          <cell r="I98">
            <v>1</v>
          </cell>
          <cell r="J98">
            <v>1</v>
          </cell>
          <cell r="K98">
            <v>135.19999999999999</v>
          </cell>
          <cell r="L98">
            <v>16327.663977484301</v>
          </cell>
          <cell r="M98">
            <v>79.016326544699794</v>
          </cell>
          <cell r="N98">
            <v>4.1865314450493001</v>
          </cell>
        </row>
        <row r="99">
          <cell r="G99" t="str">
            <v>Estonia</v>
          </cell>
          <cell r="H99">
            <v>3</v>
          </cell>
          <cell r="I99">
            <v>2</v>
          </cell>
          <cell r="J99">
            <v>1</v>
          </cell>
          <cell r="K99">
            <v>602.4</v>
          </cell>
          <cell r="L99">
            <v>71844.537776101599</v>
          </cell>
          <cell r="M99">
            <v>84.501204977773199</v>
          </cell>
          <cell r="N99">
            <v>1.59766766374835</v>
          </cell>
        </row>
        <row r="100">
          <cell r="G100" t="str">
            <v>Estonia</v>
          </cell>
          <cell r="H100">
            <v>3</v>
          </cell>
          <cell r="I100">
            <v>3</v>
          </cell>
          <cell r="J100">
            <v>1</v>
          </cell>
          <cell r="K100">
            <v>1030.9000000000001</v>
          </cell>
          <cell r="L100">
            <v>124006.246683569</v>
          </cell>
          <cell r="M100">
            <v>87.807605566596095</v>
          </cell>
          <cell r="N100">
            <v>1.00374188463215</v>
          </cell>
        </row>
        <row r="101">
          <cell r="G101" t="str">
            <v>Estonia</v>
          </cell>
          <cell r="H101">
            <v>3</v>
          </cell>
          <cell r="I101">
            <v>4</v>
          </cell>
          <cell r="J101">
            <v>1</v>
          </cell>
          <cell r="K101">
            <v>433.5</v>
          </cell>
          <cell r="L101">
            <v>52560.743478141798</v>
          </cell>
          <cell r="M101">
            <v>93.771380126285706</v>
          </cell>
          <cell r="N101">
            <v>1.3452416294774201</v>
          </cell>
        </row>
        <row r="102">
          <cell r="G102" t="str">
            <v>Finland</v>
          </cell>
          <cell r="H102">
            <v>1</v>
          </cell>
          <cell r="I102">
            <v>1</v>
          </cell>
          <cell r="J102">
            <v>1</v>
          </cell>
          <cell r="K102">
            <v>62.6</v>
          </cell>
          <cell r="L102">
            <v>46605.685230986302</v>
          </cell>
          <cell r="M102">
            <v>38.634697094576197</v>
          </cell>
          <cell r="N102">
            <v>4.3946352508312199</v>
          </cell>
        </row>
        <row r="103">
          <cell r="G103" t="str">
            <v>Finland</v>
          </cell>
          <cell r="H103">
            <v>1</v>
          </cell>
          <cell r="I103">
            <v>2</v>
          </cell>
          <cell r="J103">
            <v>1</v>
          </cell>
          <cell r="K103">
            <v>129.19999999999999</v>
          </cell>
          <cell r="L103">
            <v>91444.250829270197</v>
          </cell>
          <cell r="M103">
            <v>57.344698772765199</v>
          </cell>
          <cell r="N103">
            <v>3.8823660172286099</v>
          </cell>
        </row>
        <row r="104">
          <cell r="G104" t="str">
            <v>Finland</v>
          </cell>
          <cell r="H104">
            <v>1</v>
          </cell>
          <cell r="I104">
            <v>3</v>
          </cell>
          <cell r="J104">
            <v>1</v>
          </cell>
          <cell r="K104">
            <v>92</v>
          </cell>
          <cell r="L104">
            <v>66846.543624446495</v>
          </cell>
          <cell r="M104">
            <v>67.886985632057204</v>
          </cell>
          <cell r="N104">
            <v>6.0223467071182402</v>
          </cell>
        </row>
        <row r="105">
          <cell r="G105" t="str">
            <v>Finland</v>
          </cell>
          <cell r="H105">
            <v>1</v>
          </cell>
          <cell r="I105">
            <v>4</v>
          </cell>
          <cell r="J105">
            <v>1</v>
          </cell>
          <cell r="K105">
            <v>15.2</v>
          </cell>
          <cell r="L105">
            <v>10882.270304199301</v>
          </cell>
          <cell r="M105">
            <v>74.752281319895701</v>
          </cell>
          <cell r="N105">
            <v>17.222877431793499</v>
          </cell>
        </row>
        <row r="106">
          <cell r="G106" t="str">
            <v>Finland</v>
          </cell>
          <cell r="H106">
            <v>2</v>
          </cell>
          <cell r="I106">
            <v>1</v>
          </cell>
          <cell r="J106">
            <v>1</v>
          </cell>
          <cell r="K106">
            <v>122.1</v>
          </cell>
          <cell r="L106">
            <v>84617.858009038799</v>
          </cell>
          <cell r="M106">
            <v>54.8161625638987</v>
          </cell>
          <cell r="N106">
            <v>3.8700162801888802</v>
          </cell>
        </row>
        <row r="107">
          <cell r="G107" t="str">
            <v>Finland</v>
          </cell>
          <cell r="H107">
            <v>2</v>
          </cell>
          <cell r="I107">
            <v>2</v>
          </cell>
          <cell r="J107">
            <v>1</v>
          </cell>
          <cell r="K107">
            <v>437.8</v>
          </cell>
          <cell r="L107">
            <v>287805.36805194197</v>
          </cell>
          <cell r="M107">
            <v>71.932270946180395</v>
          </cell>
          <cell r="N107">
            <v>1.9588934962736899</v>
          </cell>
        </row>
        <row r="108">
          <cell r="G108" t="str">
            <v>Finland</v>
          </cell>
          <cell r="H108">
            <v>2</v>
          </cell>
          <cell r="I108">
            <v>3</v>
          </cell>
          <cell r="J108">
            <v>1</v>
          </cell>
          <cell r="K108">
            <v>588.70000000000005</v>
          </cell>
          <cell r="L108">
            <v>386108.50483610301</v>
          </cell>
          <cell r="M108">
            <v>79.925243941373907</v>
          </cell>
          <cell r="N108">
            <v>1.6428449538391501</v>
          </cell>
        </row>
        <row r="109">
          <cell r="G109" t="str">
            <v>Finland</v>
          </cell>
          <cell r="H109">
            <v>2</v>
          </cell>
          <cell r="I109">
            <v>4</v>
          </cell>
          <cell r="J109">
            <v>1</v>
          </cell>
          <cell r="K109">
            <v>201.4</v>
          </cell>
          <cell r="L109">
            <v>133626.882304194</v>
          </cell>
          <cell r="M109">
            <v>81.940126077522905</v>
          </cell>
          <cell r="N109">
            <v>2.5514233314877202</v>
          </cell>
        </row>
        <row r="110">
          <cell r="G110" t="str">
            <v>Finland</v>
          </cell>
          <cell r="H110">
            <v>3</v>
          </cell>
          <cell r="I110">
            <v>1</v>
          </cell>
          <cell r="J110">
            <v>1</v>
          </cell>
          <cell r="K110">
            <v>43.4</v>
          </cell>
          <cell r="L110">
            <v>29429.574891741599</v>
          </cell>
          <cell r="M110">
            <v>66.414406592156197</v>
          </cell>
          <cell r="N110">
            <v>7.0549697463564103</v>
          </cell>
        </row>
        <row r="111">
          <cell r="G111" t="str">
            <v>Finland</v>
          </cell>
          <cell r="H111">
            <v>3</v>
          </cell>
          <cell r="I111">
            <v>2</v>
          </cell>
          <cell r="J111">
            <v>1</v>
          </cell>
          <cell r="K111">
            <v>275</v>
          </cell>
          <cell r="L111">
            <v>164072.83275473001</v>
          </cell>
          <cell r="M111">
            <v>81.142600122833997</v>
          </cell>
          <cell r="N111">
            <v>2.25461998195206</v>
          </cell>
        </row>
        <row r="112">
          <cell r="G112" t="str">
            <v>Finland</v>
          </cell>
          <cell r="H112">
            <v>3</v>
          </cell>
          <cell r="I112">
            <v>3</v>
          </cell>
          <cell r="J112">
            <v>1</v>
          </cell>
          <cell r="K112">
            <v>816.9</v>
          </cell>
          <cell r="L112">
            <v>477951.67232716701</v>
          </cell>
          <cell r="M112">
            <v>89.096173112913206</v>
          </cell>
          <cell r="N112">
            <v>1.3210553325166801</v>
          </cell>
        </row>
        <row r="113">
          <cell r="G113" t="str">
            <v>Finland</v>
          </cell>
          <cell r="H113">
            <v>3</v>
          </cell>
          <cell r="I113">
            <v>4</v>
          </cell>
          <cell r="J113">
            <v>1</v>
          </cell>
          <cell r="K113">
            <v>703.7</v>
          </cell>
          <cell r="L113">
            <v>409710.90932577202</v>
          </cell>
          <cell r="M113">
            <v>90.913663579294195</v>
          </cell>
          <cell r="N113">
            <v>1.2045210873901699</v>
          </cell>
        </row>
        <row r="114">
          <cell r="G114" t="str">
            <v>Flanders (Belgium)</v>
          </cell>
          <cell r="H114">
            <v>1</v>
          </cell>
          <cell r="I114">
            <v>1</v>
          </cell>
          <cell r="J114">
            <v>1</v>
          </cell>
          <cell r="K114">
            <v>119.8</v>
          </cell>
          <cell r="L114">
            <v>101594.05953103</v>
          </cell>
          <cell r="M114">
            <v>44.513161612967103</v>
          </cell>
          <cell r="N114">
            <v>3.28957371315534</v>
          </cell>
        </row>
        <row r="115">
          <cell r="G115" t="str">
            <v>Flanders (Belgium)</v>
          </cell>
          <cell r="H115">
            <v>1</v>
          </cell>
          <cell r="I115">
            <v>2</v>
          </cell>
          <cell r="J115">
            <v>1</v>
          </cell>
          <cell r="K115">
            <v>149</v>
          </cell>
          <cell r="L115">
            <v>127549.808749488</v>
          </cell>
          <cell r="M115">
            <v>57.185269421154203</v>
          </cell>
          <cell r="N115">
            <v>3.5533267162164299</v>
          </cell>
        </row>
        <row r="116">
          <cell r="G116" t="str">
            <v>Flanders (Belgium)</v>
          </cell>
          <cell r="H116">
            <v>1</v>
          </cell>
          <cell r="I116">
            <v>3</v>
          </cell>
          <cell r="J116">
            <v>1</v>
          </cell>
          <cell r="K116">
            <v>69</v>
          </cell>
          <cell r="L116">
            <v>58139.6443938964</v>
          </cell>
          <cell r="M116">
            <v>63.388171425626702</v>
          </cell>
          <cell r="N116">
            <v>6.3176556882577897</v>
          </cell>
        </row>
        <row r="117">
          <cell r="G117" t="str">
            <v>Flanders (Belgium)</v>
          </cell>
          <cell r="H117">
            <v>1</v>
          </cell>
          <cell r="I117">
            <v>4</v>
          </cell>
          <cell r="J117">
            <v>1</v>
          </cell>
          <cell r="K117">
            <v>3.2</v>
          </cell>
          <cell r="L117">
            <v>2637.45461330428</v>
          </cell>
          <cell r="M117">
            <v>67.975581714274199</v>
          </cell>
          <cell r="N117">
            <v>32.165771128341497</v>
          </cell>
        </row>
        <row r="118">
          <cell r="G118" t="str">
            <v>Flanders (Belgium)</v>
          </cell>
          <cell r="H118">
            <v>2</v>
          </cell>
          <cell r="I118">
            <v>1</v>
          </cell>
          <cell r="J118">
            <v>1</v>
          </cell>
          <cell r="K118">
            <v>191.1</v>
          </cell>
          <cell r="L118">
            <v>158501.18071273799</v>
          </cell>
          <cell r="M118">
            <v>68.547886730876399</v>
          </cell>
          <cell r="N118">
            <v>2.82792975172738</v>
          </cell>
        </row>
        <row r="119">
          <cell r="G119" t="str">
            <v>Flanders (Belgium)</v>
          </cell>
          <cell r="H119">
            <v>2</v>
          </cell>
          <cell r="I119">
            <v>2</v>
          </cell>
          <cell r="J119">
            <v>1</v>
          </cell>
          <cell r="K119">
            <v>545.70000000000005</v>
          </cell>
          <cell r="L119">
            <v>455771.02123599901</v>
          </cell>
          <cell r="M119">
            <v>78.214574971073105</v>
          </cell>
          <cell r="N119">
            <v>1.6984894689305501</v>
          </cell>
        </row>
        <row r="120">
          <cell r="G120" t="str">
            <v>Flanders (Belgium)</v>
          </cell>
          <cell r="H120">
            <v>2</v>
          </cell>
          <cell r="I120">
            <v>3</v>
          </cell>
          <cell r="J120">
            <v>1</v>
          </cell>
          <cell r="K120">
            <v>508.4</v>
          </cell>
          <cell r="L120">
            <v>422801.82360509899</v>
          </cell>
          <cell r="M120">
            <v>82.863566304166497</v>
          </cell>
          <cell r="N120">
            <v>1.7260390162244099</v>
          </cell>
        </row>
        <row r="121">
          <cell r="G121" t="str">
            <v>Flanders (Belgium)</v>
          </cell>
          <cell r="H121">
            <v>2</v>
          </cell>
          <cell r="I121">
            <v>4</v>
          </cell>
          <cell r="J121">
            <v>1</v>
          </cell>
          <cell r="K121">
            <v>85.8</v>
          </cell>
          <cell r="L121">
            <v>71220.541764995403</v>
          </cell>
          <cell r="M121">
            <v>88.057133251754493</v>
          </cell>
          <cell r="N121">
            <v>3.3317131166376099</v>
          </cell>
        </row>
        <row r="122">
          <cell r="G122" t="str">
            <v>Flanders (Belgium)</v>
          </cell>
          <cell r="H122">
            <v>3</v>
          </cell>
          <cell r="I122">
            <v>1</v>
          </cell>
          <cell r="J122">
            <v>1</v>
          </cell>
          <cell r="K122">
            <v>33.299999999999997</v>
          </cell>
          <cell r="L122">
            <v>28636.452648745799</v>
          </cell>
          <cell r="M122">
            <v>68.385687828577105</v>
          </cell>
          <cell r="N122">
            <v>7.2651900248642001</v>
          </cell>
        </row>
        <row r="123">
          <cell r="G123" t="str">
            <v>Flanders (Belgium)</v>
          </cell>
          <cell r="H123">
            <v>3</v>
          </cell>
          <cell r="I123">
            <v>2</v>
          </cell>
          <cell r="J123">
            <v>1</v>
          </cell>
          <cell r="K123">
            <v>221.7</v>
          </cell>
          <cell r="L123">
            <v>185970.14975682099</v>
          </cell>
          <cell r="M123">
            <v>83.903294469894405</v>
          </cell>
          <cell r="N123">
            <v>2.5756653470306499</v>
          </cell>
        </row>
        <row r="124">
          <cell r="G124" t="str">
            <v>Flanders (Belgium)</v>
          </cell>
          <cell r="H124">
            <v>3</v>
          </cell>
          <cell r="I124">
            <v>3</v>
          </cell>
          <cell r="J124">
            <v>1</v>
          </cell>
          <cell r="K124">
            <v>735.2</v>
          </cell>
          <cell r="L124">
            <v>610619.03849327099</v>
          </cell>
          <cell r="M124">
            <v>89.415173308605603</v>
          </cell>
          <cell r="N124">
            <v>1.1814398333268099</v>
          </cell>
        </row>
        <row r="125">
          <cell r="G125" t="str">
            <v>Flanders (Belgium)</v>
          </cell>
          <cell r="H125">
            <v>3</v>
          </cell>
          <cell r="I125">
            <v>4</v>
          </cell>
          <cell r="J125">
            <v>1</v>
          </cell>
          <cell r="K125">
            <v>382.8</v>
          </cell>
          <cell r="L125">
            <v>318251.82433641498</v>
          </cell>
          <cell r="M125">
            <v>94.478450039710395</v>
          </cell>
          <cell r="N125">
            <v>1.34339905039384</v>
          </cell>
        </row>
        <row r="126">
          <cell r="G126" t="str">
            <v>France</v>
          </cell>
          <cell r="H126">
            <v>1</v>
          </cell>
          <cell r="I126">
            <v>4</v>
          </cell>
          <cell r="J126">
            <v>1</v>
          </cell>
          <cell r="K126">
            <v>1</v>
          </cell>
          <cell r="L126">
            <v>4075.2714507768501</v>
          </cell>
          <cell r="M126">
            <v>11.7401835494639</v>
          </cell>
          <cell r="N126">
            <v>9.7275155642908295</v>
          </cell>
        </row>
        <row r="127">
          <cell r="G127" t="str">
            <v>France</v>
          </cell>
          <cell r="H127">
            <v>1</v>
          </cell>
          <cell r="I127">
            <v>1</v>
          </cell>
          <cell r="J127">
            <v>1</v>
          </cell>
          <cell r="K127">
            <v>1</v>
          </cell>
          <cell r="L127">
            <v>4075.2714507768533</v>
          </cell>
          <cell r="M127">
            <v>11.740183549463852</v>
          </cell>
          <cell r="N127">
            <v>9.7275155642908331</v>
          </cell>
        </row>
        <row r="128">
          <cell r="G128" t="str">
            <v>France</v>
          </cell>
          <cell r="H128">
            <v>1</v>
          </cell>
          <cell r="I128">
            <v>2</v>
          </cell>
          <cell r="J128">
            <v>1</v>
          </cell>
          <cell r="K128">
            <v>291.5</v>
          </cell>
          <cell r="L128">
            <v>1733613.10444484</v>
          </cell>
          <cell r="M128">
            <v>56.5871379378003</v>
          </cell>
          <cell r="N128">
            <v>2.2231110728633001</v>
          </cell>
        </row>
        <row r="129">
          <cell r="G129" t="str">
            <v>France</v>
          </cell>
          <cell r="H129">
            <v>1</v>
          </cell>
          <cell r="I129">
            <v>3</v>
          </cell>
          <cell r="J129">
            <v>1</v>
          </cell>
          <cell r="K129">
            <v>112.6</v>
          </cell>
          <cell r="L129">
            <v>668502.88714093703</v>
          </cell>
          <cell r="M129">
            <v>61.227286806100899</v>
          </cell>
          <cell r="N129">
            <v>3.84736030589014</v>
          </cell>
        </row>
        <row r="130">
          <cell r="G130" t="str">
            <v>France</v>
          </cell>
          <cell r="H130">
            <v>1</v>
          </cell>
          <cell r="I130">
            <v>4</v>
          </cell>
          <cell r="J130">
            <v>1</v>
          </cell>
          <cell r="K130">
            <v>10.5</v>
          </cell>
          <cell r="L130">
            <v>59902.885730265203</v>
          </cell>
          <cell r="M130">
            <v>65.038364460500404</v>
          </cell>
          <cell r="N130">
            <v>12.183588007423999</v>
          </cell>
        </row>
        <row r="131">
          <cell r="G131" t="str">
            <v>France</v>
          </cell>
          <cell r="H131">
            <v>2</v>
          </cell>
          <cell r="I131">
            <v>4</v>
          </cell>
          <cell r="J131">
            <v>1</v>
          </cell>
          <cell r="K131">
            <v>3</v>
          </cell>
          <cell r="L131">
            <v>12669.087780883499</v>
          </cell>
          <cell r="M131">
            <v>73.632820289684005</v>
          </cell>
          <cell r="N131">
            <v>19.859647051777699</v>
          </cell>
        </row>
        <row r="132">
          <cell r="G132" t="str">
            <v>France</v>
          </cell>
          <cell r="H132">
            <v>2</v>
          </cell>
          <cell r="I132">
            <v>1</v>
          </cell>
          <cell r="J132">
            <v>1</v>
          </cell>
          <cell r="K132">
            <v>3</v>
          </cell>
          <cell r="L132">
            <v>12669.087780883541</v>
          </cell>
          <cell r="M132">
            <v>73.632820289683991</v>
          </cell>
          <cell r="N132">
            <v>19.859647051777674</v>
          </cell>
        </row>
        <row r="133">
          <cell r="G133" t="str">
            <v>France</v>
          </cell>
          <cell r="H133">
            <v>2</v>
          </cell>
          <cell r="I133">
            <v>2</v>
          </cell>
          <cell r="J133">
            <v>1</v>
          </cell>
          <cell r="K133">
            <v>823.8</v>
          </cell>
          <cell r="L133">
            <v>4822045.2283302201</v>
          </cell>
          <cell r="M133">
            <v>74.443265434182194</v>
          </cell>
          <cell r="N133">
            <v>1.5097909814621999</v>
          </cell>
        </row>
        <row r="134">
          <cell r="G134" t="str">
            <v>France</v>
          </cell>
          <cell r="H134">
            <v>2</v>
          </cell>
          <cell r="I134">
            <v>3</v>
          </cell>
          <cell r="J134">
            <v>1</v>
          </cell>
          <cell r="K134">
            <v>568.4</v>
          </cell>
          <cell r="L134">
            <v>3327807.4915418699</v>
          </cell>
          <cell r="M134">
            <v>74.805030362348404</v>
          </cell>
          <cell r="N134">
            <v>1.66707678209487</v>
          </cell>
        </row>
        <row r="135">
          <cell r="G135" t="str">
            <v>France</v>
          </cell>
          <cell r="H135">
            <v>2</v>
          </cell>
          <cell r="I135">
            <v>4</v>
          </cell>
          <cell r="J135">
            <v>1</v>
          </cell>
          <cell r="K135">
            <v>65.3</v>
          </cell>
          <cell r="L135">
            <v>370060.204929334</v>
          </cell>
          <cell r="M135">
            <v>75.566916951245105</v>
          </cell>
          <cell r="N135">
            <v>5.3227805736251597</v>
          </cell>
        </row>
        <row r="136">
          <cell r="G136" t="str">
            <v>France</v>
          </cell>
          <cell r="H136">
            <v>3</v>
          </cell>
          <cell r="I136">
            <v>1</v>
          </cell>
          <cell r="J136">
            <v>1</v>
          </cell>
          <cell r="K136">
            <v>64.099999999999994</v>
          </cell>
          <cell r="L136">
            <v>325951.304003625</v>
          </cell>
          <cell r="M136">
            <v>65.185466272920195</v>
          </cell>
          <cell r="N136">
            <v>4.5880344622810902</v>
          </cell>
        </row>
        <row r="137">
          <cell r="G137" t="str">
            <v>France</v>
          </cell>
          <cell r="H137">
            <v>3</v>
          </cell>
          <cell r="I137">
            <v>2</v>
          </cell>
          <cell r="J137">
            <v>1</v>
          </cell>
          <cell r="K137">
            <v>360.1</v>
          </cell>
          <cell r="L137">
            <v>1787712.45031419</v>
          </cell>
          <cell r="M137">
            <v>79.695750794595298</v>
          </cell>
          <cell r="N137">
            <v>1.9781966177862</v>
          </cell>
        </row>
        <row r="138">
          <cell r="G138" t="str">
            <v>France</v>
          </cell>
          <cell r="H138">
            <v>3</v>
          </cell>
          <cell r="I138">
            <v>3</v>
          </cell>
          <cell r="J138">
            <v>1</v>
          </cell>
          <cell r="K138">
            <v>849.6</v>
          </cell>
          <cell r="L138">
            <v>4330606.1309178304</v>
          </cell>
          <cell r="M138">
            <v>87.030894314557301</v>
          </cell>
          <cell r="N138">
            <v>1.0300665585859801</v>
          </cell>
        </row>
        <row r="139">
          <cell r="G139" t="str">
            <v>France</v>
          </cell>
          <cell r="H139">
            <v>3</v>
          </cell>
          <cell r="I139">
            <v>4</v>
          </cell>
          <cell r="J139">
            <v>1</v>
          </cell>
          <cell r="K139">
            <v>308.2</v>
          </cell>
          <cell r="L139">
            <v>1576167.4155254399</v>
          </cell>
          <cell r="M139">
            <v>87.556333209127104</v>
          </cell>
          <cell r="N139">
            <v>2.3013603057907699</v>
          </cell>
        </row>
        <row r="140">
          <cell r="G140" t="str">
            <v>Germany</v>
          </cell>
          <cell r="H140">
            <v>1</v>
          </cell>
          <cell r="I140">
            <v>1</v>
          </cell>
          <cell r="J140">
            <v>1</v>
          </cell>
          <cell r="K140">
            <v>96.7</v>
          </cell>
          <cell r="L140">
            <v>1240634.0266263201</v>
          </cell>
          <cell r="M140">
            <v>52.213519674992703</v>
          </cell>
          <cell r="N140">
            <v>3.9267900159457798</v>
          </cell>
        </row>
        <row r="141">
          <cell r="G141" t="str">
            <v>Germany</v>
          </cell>
          <cell r="H141">
            <v>1</v>
          </cell>
          <cell r="I141">
            <v>2</v>
          </cell>
          <cell r="J141">
            <v>1</v>
          </cell>
          <cell r="K141">
            <v>74.7</v>
          </cell>
          <cell r="L141">
            <v>911583.67396324</v>
          </cell>
          <cell r="M141">
            <v>60.0273023137051</v>
          </cell>
          <cell r="N141">
            <v>5.4187945098822601</v>
          </cell>
        </row>
        <row r="142">
          <cell r="G142" t="str">
            <v>Germany</v>
          </cell>
          <cell r="H142">
            <v>1</v>
          </cell>
          <cell r="I142">
            <v>3</v>
          </cell>
          <cell r="J142">
            <v>1</v>
          </cell>
          <cell r="K142">
            <v>25.5</v>
          </cell>
          <cell r="L142">
            <v>267371.96260260599</v>
          </cell>
          <cell r="M142">
            <v>67.027437728939404</v>
          </cell>
          <cell r="N142">
            <v>9.0486562081852</v>
          </cell>
        </row>
        <row r="143">
          <cell r="G143" t="str">
            <v>Germany</v>
          </cell>
          <cell r="H143">
            <v>1</v>
          </cell>
          <cell r="I143">
            <v>4</v>
          </cell>
          <cell r="J143">
            <v>1</v>
          </cell>
          <cell r="K143">
            <v>4.0999999999999996</v>
          </cell>
          <cell r="L143">
            <v>27745.152099708401</v>
          </cell>
          <cell r="M143">
            <v>74.630187721643196</v>
          </cell>
          <cell r="N143">
            <v>40.525681261912801</v>
          </cell>
        </row>
        <row r="144">
          <cell r="G144" t="str">
            <v>Germany</v>
          </cell>
          <cell r="H144">
            <v>2</v>
          </cell>
          <cell r="I144">
            <v>1</v>
          </cell>
          <cell r="J144">
            <v>1</v>
          </cell>
          <cell r="K144">
            <v>299</v>
          </cell>
          <cell r="L144">
            <v>3351745.5090131899</v>
          </cell>
          <cell r="M144">
            <v>70.186406277475001</v>
          </cell>
          <cell r="N144">
            <v>2.6029644921338</v>
          </cell>
        </row>
        <row r="145">
          <cell r="G145" t="str">
            <v>Germany</v>
          </cell>
          <cell r="H145">
            <v>2</v>
          </cell>
          <cell r="I145">
            <v>2</v>
          </cell>
          <cell r="J145">
            <v>1</v>
          </cell>
          <cell r="K145">
            <v>738.9</v>
          </cell>
          <cell r="L145">
            <v>8006653.2958016302</v>
          </cell>
          <cell r="M145">
            <v>79.299315292239498</v>
          </cell>
          <cell r="N145">
            <v>1.6715862061265701</v>
          </cell>
        </row>
        <row r="146">
          <cell r="G146" t="str">
            <v>Germany</v>
          </cell>
          <cell r="H146">
            <v>2</v>
          </cell>
          <cell r="I146">
            <v>3</v>
          </cell>
          <cell r="J146">
            <v>1</v>
          </cell>
          <cell r="K146">
            <v>672</v>
          </cell>
          <cell r="L146">
            <v>6754838.4894861197</v>
          </cell>
          <cell r="M146">
            <v>83.940042842078498</v>
          </cell>
          <cell r="N146">
            <v>1.6612462837670601</v>
          </cell>
        </row>
        <row r="147">
          <cell r="G147" t="str">
            <v>Germany</v>
          </cell>
          <cell r="H147">
            <v>2</v>
          </cell>
          <cell r="I147">
            <v>4</v>
          </cell>
          <cell r="J147">
            <v>1</v>
          </cell>
          <cell r="K147">
            <v>125.1</v>
          </cell>
          <cell r="L147">
            <v>1207095.77569709</v>
          </cell>
          <cell r="M147">
            <v>85.813083299517103</v>
          </cell>
          <cell r="N147">
            <v>3.3808426516459398</v>
          </cell>
        </row>
        <row r="148">
          <cell r="G148" t="str">
            <v>Germany</v>
          </cell>
          <cell r="H148">
            <v>3</v>
          </cell>
          <cell r="I148">
            <v>1</v>
          </cell>
          <cell r="J148">
            <v>1</v>
          </cell>
          <cell r="K148">
            <v>67.400000000000006</v>
          </cell>
          <cell r="L148">
            <v>645142.40164481802</v>
          </cell>
          <cell r="M148">
            <v>73.740714928587394</v>
          </cell>
          <cell r="N148">
            <v>6.9093413148925196</v>
          </cell>
        </row>
        <row r="149">
          <cell r="G149" t="str">
            <v>Germany</v>
          </cell>
          <cell r="H149">
            <v>3</v>
          </cell>
          <cell r="I149">
            <v>2</v>
          </cell>
          <cell r="J149">
            <v>1</v>
          </cell>
          <cell r="K149">
            <v>327</v>
          </cell>
          <cell r="L149">
            <v>3106260.0824054498</v>
          </cell>
          <cell r="M149">
            <v>82.503479807048805</v>
          </cell>
          <cell r="N149">
            <v>2.4110204641209898</v>
          </cell>
        </row>
        <row r="150">
          <cell r="G150" t="str">
            <v>Germany</v>
          </cell>
          <cell r="H150">
            <v>3</v>
          </cell>
          <cell r="I150">
            <v>3</v>
          </cell>
          <cell r="J150">
            <v>1</v>
          </cell>
          <cell r="K150">
            <v>728.3</v>
          </cell>
          <cell r="L150">
            <v>6710663.93279872</v>
          </cell>
          <cell r="M150">
            <v>90.527619203834604</v>
          </cell>
          <cell r="N150">
            <v>1.3684434449688201</v>
          </cell>
        </row>
        <row r="151">
          <cell r="G151" t="str">
            <v>Germany</v>
          </cell>
          <cell r="H151">
            <v>3</v>
          </cell>
          <cell r="I151">
            <v>4</v>
          </cell>
          <cell r="J151">
            <v>1</v>
          </cell>
          <cell r="K151">
            <v>315.3</v>
          </cell>
          <cell r="L151">
            <v>2854078.8297632998</v>
          </cell>
          <cell r="M151">
            <v>92.686593593207803</v>
          </cell>
          <cell r="N151">
            <v>2.1148626648495799</v>
          </cell>
        </row>
        <row r="152">
          <cell r="G152" t="str">
            <v>Capitals</v>
          </cell>
          <cell r="H152">
            <v>1</v>
          </cell>
          <cell r="I152">
            <v>1</v>
          </cell>
          <cell r="J152">
            <v>1</v>
          </cell>
          <cell r="K152">
            <v>241.6</v>
          </cell>
          <cell r="L152">
            <v>414564.53717030003</v>
          </cell>
          <cell r="M152">
            <v>52.905812071891802</v>
          </cell>
          <cell r="N152">
            <v>3.3641493816090899</v>
          </cell>
        </row>
        <row r="153">
          <cell r="G153" t="str">
            <v>Capitals</v>
          </cell>
          <cell r="H153">
            <v>1</v>
          </cell>
          <cell r="I153">
            <v>2</v>
          </cell>
          <cell r="J153">
            <v>1</v>
          </cell>
          <cell r="K153">
            <v>179.2</v>
          </cell>
          <cell r="L153">
            <v>314679.70990445098</v>
          </cell>
          <cell r="M153">
            <v>40.055338285561803</v>
          </cell>
          <cell r="N153">
            <v>3.7578275136356201</v>
          </cell>
        </row>
        <row r="154">
          <cell r="G154" t="str">
            <v>Capitals</v>
          </cell>
          <cell r="H154">
            <v>1</v>
          </cell>
          <cell r="I154">
            <v>3</v>
          </cell>
          <cell r="J154">
            <v>1</v>
          </cell>
          <cell r="K154">
            <v>60</v>
          </cell>
          <cell r="L154">
            <v>108754.426693316</v>
          </cell>
          <cell r="M154">
            <v>35.986884834609398</v>
          </cell>
          <cell r="N154">
            <v>5.9344129685523503</v>
          </cell>
        </row>
        <row r="155">
          <cell r="G155" t="str">
            <v>Capitals</v>
          </cell>
          <cell r="H155">
            <v>1</v>
          </cell>
          <cell r="I155">
            <v>4</v>
          </cell>
          <cell r="J155">
            <v>1</v>
          </cell>
          <cell r="K155">
            <v>2.2000000000000002</v>
          </cell>
          <cell r="L155">
            <v>4414.2544004246802</v>
          </cell>
          <cell r="M155">
            <v>19.080251656420199</v>
          </cell>
          <cell r="N155">
            <v>24.242766997566999</v>
          </cell>
        </row>
        <row r="156">
          <cell r="G156" t="str">
            <v>Capitals</v>
          </cell>
          <cell r="H156">
            <v>2</v>
          </cell>
          <cell r="I156">
            <v>1</v>
          </cell>
          <cell r="J156">
            <v>1</v>
          </cell>
          <cell r="K156">
            <v>293.89999999999998</v>
          </cell>
          <cell r="L156">
            <v>326681.91115168802</v>
          </cell>
          <cell r="M156">
            <v>54.931056313163097</v>
          </cell>
          <cell r="N156">
            <v>3.03721869350951</v>
          </cell>
        </row>
        <row r="157">
          <cell r="G157" t="str">
            <v>Capitals</v>
          </cell>
          <cell r="H157">
            <v>2</v>
          </cell>
          <cell r="I157">
            <v>2</v>
          </cell>
          <cell r="J157">
            <v>1</v>
          </cell>
          <cell r="K157">
            <v>446.2</v>
          </cell>
          <cell r="L157">
            <v>549331.57107387495</v>
          </cell>
          <cell r="M157">
            <v>51.471048963676502</v>
          </cell>
          <cell r="N157">
            <v>2.39231769579257</v>
          </cell>
        </row>
        <row r="158">
          <cell r="G158" t="str">
            <v>Capitals</v>
          </cell>
          <cell r="H158">
            <v>2</v>
          </cell>
          <cell r="I158">
            <v>3</v>
          </cell>
          <cell r="J158">
            <v>1</v>
          </cell>
          <cell r="K158">
            <v>233.1</v>
          </cell>
          <cell r="L158">
            <v>308252.01934934402</v>
          </cell>
          <cell r="M158">
            <v>49.349505041963702</v>
          </cell>
          <cell r="N158">
            <v>3.2826039547536401</v>
          </cell>
        </row>
        <row r="159">
          <cell r="G159" t="str">
            <v>Capitals</v>
          </cell>
          <cell r="H159">
            <v>2</v>
          </cell>
          <cell r="I159">
            <v>4</v>
          </cell>
          <cell r="J159">
            <v>1</v>
          </cell>
          <cell r="K159">
            <v>28.8</v>
          </cell>
          <cell r="L159">
            <v>44483.917499776297</v>
          </cell>
          <cell r="M159">
            <v>44.271016808711501</v>
          </cell>
          <cell r="N159">
            <v>10.6313161729742</v>
          </cell>
        </row>
        <row r="160">
          <cell r="G160" t="str">
            <v>Capitals</v>
          </cell>
          <cell r="H160">
            <v>3</v>
          </cell>
          <cell r="I160">
            <v>1</v>
          </cell>
          <cell r="J160">
            <v>1</v>
          </cell>
          <cell r="K160">
            <v>133.80000000000001</v>
          </cell>
          <cell r="L160">
            <v>165348.32147163901</v>
          </cell>
          <cell r="M160">
            <v>68.555871157824399</v>
          </cell>
          <cell r="N160">
            <v>5.7020385302376297</v>
          </cell>
        </row>
        <row r="161">
          <cell r="G161" t="str">
            <v>Capitals</v>
          </cell>
          <cell r="H161">
            <v>3</v>
          </cell>
          <cell r="I161">
            <v>2</v>
          </cell>
          <cell r="J161">
            <v>1</v>
          </cell>
          <cell r="K161">
            <v>301.5</v>
          </cell>
          <cell r="L161">
            <v>382961.86951549101</v>
          </cell>
          <cell r="M161">
            <v>61.702049662348898</v>
          </cell>
          <cell r="N161">
            <v>3.4884481047745401</v>
          </cell>
        </row>
        <row r="162">
          <cell r="G162" t="str">
            <v>Capitals</v>
          </cell>
          <cell r="H162">
            <v>3</v>
          </cell>
          <cell r="I162">
            <v>3</v>
          </cell>
          <cell r="J162">
            <v>1</v>
          </cell>
          <cell r="K162">
            <v>280</v>
          </cell>
          <cell r="L162">
            <v>402154.62306712498</v>
          </cell>
          <cell r="M162">
            <v>69.380212754263894</v>
          </cell>
          <cell r="N162">
            <v>3.3258795364566298</v>
          </cell>
        </row>
        <row r="163">
          <cell r="G163" t="str">
            <v>Capitals</v>
          </cell>
          <cell r="H163">
            <v>3</v>
          </cell>
          <cell r="I163">
            <v>4</v>
          </cell>
          <cell r="J163">
            <v>1</v>
          </cell>
          <cell r="K163">
            <v>91.7</v>
          </cell>
          <cell r="L163">
            <v>157641.79375609299</v>
          </cell>
          <cell r="M163">
            <v>81.292922761883105</v>
          </cell>
          <cell r="N163">
            <v>4.4913913510767998</v>
          </cell>
        </row>
        <row r="164">
          <cell r="G164" t="str">
            <v>Ireland</v>
          </cell>
          <cell r="H164">
            <v>1</v>
          </cell>
          <cell r="I164">
            <v>1</v>
          </cell>
          <cell r="J164">
            <v>1</v>
          </cell>
          <cell r="K164">
            <v>183.4</v>
          </cell>
          <cell r="L164">
            <v>108490.403716457</v>
          </cell>
          <cell r="M164">
            <v>40.6289561180227</v>
          </cell>
          <cell r="N164">
            <v>3.1917997775918501</v>
          </cell>
        </row>
        <row r="165">
          <cell r="G165" t="str">
            <v>Ireland</v>
          </cell>
          <cell r="H165">
            <v>1</v>
          </cell>
          <cell r="I165">
            <v>2</v>
          </cell>
          <cell r="J165">
            <v>1</v>
          </cell>
          <cell r="K165">
            <v>247.5</v>
          </cell>
          <cell r="L165">
            <v>149628.17167103599</v>
          </cell>
          <cell r="M165">
            <v>52.414020794234901</v>
          </cell>
          <cell r="N165">
            <v>2.94348965857316</v>
          </cell>
        </row>
        <row r="166">
          <cell r="G166" t="str">
            <v>Ireland</v>
          </cell>
          <cell r="H166">
            <v>1</v>
          </cell>
          <cell r="I166">
            <v>3</v>
          </cell>
          <cell r="J166">
            <v>1</v>
          </cell>
          <cell r="K166">
            <v>97.9</v>
          </cell>
          <cell r="L166">
            <v>58569.114206842598</v>
          </cell>
          <cell r="M166">
            <v>55.945557081383797</v>
          </cell>
          <cell r="N166">
            <v>4.8965211573925096</v>
          </cell>
        </row>
        <row r="167">
          <cell r="G167" t="str">
            <v>Ireland</v>
          </cell>
          <cell r="H167">
            <v>1</v>
          </cell>
          <cell r="I167">
            <v>4</v>
          </cell>
          <cell r="J167">
            <v>1</v>
          </cell>
          <cell r="K167">
            <v>3.2</v>
          </cell>
          <cell r="L167">
            <v>2707.8091391174398</v>
          </cell>
          <cell r="M167">
            <v>57.342184725285399</v>
          </cell>
          <cell r="N167">
            <v>26.884793519768699</v>
          </cell>
        </row>
        <row r="168">
          <cell r="G168" t="str">
            <v>Ireland</v>
          </cell>
          <cell r="H168">
            <v>2</v>
          </cell>
          <cell r="I168">
            <v>1</v>
          </cell>
          <cell r="J168">
            <v>1</v>
          </cell>
          <cell r="K168">
            <v>156.6</v>
          </cell>
          <cell r="L168">
            <v>80150.436440285805</v>
          </cell>
          <cell r="M168">
            <v>60.343522042499799</v>
          </cell>
          <cell r="N168">
            <v>4.4016015632313099</v>
          </cell>
        </row>
        <row r="169">
          <cell r="G169" t="str">
            <v>Ireland</v>
          </cell>
          <cell r="H169">
            <v>2</v>
          </cell>
          <cell r="I169">
            <v>2</v>
          </cell>
          <cell r="J169">
            <v>1</v>
          </cell>
          <cell r="K169">
            <v>491</v>
          </cell>
          <cell r="L169">
            <v>242571.40655423401</v>
          </cell>
          <cell r="M169">
            <v>62.467405210910499</v>
          </cell>
          <cell r="N169">
            <v>1.7839439944322599</v>
          </cell>
        </row>
        <row r="170">
          <cell r="G170" t="str">
            <v>Ireland</v>
          </cell>
          <cell r="H170">
            <v>2</v>
          </cell>
          <cell r="I170">
            <v>3</v>
          </cell>
          <cell r="J170">
            <v>1</v>
          </cell>
          <cell r="K170">
            <v>483.8</v>
          </cell>
          <cell r="L170">
            <v>242777.367623798</v>
          </cell>
          <cell r="M170">
            <v>70.087433879289406</v>
          </cell>
          <cell r="N170">
            <v>2.19048069326145</v>
          </cell>
        </row>
        <row r="171">
          <cell r="G171" t="str">
            <v>Ireland</v>
          </cell>
          <cell r="H171">
            <v>2</v>
          </cell>
          <cell r="I171">
            <v>4</v>
          </cell>
          <cell r="J171">
            <v>1</v>
          </cell>
          <cell r="K171">
            <v>73.599999999999994</v>
          </cell>
          <cell r="L171">
            <v>37787.762821349897</v>
          </cell>
          <cell r="M171">
            <v>76.6673790651015</v>
          </cell>
          <cell r="N171">
            <v>5.6744494151593798</v>
          </cell>
        </row>
        <row r="172">
          <cell r="G172" t="str">
            <v>Ireland</v>
          </cell>
          <cell r="H172">
            <v>3</v>
          </cell>
          <cell r="I172">
            <v>1</v>
          </cell>
          <cell r="J172">
            <v>1</v>
          </cell>
          <cell r="K172">
            <v>74.8</v>
          </cell>
          <cell r="L172">
            <v>31365.137805453898</v>
          </cell>
          <cell r="M172">
            <v>72.479409322898604</v>
          </cell>
          <cell r="N172">
            <v>5.9185828558748197</v>
          </cell>
        </row>
        <row r="173">
          <cell r="G173" t="str">
            <v>Ireland</v>
          </cell>
          <cell r="H173">
            <v>3</v>
          </cell>
          <cell r="I173">
            <v>2</v>
          </cell>
          <cell r="J173">
            <v>1</v>
          </cell>
          <cell r="K173">
            <v>411.3</v>
          </cell>
          <cell r="L173">
            <v>177287.00139738401</v>
          </cell>
          <cell r="M173">
            <v>78.1584327498324</v>
          </cell>
          <cell r="N173">
            <v>2.1744955516095001</v>
          </cell>
        </row>
        <row r="174">
          <cell r="G174" t="str">
            <v>Ireland</v>
          </cell>
          <cell r="H174">
            <v>3</v>
          </cell>
          <cell r="I174">
            <v>3</v>
          </cell>
          <cell r="J174">
            <v>1</v>
          </cell>
          <cell r="K174">
            <v>807.9</v>
          </cell>
          <cell r="L174">
            <v>341664.06740506197</v>
          </cell>
          <cell r="M174">
            <v>82.384261358913406</v>
          </cell>
          <cell r="N174">
            <v>1.62897363849695</v>
          </cell>
        </row>
        <row r="175">
          <cell r="G175" t="str">
            <v>Ireland</v>
          </cell>
          <cell r="H175">
            <v>3</v>
          </cell>
          <cell r="I175">
            <v>4</v>
          </cell>
          <cell r="J175">
            <v>1</v>
          </cell>
          <cell r="K175">
            <v>328</v>
          </cell>
          <cell r="L175">
            <v>139412.347987674</v>
          </cell>
          <cell r="M175">
            <v>86.471040506973196</v>
          </cell>
          <cell r="N175">
            <v>2.92781687097286</v>
          </cell>
        </row>
        <row r="176">
          <cell r="G176" t="str">
            <v>Penguins</v>
          </cell>
          <cell r="H176">
            <v>1</v>
          </cell>
          <cell r="I176">
            <v>1</v>
          </cell>
          <cell r="J176">
            <v>1</v>
          </cell>
          <cell r="K176">
            <v>200.5</v>
          </cell>
          <cell r="L176">
            <v>133558.94441810399</v>
          </cell>
          <cell r="M176">
            <v>45.9485218010499</v>
          </cell>
          <cell r="N176">
            <v>2.3655340226481498</v>
          </cell>
        </row>
        <row r="177">
          <cell r="G177" t="str">
            <v>Penguins</v>
          </cell>
          <cell r="H177">
            <v>1</v>
          </cell>
          <cell r="I177">
            <v>2</v>
          </cell>
          <cell r="J177">
            <v>1</v>
          </cell>
          <cell r="K177">
            <v>94.9</v>
          </cell>
          <cell r="L177">
            <v>67862.177080152702</v>
          </cell>
          <cell r="M177">
            <v>55.788208582214502</v>
          </cell>
          <cell r="N177">
            <v>5.4914579604849303</v>
          </cell>
        </row>
        <row r="178">
          <cell r="G178" t="str">
            <v>Penguins</v>
          </cell>
          <cell r="H178">
            <v>1</v>
          </cell>
          <cell r="I178">
            <v>3</v>
          </cell>
          <cell r="J178">
            <v>1</v>
          </cell>
          <cell r="K178">
            <v>30.3</v>
          </cell>
          <cell r="L178">
            <v>22452.137963360401</v>
          </cell>
          <cell r="M178">
            <v>52.202887818350298</v>
          </cell>
          <cell r="N178">
            <v>9.2755830325158808</v>
          </cell>
        </row>
        <row r="179">
          <cell r="G179" t="str">
            <v>Penguins</v>
          </cell>
          <cell r="H179">
            <v>1</v>
          </cell>
          <cell r="I179">
            <v>4</v>
          </cell>
          <cell r="J179">
            <v>1</v>
          </cell>
          <cell r="K179">
            <v>3.3</v>
          </cell>
          <cell r="L179">
            <v>2146.5440389008199</v>
          </cell>
          <cell r="M179">
            <v>53.080226702208897</v>
          </cell>
          <cell r="N179">
            <v>34.064354291695601</v>
          </cell>
        </row>
        <row r="180">
          <cell r="G180" t="str">
            <v>Penguins</v>
          </cell>
          <cell r="H180">
            <v>2</v>
          </cell>
          <cell r="I180">
            <v>1</v>
          </cell>
          <cell r="J180">
            <v>1</v>
          </cell>
          <cell r="K180">
            <v>358.4</v>
          </cell>
          <cell r="L180">
            <v>322163.87440707401</v>
          </cell>
          <cell r="M180">
            <v>68.317362986060701</v>
          </cell>
          <cell r="N180">
            <v>2.3941245760421399</v>
          </cell>
        </row>
        <row r="181">
          <cell r="G181" t="str">
            <v>Penguins</v>
          </cell>
          <cell r="H181">
            <v>2</v>
          </cell>
          <cell r="I181">
            <v>2</v>
          </cell>
          <cell r="J181">
            <v>1</v>
          </cell>
          <cell r="K181">
            <v>377.4</v>
          </cell>
          <cell r="L181">
            <v>347983.31110462098</v>
          </cell>
          <cell r="M181">
            <v>75.4326387140283</v>
          </cell>
          <cell r="N181">
            <v>2.3727234064467502</v>
          </cell>
        </row>
        <row r="182">
          <cell r="G182" t="str">
            <v>Penguins</v>
          </cell>
          <cell r="H182">
            <v>2</v>
          </cell>
          <cell r="I182">
            <v>3</v>
          </cell>
          <cell r="J182">
            <v>1</v>
          </cell>
          <cell r="K182">
            <v>217.2</v>
          </cell>
          <cell r="L182">
            <v>218655.63671255001</v>
          </cell>
          <cell r="M182">
            <v>77.733778135822305</v>
          </cell>
          <cell r="N182">
            <v>2.75564835995764</v>
          </cell>
        </row>
        <row r="183">
          <cell r="G183" t="str">
            <v>Penguins</v>
          </cell>
          <cell r="H183">
            <v>2</v>
          </cell>
          <cell r="I183">
            <v>4</v>
          </cell>
          <cell r="J183">
            <v>1</v>
          </cell>
          <cell r="K183">
            <v>40</v>
          </cell>
          <cell r="L183">
            <v>42761.607984429203</v>
          </cell>
          <cell r="M183">
            <v>72.109409421316101</v>
          </cell>
          <cell r="N183">
            <v>6.55252225637543</v>
          </cell>
        </row>
        <row r="184">
          <cell r="G184" t="str">
            <v>Penguins</v>
          </cell>
          <cell r="H184">
            <v>3</v>
          </cell>
          <cell r="I184">
            <v>1</v>
          </cell>
          <cell r="J184">
            <v>1</v>
          </cell>
          <cell r="K184">
            <v>231.4</v>
          </cell>
          <cell r="L184">
            <v>206185.487891447</v>
          </cell>
          <cell r="M184">
            <v>76.664408269368394</v>
          </cell>
          <cell r="N184">
            <v>2.86048353059424</v>
          </cell>
        </row>
        <row r="185">
          <cell r="G185" t="str">
            <v>Penguins</v>
          </cell>
          <cell r="H185">
            <v>3</v>
          </cell>
          <cell r="I185">
            <v>2</v>
          </cell>
          <cell r="J185">
            <v>1</v>
          </cell>
          <cell r="K185">
            <v>527.9</v>
          </cell>
          <cell r="L185">
            <v>496392.543817278</v>
          </cell>
          <cell r="M185">
            <v>83.108539116425305</v>
          </cell>
          <cell r="N185">
            <v>1.8890953519555</v>
          </cell>
        </row>
        <row r="186">
          <cell r="G186" t="str">
            <v>Penguins</v>
          </cell>
          <cell r="H186">
            <v>3</v>
          </cell>
          <cell r="I186">
            <v>3</v>
          </cell>
          <cell r="J186">
            <v>1</v>
          </cell>
          <cell r="K186">
            <v>631.6</v>
          </cell>
          <cell r="L186">
            <v>639837.52563199599</v>
          </cell>
          <cell r="M186">
            <v>89.027765745048299</v>
          </cell>
          <cell r="N186">
            <v>1.35092686644227</v>
          </cell>
        </row>
        <row r="187">
          <cell r="G187" t="str">
            <v>Penguins</v>
          </cell>
          <cell r="H187">
            <v>3</v>
          </cell>
          <cell r="I187">
            <v>4</v>
          </cell>
          <cell r="J187">
            <v>1</v>
          </cell>
          <cell r="K187">
            <v>207.1</v>
          </cell>
          <cell r="L187">
            <v>220092.67104696401</v>
          </cell>
          <cell r="M187">
            <v>90.252110228417095</v>
          </cell>
          <cell r="N187">
            <v>2.4909101533831901</v>
          </cell>
        </row>
        <row r="188">
          <cell r="G188" t="str">
            <v>Italy</v>
          </cell>
          <cell r="H188">
            <v>1</v>
          </cell>
          <cell r="I188">
            <v>1</v>
          </cell>
          <cell r="J188">
            <v>1</v>
          </cell>
          <cell r="K188">
            <v>307.89999999999998</v>
          </cell>
          <cell r="L188">
            <v>3573568.6724296999</v>
          </cell>
          <cell r="M188">
            <v>50.041171933445099</v>
          </cell>
          <cell r="N188">
            <v>2.39549209216305</v>
          </cell>
        </row>
        <row r="189">
          <cell r="G189" t="str">
            <v>Italy</v>
          </cell>
          <cell r="H189">
            <v>1</v>
          </cell>
          <cell r="I189">
            <v>2</v>
          </cell>
          <cell r="J189">
            <v>1</v>
          </cell>
          <cell r="K189">
            <v>350</v>
          </cell>
          <cell r="L189">
            <v>4040650.8007024</v>
          </cell>
          <cell r="M189">
            <v>54.321370215595401</v>
          </cell>
          <cell r="N189">
            <v>2.3296414658039901</v>
          </cell>
        </row>
        <row r="190">
          <cell r="G190" t="str">
            <v>Italy</v>
          </cell>
          <cell r="H190">
            <v>1</v>
          </cell>
          <cell r="I190">
            <v>3</v>
          </cell>
          <cell r="J190">
            <v>1</v>
          </cell>
          <cell r="K190">
            <v>115.8</v>
          </cell>
          <cell r="L190">
            <v>1355331.7405546</v>
          </cell>
          <cell r="M190">
            <v>62.556791306368702</v>
          </cell>
          <cell r="N190">
            <v>4.5700206702064801</v>
          </cell>
        </row>
        <row r="191">
          <cell r="G191" t="str">
            <v>Italy</v>
          </cell>
          <cell r="H191">
            <v>1</v>
          </cell>
          <cell r="I191">
            <v>4</v>
          </cell>
          <cell r="J191">
            <v>1</v>
          </cell>
          <cell r="K191">
            <v>5.3</v>
          </cell>
          <cell r="L191">
            <v>63062.170252299999</v>
          </cell>
          <cell r="M191">
            <v>80.221560569900006</v>
          </cell>
          <cell r="N191">
            <v>22.927671789229201</v>
          </cell>
        </row>
        <row r="192">
          <cell r="G192" t="str">
            <v>Italy</v>
          </cell>
          <cell r="H192">
            <v>2</v>
          </cell>
          <cell r="I192">
            <v>1</v>
          </cell>
          <cell r="J192">
            <v>1</v>
          </cell>
          <cell r="K192">
            <v>212.8</v>
          </cell>
          <cell r="L192">
            <v>1269936.1872564999</v>
          </cell>
          <cell r="M192">
            <v>68.739378005401207</v>
          </cell>
          <cell r="N192">
            <v>4.2716656676223197</v>
          </cell>
        </row>
        <row r="193">
          <cell r="G193" t="str">
            <v>Italy</v>
          </cell>
          <cell r="H193">
            <v>2</v>
          </cell>
          <cell r="I193">
            <v>2</v>
          </cell>
          <cell r="J193">
            <v>1</v>
          </cell>
          <cell r="K193">
            <v>558.4</v>
          </cell>
          <cell r="L193">
            <v>3305970.1137072002</v>
          </cell>
          <cell r="M193">
            <v>65.880380276869602</v>
          </cell>
          <cell r="N193">
            <v>2.5041377355485199</v>
          </cell>
        </row>
        <row r="194">
          <cell r="G194" t="str">
            <v>Italy</v>
          </cell>
          <cell r="H194">
            <v>2</v>
          </cell>
          <cell r="I194">
            <v>3</v>
          </cell>
          <cell r="J194">
            <v>1</v>
          </cell>
          <cell r="K194">
            <v>473.3</v>
          </cell>
          <cell r="L194">
            <v>2952979.1174829002</v>
          </cell>
          <cell r="M194">
            <v>75.212057784042898</v>
          </cell>
          <cell r="N194">
            <v>2.6584123069052099</v>
          </cell>
        </row>
        <row r="195">
          <cell r="G195" t="str">
            <v>Italy</v>
          </cell>
          <cell r="H195">
            <v>2</v>
          </cell>
          <cell r="I195">
            <v>4</v>
          </cell>
          <cell r="J195">
            <v>1</v>
          </cell>
          <cell r="K195">
            <v>63.5</v>
          </cell>
          <cell r="L195">
            <v>390905.32348840003</v>
          </cell>
          <cell r="M195">
            <v>89.244530295999596</v>
          </cell>
          <cell r="N195">
            <v>5.3337304085820101</v>
          </cell>
        </row>
        <row r="196">
          <cell r="G196" t="str">
            <v>Italy</v>
          </cell>
          <cell r="H196">
            <v>3</v>
          </cell>
          <cell r="I196">
            <v>1</v>
          </cell>
          <cell r="J196">
            <v>1</v>
          </cell>
          <cell r="K196">
            <v>61.9</v>
          </cell>
          <cell r="L196">
            <v>319472.81086175999</v>
          </cell>
          <cell r="M196">
            <v>77.434824997847002</v>
          </cell>
          <cell r="N196">
            <v>6.3018314965931497</v>
          </cell>
        </row>
        <row r="197">
          <cell r="G197" t="str">
            <v>Italy</v>
          </cell>
          <cell r="H197">
            <v>3</v>
          </cell>
          <cell r="I197">
            <v>2</v>
          </cell>
          <cell r="J197">
            <v>1</v>
          </cell>
          <cell r="K197">
            <v>190.1</v>
          </cell>
          <cell r="L197">
            <v>1049791.85587688</v>
          </cell>
          <cell r="M197">
            <v>74.908721920226398</v>
          </cell>
          <cell r="N197">
            <v>3.84644296962998</v>
          </cell>
        </row>
        <row r="198">
          <cell r="G198" t="str">
            <v>Italy</v>
          </cell>
          <cell r="H198">
            <v>3</v>
          </cell>
          <cell r="I198">
            <v>3</v>
          </cell>
          <cell r="J198">
            <v>1</v>
          </cell>
          <cell r="K198">
            <v>294.5</v>
          </cell>
          <cell r="L198">
            <v>1828937.9477750601</v>
          </cell>
          <cell r="M198">
            <v>83.412559439754702</v>
          </cell>
          <cell r="N198">
            <v>2.8447647420673898</v>
          </cell>
        </row>
        <row r="199">
          <cell r="G199" t="str">
            <v>Italy</v>
          </cell>
          <cell r="H199">
            <v>3</v>
          </cell>
          <cell r="I199">
            <v>4</v>
          </cell>
          <cell r="J199">
            <v>1</v>
          </cell>
          <cell r="K199">
            <v>65.5</v>
          </cell>
          <cell r="L199">
            <v>450580.65845589997</v>
          </cell>
          <cell r="M199">
            <v>84.785315759255894</v>
          </cell>
          <cell r="N199">
            <v>6.2357333329616997</v>
          </cell>
        </row>
        <row r="200">
          <cell r="G200" t="str">
            <v>Panthers</v>
          </cell>
          <cell r="H200">
            <v>1</v>
          </cell>
          <cell r="I200">
            <v>1</v>
          </cell>
          <cell r="J200">
            <v>1</v>
          </cell>
          <cell r="K200">
            <v>1082.0999999999999</v>
          </cell>
          <cell r="L200">
            <v>930609.10477769899</v>
          </cell>
          <cell r="M200">
            <v>51.563383326845198</v>
          </cell>
          <cell r="N200">
            <v>1.2878424414901599</v>
          </cell>
        </row>
        <row r="201">
          <cell r="G201" t="str">
            <v>Panthers</v>
          </cell>
          <cell r="H201">
            <v>1</v>
          </cell>
          <cell r="I201">
            <v>2</v>
          </cell>
          <cell r="J201">
            <v>1</v>
          </cell>
          <cell r="K201">
            <v>125.1</v>
          </cell>
          <cell r="L201">
            <v>120751.196900246</v>
          </cell>
          <cell r="M201">
            <v>61.352222983569497</v>
          </cell>
          <cell r="N201">
            <v>4.7791176272973104</v>
          </cell>
        </row>
        <row r="202">
          <cell r="G202" t="str">
            <v>Panthers</v>
          </cell>
          <cell r="H202">
            <v>1</v>
          </cell>
          <cell r="I202">
            <v>3</v>
          </cell>
          <cell r="J202">
            <v>1</v>
          </cell>
          <cell r="K202">
            <v>11</v>
          </cell>
          <cell r="L202">
            <v>11319.5608712802</v>
          </cell>
          <cell r="M202">
            <v>67.888391021761095</v>
          </cell>
          <cell r="N202">
            <v>19.749343440523699</v>
          </cell>
        </row>
        <row r="203">
          <cell r="G203" t="str">
            <v>Panthers</v>
          </cell>
          <cell r="H203">
            <v>2</v>
          </cell>
          <cell r="I203">
            <v>1</v>
          </cell>
          <cell r="J203">
            <v>1</v>
          </cell>
          <cell r="K203">
            <v>790.8</v>
          </cell>
          <cell r="L203">
            <v>847489.39375209797</v>
          </cell>
          <cell r="M203">
            <v>56.0005050939507</v>
          </cell>
          <cell r="N203">
            <v>1.3355045414528099</v>
          </cell>
        </row>
        <row r="204">
          <cell r="G204" t="str">
            <v>Panthers</v>
          </cell>
          <cell r="H204">
            <v>2</v>
          </cell>
          <cell r="I204">
            <v>2</v>
          </cell>
          <cell r="J204">
            <v>1</v>
          </cell>
          <cell r="K204">
            <v>363</v>
          </cell>
          <cell r="L204">
            <v>410981.255801305</v>
          </cell>
          <cell r="M204">
            <v>66.287128941839597</v>
          </cell>
          <cell r="N204">
            <v>2.5292286510080402</v>
          </cell>
        </row>
        <row r="205">
          <cell r="G205" t="str">
            <v>Panthers</v>
          </cell>
          <cell r="H205">
            <v>2</v>
          </cell>
          <cell r="I205">
            <v>3</v>
          </cell>
          <cell r="J205">
            <v>1</v>
          </cell>
          <cell r="K205">
            <v>59.9</v>
          </cell>
          <cell r="L205">
            <v>78100.159113610804</v>
          </cell>
          <cell r="M205">
            <v>75.280076377621199</v>
          </cell>
          <cell r="N205">
            <v>6.08064340186659</v>
          </cell>
        </row>
        <row r="206">
          <cell r="G206" t="str">
            <v>Panthers</v>
          </cell>
          <cell r="H206">
            <v>3</v>
          </cell>
          <cell r="I206">
            <v>1</v>
          </cell>
          <cell r="J206">
            <v>1</v>
          </cell>
          <cell r="K206">
            <v>245.5</v>
          </cell>
          <cell r="L206">
            <v>247177.42055050301</v>
          </cell>
          <cell r="M206">
            <v>65.902570299272796</v>
          </cell>
          <cell r="N206">
            <v>3.11492925879964</v>
          </cell>
        </row>
        <row r="207">
          <cell r="G207" t="str">
            <v>Panthers</v>
          </cell>
          <cell r="H207">
            <v>3</v>
          </cell>
          <cell r="I207">
            <v>2</v>
          </cell>
          <cell r="J207">
            <v>1</v>
          </cell>
          <cell r="K207">
            <v>257.8</v>
          </cell>
          <cell r="L207">
            <v>270605.50117937999</v>
          </cell>
          <cell r="M207">
            <v>73.148931783128702</v>
          </cell>
          <cell r="N207">
            <v>3.3574778645209702</v>
          </cell>
        </row>
        <row r="208">
          <cell r="G208" t="str">
            <v>Panthers</v>
          </cell>
          <cell r="H208">
            <v>3</v>
          </cell>
          <cell r="I208">
            <v>3</v>
          </cell>
          <cell r="J208">
            <v>1</v>
          </cell>
          <cell r="K208">
            <v>86.1</v>
          </cell>
          <cell r="L208">
            <v>97457.371708607607</v>
          </cell>
          <cell r="M208">
            <v>80.491691360770204</v>
          </cell>
          <cell r="N208">
            <v>5.0833475621503501</v>
          </cell>
        </row>
        <row r="209">
          <cell r="G209" t="str">
            <v>Panthers</v>
          </cell>
          <cell r="H209">
            <v>3</v>
          </cell>
          <cell r="I209">
            <v>4</v>
          </cell>
          <cell r="J209">
            <v>1</v>
          </cell>
          <cell r="K209">
            <v>10.6</v>
          </cell>
          <cell r="L209">
            <v>15577.842423283901</v>
          </cell>
          <cell r="M209">
            <v>86.507780456885101</v>
          </cell>
          <cell r="N209">
            <v>15.954185574676901</v>
          </cell>
        </row>
        <row r="210">
          <cell r="G210" t="str">
            <v>Japan</v>
          </cell>
          <cell r="H210">
            <v>1</v>
          </cell>
          <cell r="I210">
            <v>1</v>
          </cell>
          <cell r="J210">
            <v>1</v>
          </cell>
          <cell r="K210">
            <v>61.5</v>
          </cell>
          <cell r="L210">
            <v>954520.64647349995</v>
          </cell>
          <cell r="M210">
            <v>64.748015623166793</v>
          </cell>
          <cell r="N210">
            <v>5.8758102874216602</v>
          </cell>
        </row>
        <row r="211">
          <cell r="G211" t="str">
            <v>Japan</v>
          </cell>
          <cell r="H211">
            <v>1</v>
          </cell>
          <cell r="I211">
            <v>2</v>
          </cell>
          <cell r="J211">
            <v>1</v>
          </cell>
          <cell r="K211">
            <v>133.6</v>
          </cell>
          <cell r="L211">
            <v>2113715.2699775002</v>
          </cell>
          <cell r="M211">
            <v>65.708134812992398</v>
          </cell>
          <cell r="N211">
            <v>3.9945609926777799</v>
          </cell>
        </row>
        <row r="212">
          <cell r="G212" t="str">
            <v>Japan</v>
          </cell>
          <cell r="H212">
            <v>1</v>
          </cell>
          <cell r="I212">
            <v>3</v>
          </cell>
          <cell r="J212">
            <v>1</v>
          </cell>
          <cell r="K212">
            <v>114</v>
          </cell>
          <cell r="L212">
            <v>1996213.6982225999</v>
          </cell>
          <cell r="M212">
            <v>76.916697250970003</v>
          </cell>
          <cell r="N212">
            <v>5.0552451960412297</v>
          </cell>
        </row>
        <row r="213">
          <cell r="G213" t="str">
            <v>Japan</v>
          </cell>
          <cell r="H213">
            <v>1</v>
          </cell>
          <cell r="I213">
            <v>4</v>
          </cell>
          <cell r="J213">
            <v>1</v>
          </cell>
          <cell r="K213">
            <v>13.9</v>
          </cell>
          <cell r="L213">
            <v>255994.00990840001</v>
          </cell>
          <cell r="M213">
            <v>71.320206683265297</v>
          </cell>
          <cell r="N213">
            <v>14.009147582307</v>
          </cell>
        </row>
        <row r="214">
          <cell r="G214" t="str">
            <v>Japan</v>
          </cell>
          <cell r="H214">
            <v>2</v>
          </cell>
          <cell r="I214">
            <v>1</v>
          </cell>
          <cell r="J214">
            <v>1</v>
          </cell>
          <cell r="K214">
            <v>71.2</v>
          </cell>
          <cell r="L214">
            <v>1165499.0592075</v>
          </cell>
          <cell r="M214">
            <v>70.900261868864803</v>
          </cell>
          <cell r="N214">
            <v>6.5613317398968602</v>
          </cell>
        </row>
        <row r="215">
          <cell r="G215" t="str">
            <v>Japan</v>
          </cell>
          <cell r="H215">
            <v>2</v>
          </cell>
          <cell r="I215">
            <v>2</v>
          </cell>
          <cell r="J215">
            <v>1</v>
          </cell>
          <cell r="K215">
            <v>375.5</v>
          </cell>
          <cell r="L215">
            <v>6146102.0836696997</v>
          </cell>
          <cell r="M215">
            <v>71.280721179771405</v>
          </cell>
          <cell r="N215">
            <v>2.41853512427915</v>
          </cell>
        </row>
        <row r="216">
          <cell r="G216" t="str">
            <v>Japan</v>
          </cell>
          <cell r="H216">
            <v>2</v>
          </cell>
          <cell r="I216">
            <v>3</v>
          </cell>
          <cell r="J216">
            <v>1</v>
          </cell>
          <cell r="K216">
            <v>678.3</v>
          </cell>
          <cell r="L216">
            <v>11358388.7717025</v>
          </cell>
          <cell r="M216">
            <v>76.496815270788801</v>
          </cell>
          <cell r="N216">
            <v>1.47323056532913</v>
          </cell>
        </row>
        <row r="217">
          <cell r="G217" t="str">
            <v>Japan</v>
          </cell>
          <cell r="H217">
            <v>2</v>
          </cell>
          <cell r="I217">
            <v>4</v>
          </cell>
          <cell r="J217">
            <v>1</v>
          </cell>
          <cell r="K217">
            <v>178</v>
          </cell>
          <cell r="L217">
            <v>3062876.8380283001</v>
          </cell>
          <cell r="M217">
            <v>80.195200614285199</v>
          </cell>
          <cell r="N217">
            <v>3.8264266467074299</v>
          </cell>
        </row>
        <row r="218">
          <cell r="G218" t="str">
            <v>Japan</v>
          </cell>
          <cell r="H218">
            <v>3</v>
          </cell>
          <cell r="I218">
            <v>1</v>
          </cell>
          <cell r="J218">
            <v>1</v>
          </cell>
          <cell r="K218">
            <v>19.8</v>
          </cell>
          <cell r="L218">
            <v>275839.34648230002</v>
          </cell>
          <cell r="M218">
            <v>81.835053771255303</v>
          </cell>
          <cell r="N218">
            <v>10.8636684949289</v>
          </cell>
        </row>
        <row r="219">
          <cell r="G219" t="str">
            <v>Japan</v>
          </cell>
          <cell r="H219">
            <v>3</v>
          </cell>
          <cell r="I219">
            <v>2</v>
          </cell>
          <cell r="J219">
            <v>1</v>
          </cell>
          <cell r="K219">
            <v>233.9</v>
          </cell>
          <cell r="L219">
            <v>2957992.7241063998</v>
          </cell>
          <cell r="M219">
            <v>78.553401851461402</v>
          </cell>
          <cell r="N219">
            <v>3.1110508225714901</v>
          </cell>
        </row>
        <row r="220">
          <cell r="G220" t="str">
            <v>Japan</v>
          </cell>
          <cell r="H220">
            <v>3</v>
          </cell>
          <cell r="I220">
            <v>3</v>
          </cell>
          <cell r="J220">
            <v>1</v>
          </cell>
          <cell r="K220">
            <v>918</v>
          </cell>
          <cell r="L220">
            <v>12269744.4566679</v>
          </cell>
          <cell r="M220">
            <v>79.8920994246552</v>
          </cell>
          <cell r="N220">
            <v>1.3819137256957601</v>
          </cell>
        </row>
        <row r="221">
          <cell r="G221" t="str">
            <v>Japan</v>
          </cell>
          <cell r="H221">
            <v>3</v>
          </cell>
          <cell r="I221">
            <v>4</v>
          </cell>
          <cell r="J221">
            <v>1</v>
          </cell>
          <cell r="K221">
            <v>666.3</v>
          </cell>
          <cell r="L221">
            <v>9093923.9257344007</v>
          </cell>
          <cell r="M221">
            <v>79.375977435140896</v>
          </cell>
          <cell r="N221">
            <v>1.61446635649156</v>
          </cell>
        </row>
        <row r="222">
          <cell r="G222" t="str">
            <v>Korea</v>
          </cell>
          <cell r="H222">
            <v>1</v>
          </cell>
          <cell r="I222">
            <v>1</v>
          </cell>
          <cell r="J222">
            <v>1</v>
          </cell>
          <cell r="K222">
            <v>293.2</v>
          </cell>
          <cell r="L222">
            <v>1411123.9594752099</v>
          </cell>
          <cell r="M222">
            <v>61.263345173961902</v>
          </cell>
          <cell r="N222">
            <v>2.6160186380978301</v>
          </cell>
        </row>
        <row r="223">
          <cell r="G223" t="str">
            <v>Korea</v>
          </cell>
          <cell r="H223">
            <v>1</v>
          </cell>
          <cell r="I223">
            <v>2</v>
          </cell>
          <cell r="J223">
            <v>1</v>
          </cell>
          <cell r="K223">
            <v>313.2</v>
          </cell>
          <cell r="L223">
            <v>1553612.40946617</v>
          </cell>
          <cell r="M223">
            <v>65.301060540196502</v>
          </cell>
          <cell r="N223">
            <v>2.3534134127480102</v>
          </cell>
        </row>
        <row r="224">
          <cell r="G224" t="str">
            <v>Korea</v>
          </cell>
          <cell r="H224">
            <v>1</v>
          </cell>
          <cell r="I224">
            <v>3</v>
          </cell>
          <cell r="J224">
            <v>1</v>
          </cell>
          <cell r="K224">
            <v>88.9</v>
          </cell>
          <cell r="L224">
            <v>457966.69594014698</v>
          </cell>
          <cell r="M224">
            <v>69.219197607740497</v>
          </cell>
          <cell r="N224">
            <v>5.4946689890633804</v>
          </cell>
        </row>
        <row r="225">
          <cell r="G225" t="str">
            <v>Korea</v>
          </cell>
          <cell r="H225">
            <v>2</v>
          </cell>
          <cell r="I225">
            <v>1</v>
          </cell>
          <cell r="J225">
            <v>1</v>
          </cell>
          <cell r="K225">
            <v>216</v>
          </cell>
          <cell r="L225">
            <v>1137142.9378480299</v>
          </cell>
          <cell r="M225">
            <v>76.2635221409205</v>
          </cell>
          <cell r="N225">
            <v>3.35192296457189</v>
          </cell>
        </row>
        <row r="226">
          <cell r="G226" t="str">
            <v>Korea</v>
          </cell>
          <cell r="H226">
            <v>2</v>
          </cell>
          <cell r="I226">
            <v>2</v>
          </cell>
          <cell r="J226">
            <v>1</v>
          </cell>
          <cell r="K226">
            <v>754.8</v>
          </cell>
          <cell r="L226">
            <v>4213907.7051575901</v>
          </cell>
          <cell r="M226">
            <v>76.306784049807504</v>
          </cell>
          <cell r="N226">
            <v>1.3679980937437899</v>
          </cell>
        </row>
        <row r="227">
          <cell r="G227" t="str">
            <v>Korea</v>
          </cell>
          <cell r="H227">
            <v>2</v>
          </cell>
          <cell r="I227">
            <v>3</v>
          </cell>
          <cell r="J227">
            <v>1</v>
          </cell>
          <cell r="K227">
            <v>519.79999999999995</v>
          </cell>
          <cell r="L227">
            <v>3080590.0101500601</v>
          </cell>
          <cell r="M227">
            <v>75.556910170515707</v>
          </cell>
          <cell r="N227">
            <v>1.97447984416161</v>
          </cell>
        </row>
        <row r="228">
          <cell r="G228" t="str">
            <v>Korea</v>
          </cell>
          <cell r="H228">
            <v>2</v>
          </cell>
          <cell r="I228">
            <v>4</v>
          </cell>
          <cell r="J228">
            <v>1</v>
          </cell>
          <cell r="K228">
            <v>49.4</v>
          </cell>
          <cell r="L228">
            <v>285044.646270292</v>
          </cell>
          <cell r="M228">
            <v>68.671951249583003</v>
          </cell>
          <cell r="N228">
            <v>8.0415395924632005</v>
          </cell>
        </row>
        <row r="229">
          <cell r="G229" t="str">
            <v>Korea</v>
          </cell>
          <cell r="H229">
            <v>3</v>
          </cell>
          <cell r="I229">
            <v>1</v>
          </cell>
          <cell r="J229">
            <v>1</v>
          </cell>
          <cell r="K229">
            <v>50.6</v>
          </cell>
          <cell r="L229">
            <v>256428.52145713699</v>
          </cell>
          <cell r="M229">
            <v>85.785781521728495</v>
          </cell>
          <cell r="N229">
            <v>5.7172960788856102</v>
          </cell>
        </row>
        <row r="230">
          <cell r="G230" t="str">
            <v>Korea</v>
          </cell>
          <cell r="H230">
            <v>3</v>
          </cell>
          <cell r="I230">
            <v>2</v>
          </cell>
          <cell r="J230">
            <v>1</v>
          </cell>
          <cell r="K230">
            <v>523.9</v>
          </cell>
          <cell r="L230">
            <v>2597988.73976928</v>
          </cell>
          <cell r="M230">
            <v>77.221655528072006</v>
          </cell>
          <cell r="N230">
            <v>1.7229845347820401</v>
          </cell>
        </row>
        <row r="231">
          <cell r="G231" t="str">
            <v>Korea</v>
          </cell>
          <cell r="H231">
            <v>3</v>
          </cell>
          <cell r="I231">
            <v>3</v>
          </cell>
          <cell r="J231">
            <v>1</v>
          </cell>
          <cell r="K231">
            <v>999.6</v>
          </cell>
          <cell r="L231">
            <v>5023905.3190001696</v>
          </cell>
          <cell r="M231">
            <v>79.870768178301503</v>
          </cell>
          <cell r="N231">
            <v>1.2441762814514099</v>
          </cell>
        </row>
        <row r="232">
          <cell r="G232" t="str">
            <v>Korea</v>
          </cell>
          <cell r="H232">
            <v>3</v>
          </cell>
          <cell r="I232">
            <v>4</v>
          </cell>
          <cell r="J232">
            <v>1</v>
          </cell>
          <cell r="K232">
            <v>246.9</v>
          </cell>
          <cell r="L232">
            <v>1267416.66054253</v>
          </cell>
          <cell r="M232">
            <v>81.034059355572296</v>
          </cell>
          <cell r="N232">
            <v>2.6395431897636401</v>
          </cell>
        </row>
        <row r="233">
          <cell r="G233" t="str">
            <v>Islanders</v>
          </cell>
          <cell r="H233">
            <v>1</v>
          </cell>
          <cell r="I233">
            <v>1</v>
          </cell>
          <cell r="J233">
            <v>1</v>
          </cell>
          <cell r="K233">
            <v>26.3</v>
          </cell>
          <cell r="L233">
            <v>11396.653287086299</v>
          </cell>
          <cell r="M233">
            <v>39.719175902295099</v>
          </cell>
          <cell r="N233">
            <v>6.9530007292776501</v>
          </cell>
        </row>
        <row r="234">
          <cell r="G234" t="str">
            <v>Islanders</v>
          </cell>
          <cell r="H234">
            <v>1</v>
          </cell>
          <cell r="I234">
            <v>2</v>
          </cell>
          <cell r="J234">
            <v>1</v>
          </cell>
          <cell r="K234">
            <v>47.4</v>
          </cell>
          <cell r="L234">
            <v>21026.054995808299</v>
          </cell>
          <cell r="M234">
            <v>49.787955488535196</v>
          </cell>
          <cell r="N234">
            <v>6.5270276397147597</v>
          </cell>
        </row>
        <row r="235">
          <cell r="G235" t="str">
            <v>Islanders</v>
          </cell>
          <cell r="H235">
            <v>1</v>
          </cell>
          <cell r="I235">
            <v>3</v>
          </cell>
          <cell r="J235">
            <v>1</v>
          </cell>
          <cell r="K235">
            <v>21.3</v>
          </cell>
          <cell r="L235">
            <v>10002.4479726422</v>
          </cell>
          <cell r="M235">
            <v>50.845044901683202</v>
          </cell>
          <cell r="N235">
            <v>12.919967303063</v>
          </cell>
        </row>
        <row r="236">
          <cell r="G236" t="str">
            <v>Islanders</v>
          </cell>
          <cell r="H236">
            <v>2</v>
          </cell>
          <cell r="I236">
            <v>1</v>
          </cell>
          <cell r="J236">
            <v>1</v>
          </cell>
          <cell r="K236">
            <v>302.3</v>
          </cell>
          <cell r="L236">
            <v>127231.14353633</v>
          </cell>
          <cell r="M236">
            <v>62.066406453183703</v>
          </cell>
          <cell r="N236">
            <v>3.09565021195503</v>
          </cell>
        </row>
        <row r="237">
          <cell r="G237" t="str">
            <v>Islanders</v>
          </cell>
          <cell r="H237">
            <v>2</v>
          </cell>
          <cell r="I237">
            <v>2</v>
          </cell>
          <cell r="J237">
            <v>1</v>
          </cell>
          <cell r="K237">
            <v>788.3</v>
          </cell>
          <cell r="L237">
            <v>299950.68186485302</v>
          </cell>
          <cell r="M237">
            <v>65.734786331824097</v>
          </cell>
          <cell r="N237">
            <v>1.76642517885952</v>
          </cell>
        </row>
        <row r="238">
          <cell r="G238" t="str">
            <v>Islanders</v>
          </cell>
          <cell r="H238">
            <v>2</v>
          </cell>
          <cell r="I238">
            <v>3</v>
          </cell>
          <cell r="J238">
            <v>1</v>
          </cell>
          <cell r="K238">
            <v>493.9</v>
          </cell>
          <cell r="L238">
            <v>195992.8858086</v>
          </cell>
          <cell r="M238">
            <v>72.8657698931505</v>
          </cell>
          <cell r="N238">
            <v>2.1314793092381299</v>
          </cell>
        </row>
        <row r="239">
          <cell r="G239" t="str">
            <v>Islanders</v>
          </cell>
          <cell r="H239">
            <v>2</v>
          </cell>
          <cell r="I239">
            <v>4</v>
          </cell>
          <cell r="J239">
            <v>1</v>
          </cell>
          <cell r="K239">
            <v>61.5</v>
          </cell>
          <cell r="L239">
            <v>27951.4438250235</v>
          </cell>
          <cell r="M239">
            <v>74.746781119596093</v>
          </cell>
          <cell r="N239">
            <v>7.2843178931044896</v>
          </cell>
        </row>
        <row r="240">
          <cell r="G240" t="str">
            <v>Islanders</v>
          </cell>
          <cell r="H240">
            <v>3</v>
          </cell>
          <cell r="I240">
            <v>1</v>
          </cell>
          <cell r="J240">
            <v>1</v>
          </cell>
          <cell r="K240">
            <v>67.7</v>
          </cell>
          <cell r="L240">
            <v>19785.349494606198</v>
          </cell>
          <cell r="M240">
            <v>83.177563490774503</v>
          </cell>
          <cell r="N240">
            <v>5.6276991437846204</v>
          </cell>
        </row>
        <row r="241">
          <cell r="G241" t="str">
            <v>Islanders</v>
          </cell>
          <cell r="H241">
            <v>3</v>
          </cell>
          <cell r="I241">
            <v>2</v>
          </cell>
          <cell r="J241">
            <v>1</v>
          </cell>
          <cell r="K241">
            <v>368.1</v>
          </cell>
          <cell r="L241">
            <v>118855.53135427</v>
          </cell>
          <cell r="M241">
            <v>84.406515741875495</v>
          </cell>
          <cell r="N241">
            <v>2.11732360833033</v>
          </cell>
        </row>
        <row r="242">
          <cell r="G242" t="str">
            <v>Islanders</v>
          </cell>
          <cell r="H242">
            <v>3</v>
          </cell>
          <cell r="I242">
            <v>3</v>
          </cell>
          <cell r="J242">
            <v>1</v>
          </cell>
          <cell r="K242">
            <v>596.4</v>
          </cell>
          <cell r="L242">
            <v>198035.63164176399</v>
          </cell>
          <cell r="M242">
            <v>88.9483311867114</v>
          </cell>
          <cell r="N242">
            <v>1.64042311104618</v>
          </cell>
        </row>
        <row r="243">
          <cell r="G243" t="str">
            <v>Islanders</v>
          </cell>
          <cell r="H243">
            <v>3</v>
          </cell>
          <cell r="I243">
            <v>4</v>
          </cell>
          <cell r="J243">
            <v>1</v>
          </cell>
          <cell r="K243">
            <v>141.80000000000001</v>
          </cell>
          <cell r="L243">
            <v>48034.190758499302</v>
          </cell>
          <cell r="M243">
            <v>93.079234485029403</v>
          </cell>
          <cell r="N243">
            <v>3.0331236918802298</v>
          </cell>
        </row>
        <row r="244">
          <cell r="G244" t="str">
            <v>Netherlands</v>
          </cell>
          <cell r="H244">
            <v>1</v>
          </cell>
          <cell r="I244">
            <v>1</v>
          </cell>
          <cell r="J244">
            <v>1</v>
          </cell>
          <cell r="K244">
            <v>189.7</v>
          </cell>
          <cell r="L244">
            <v>429116.72273950803</v>
          </cell>
          <cell r="M244">
            <v>54.149943371362802</v>
          </cell>
          <cell r="N244">
            <v>3.25313827396129</v>
          </cell>
        </row>
        <row r="245">
          <cell r="G245" t="str">
            <v>Netherlands</v>
          </cell>
          <cell r="H245">
            <v>1</v>
          </cell>
          <cell r="I245">
            <v>2</v>
          </cell>
          <cell r="J245">
            <v>1</v>
          </cell>
          <cell r="K245">
            <v>308.89999999999998</v>
          </cell>
          <cell r="L245">
            <v>625625.79563202197</v>
          </cell>
          <cell r="M245">
            <v>63.523334301304097</v>
          </cell>
          <cell r="N245">
            <v>2.83189568842326</v>
          </cell>
        </row>
        <row r="246">
          <cell r="G246" t="str">
            <v>Netherlands</v>
          </cell>
          <cell r="H246">
            <v>1</v>
          </cell>
          <cell r="I246">
            <v>3</v>
          </cell>
          <cell r="J246">
            <v>1</v>
          </cell>
          <cell r="K246">
            <v>248.8</v>
          </cell>
          <cell r="L246">
            <v>498744.13659751299</v>
          </cell>
          <cell r="M246">
            <v>76.231247335193004</v>
          </cell>
          <cell r="N246">
            <v>3.2916520513014098</v>
          </cell>
        </row>
        <row r="247">
          <cell r="G247" t="str">
            <v>Netherlands</v>
          </cell>
          <cell r="H247">
            <v>1</v>
          </cell>
          <cell r="I247">
            <v>4</v>
          </cell>
          <cell r="J247">
            <v>1</v>
          </cell>
          <cell r="K247">
            <v>28.6</v>
          </cell>
          <cell r="L247">
            <v>65955.662016055605</v>
          </cell>
          <cell r="M247">
            <v>91.593575042765707</v>
          </cell>
          <cell r="N247">
            <v>6.5105830946863703</v>
          </cell>
        </row>
        <row r="248">
          <cell r="G248" t="str">
            <v>Netherlands</v>
          </cell>
          <cell r="H248">
            <v>2</v>
          </cell>
          <cell r="I248">
            <v>1</v>
          </cell>
          <cell r="J248">
            <v>1</v>
          </cell>
          <cell r="K248">
            <v>84.3</v>
          </cell>
          <cell r="L248">
            <v>193118.93879211301</v>
          </cell>
          <cell r="M248">
            <v>67.586880425459199</v>
          </cell>
          <cell r="N248">
            <v>5.6442619946547703</v>
          </cell>
        </row>
        <row r="249">
          <cell r="G249" t="str">
            <v>Netherlands</v>
          </cell>
          <cell r="H249">
            <v>2</v>
          </cell>
          <cell r="I249">
            <v>2</v>
          </cell>
          <cell r="J249">
            <v>1</v>
          </cell>
          <cell r="K249">
            <v>364</v>
          </cell>
          <cell r="L249">
            <v>765065.27844925399</v>
          </cell>
          <cell r="M249">
            <v>77.438710240948097</v>
          </cell>
          <cell r="N249">
            <v>2.05135820316295</v>
          </cell>
        </row>
        <row r="250">
          <cell r="G250" t="str">
            <v>Netherlands</v>
          </cell>
          <cell r="H250">
            <v>2</v>
          </cell>
          <cell r="I250">
            <v>3</v>
          </cell>
          <cell r="J250">
            <v>1</v>
          </cell>
          <cell r="K250">
            <v>614.29999999999995</v>
          </cell>
          <cell r="L250">
            <v>1291736.38579661</v>
          </cell>
          <cell r="M250">
            <v>85.305953747586102</v>
          </cell>
          <cell r="N250">
            <v>1.3700447340169799</v>
          </cell>
        </row>
        <row r="251">
          <cell r="G251" t="str">
            <v>Netherlands</v>
          </cell>
          <cell r="H251">
            <v>2</v>
          </cell>
          <cell r="I251">
            <v>4</v>
          </cell>
          <cell r="J251">
            <v>1</v>
          </cell>
          <cell r="K251">
            <v>187.4</v>
          </cell>
          <cell r="L251">
            <v>391109.32474567002</v>
          </cell>
          <cell r="M251">
            <v>86.475981496167293</v>
          </cell>
          <cell r="N251">
            <v>3.6958393369692302</v>
          </cell>
        </row>
        <row r="252">
          <cell r="G252" t="str">
            <v>Netherlands</v>
          </cell>
          <cell r="H252">
            <v>3</v>
          </cell>
          <cell r="I252">
            <v>1</v>
          </cell>
          <cell r="J252">
            <v>1</v>
          </cell>
          <cell r="K252">
            <v>24.4</v>
          </cell>
          <cell r="L252">
            <v>64554.368427314999</v>
          </cell>
          <cell r="M252">
            <v>73.831997052413499</v>
          </cell>
          <cell r="N252">
            <v>9.8749863349894706</v>
          </cell>
        </row>
        <row r="253">
          <cell r="G253" t="str">
            <v>Netherlands</v>
          </cell>
          <cell r="H253">
            <v>3</v>
          </cell>
          <cell r="I253">
            <v>2</v>
          </cell>
          <cell r="J253">
            <v>1</v>
          </cell>
          <cell r="K253">
            <v>150.80000000000001</v>
          </cell>
          <cell r="L253">
            <v>329991.85688098299</v>
          </cell>
          <cell r="M253">
            <v>78.792836364830706</v>
          </cell>
          <cell r="N253">
            <v>3.6846412819201499</v>
          </cell>
        </row>
        <row r="254">
          <cell r="G254" t="str">
            <v>Netherlands</v>
          </cell>
          <cell r="H254">
            <v>3</v>
          </cell>
          <cell r="I254">
            <v>3</v>
          </cell>
          <cell r="J254">
            <v>1</v>
          </cell>
          <cell r="K254">
            <v>643.5</v>
          </cell>
          <cell r="L254">
            <v>1335917.2525725199</v>
          </cell>
          <cell r="M254">
            <v>89.836032327895495</v>
          </cell>
          <cell r="N254">
            <v>1.4674797813096701</v>
          </cell>
        </row>
        <row r="255">
          <cell r="G255" t="str">
            <v>Netherlands</v>
          </cell>
          <cell r="H255">
            <v>3</v>
          </cell>
          <cell r="I255">
            <v>4</v>
          </cell>
          <cell r="J255">
            <v>1</v>
          </cell>
          <cell r="K255">
            <v>464.3</v>
          </cell>
          <cell r="L255">
            <v>1006737.3417058201</v>
          </cell>
          <cell r="M255">
            <v>91.583508153384798</v>
          </cell>
          <cell r="N255">
            <v>1.5449440031503101</v>
          </cell>
        </row>
        <row r="256">
          <cell r="G256" t="str">
            <v>Blues</v>
          </cell>
          <cell r="H256">
            <v>1</v>
          </cell>
          <cell r="I256">
            <v>1</v>
          </cell>
          <cell r="J256">
            <v>1</v>
          </cell>
          <cell r="K256">
            <v>187.1</v>
          </cell>
          <cell r="L256">
            <v>78578.723284109496</v>
          </cell>
          <cell r="M256">
            <v>58.276629272186597</v>
          </cell>
          <cell r="N256">
            <v>3.4800905589917899</v>
          </cell>
        </row>
        <row r="257">
          <cell r="G257" t="str">
            <v>Blues</v>
          </cell>
          <cell r="H257">
            <v>1</v>
          </cell>
          <cell r="I257">
            <v>2</v>
          </cell>
          <cell r="J257">
            <v>1</v>
          </cell>
          <cell r="K257">
            <v>309.60000000000002</v>
          </cell>
          <cell r="L257">
            <v>135884.60061340101</v>
          </cell>
          <cell r="M257">
            <v>71.962680132308606</v>
          </cell>
          <cell r="N257">
            <v>3.05497500550615</v>
          </cell>
        </row>
        <row r="258">
          <cell r="G258" t="str">
            <v>Blues</v>
          </cell>
          <cell r="H258">
            <v>1</v>
          </cell>
          <cell r="I258">
            <v>3</v>
          </cell>
          <cell r="J258">
            <v>1</v>
          </cell>
          <cell r="K258">
            <v>203.7</v>
          </cell>
          <cell r="L258">
            <v>91437.886624140694</v>
          </cell>
          <cell r="M258">
            <v>76.373742456269596</v>
          </cell>
          <cell r="N258">
            <v>3.5870005392378999</v>
          </cell>
        </row>
        <row r="259">
          <cell r="G259" t="str">
            <v>Blues</v>
          </cell>
          <cell r="H259">
            <v>1</v>
          </cell>
          <cell r="I259">
            <v>4</v>
          </cell>
          <cell r="J259">
            <v>1</v>
          </cell>
          <cell r="K259">
            <v>22.6</v>
          </cell>
          <cell r="L259">
            <v>11002.529392943799</v>
          </cell>
          <cell r="M259">
            <v>86.060379822350896</v>
          </cell>
          <cell r="N259">
            <v>7.9925348133348697</v>
          </cell>
        </row>
        <row r="260">
          <cell r="G260" t="str">
            <v>Blues</v>
          </cell>
          <cell r="H260">
            <v>2</v>
          </cell>
          <cell r="I260">
            <v>1</v>
          </cell>
          <cell r="J260">
            <v>1</v>
          </cell>
          <cell r="K260">
            <v>91.7</v>
          </cell>
          <cell r="L260">
            <v>45310.450881617398</v>
          </cell>
          <cell r="M260">
            <v>68.513471541503705</v>
          </cell>
          <cell r="N260">
            <v>4.7911518579533103</v>
          </cell>
        </row>
        <row r="261">
          <cell r="G261" t="str">
            <v>Blues</v>
          </cell>
          <cell r="H261">
            <v>2</v>
          </cell>
          <cell r="I261">
            <v>2</v>
          </cell>
          <cell r="J261">
            <v>1</v>
          </cell>
          <cell r="K261">
            <v>366.5</v>
          </cell>
          <cell r="L261">
            <v>170058.221755148</v>
          </cell>
          <cell r="M261">
            <v>78.5463615550904</v>
          </cell>
          <cell r="N261">
            <v>2.2715705126013099</v>
          </cell>
        </row>
        <row r="262">
          <cell r="G262" t="str">
            <v>Blues</v>
          </cell>
          <cell r="H262">
            <v>2</v>
          </cell>
          <cell r="I262">
            <v>3</v>
          </cell>
          <cell r="J262">
            <v>1</v>
          </cell>
          <cell r="K262">
            <v>472.1</v>
          </cell>
          <cell r="L262">
            <v>216155.04170024101</v>
          </cell>
          <cell r="M262">
            <v>83.398756533416005</v>
          </cell>
          <cell r="N262">
            <v>2.0260594678587598</v>
          </cell>
        </row>
        <row r="263">
          <cell r="G263" t="str">
            <v>Blues</v>
          </cell>
          <cell r="H263">
            <v>2</v>
          </cell>
          <cell r="I263">
            <v>4</v>
          </cell>
          <cell r="J263">
            <v>1</v>
          </cell>
          <cell r="K263">
            <v>133.69999999999999</v>
          </cell>
          <cell r="L263">
            <v>65152.222186719096</v>
          </cell>
          <cell r="M263">
            <v>87.251877874700995</v>
          </cell>
          <cell r="N263">
            <v>3.2229538318562301</v>
          </cell>
        </row>
        <row r="264">
          <cell r="G264" t="str">
            <v>Blues</v>
          </cell>
          <cell r="H264">
            <v>3</v>
          </cell>
          <cell r="I264">
            <v>1</v>
          </cell>
          <cell r="J264">
            <v>1</v>
          </cell>
          <cell r="K264">
            <v>87.3</v>
          </cell>
          <cell r="L264">
            <v>43351.542898204003</v>
          </cell>
          <cell r="M264">
            <v>76.036136992440305</v>
          </cell>
          <cell r="N264">
            <v>4.9166747359810001</v>
          </cell>
        </row>
        <row r="265">
          <cell r="G265" t="str">
            <v>Blues</v>
          </cell>
          <cell r="H265">
            <v>3</v>
          </cell>
          <cell r="I265">
            <v>2</v>
          </cell>
          <cell r="J265">
            <v>1</v>
          </cell>
          <cell r="K265">
            <v>413.8</v>
          </cell>
          <cell r="L265">
            <v>196515.06603033401</v>
          </cell>
          <cell r="M265">
            <v>83.579233452403102</v>
          </cell>
          <cell r="N265">
            <v>2.1562392073569301</v>
          </cell>
        </row>
        <row r="266">
          <cell r="G266" t="str">
            <v>Blues</v>
          </cell>
          <cell r="H266">
            <v>3</v>
          </cell>
          <cell r="I266">
            <v>3</v>
          </cell>
          <cell r="J266">
            <v>1</v>
          </cell>
          <cell r="K266">
            <v>888.4</v>
          </cell>
          <cell r="L266">
            <v>431363.61081327498</v>
          </cell>
          <cell r="M266">
            <v>86.401839693406501</v>
          </cell>
          <cell r="N266">
            <v>1.3961515566945899</v>
          </cell>
        </row>
        <row r="267">
          <cell r="G267" t="str">
            <v>Blues</v>
          </cell>
          <cell r="H267">
            <v>3</v>
          </cell>
          <cell r="I267">
            <v>4</v>
          </cell>
          <cell r="J267">
            <v>1</v>
          </cell>
          <cell r="K267">
            <v>517.5</v>
          </cell>
          <cell r="L267">
            <v>255852.84744409501</v>
          </cell>
          <cell r="M267">
            <v>91.0939376923628</v>
          </cell>
          <cell r="N267">
            <v>1.47011011651824</v>
          </cell>
        </row>
        <row r="268">
          <cell r="G268" t="str">
            <v>Northern Ireland (UK)</v>
          </cell>
          <cell r="H268">
            <v>1</v>
          </cell>
          <cell r="I268">
            <v>1</v>
          </cell>
          <cell r="J268">
            <v>1</v>
          </cell>
          <cell r="K268">
            <v>141.6</v>
          </cell>
          <cell r="L268">
            <v>50304.846077858201</v>
          </cell>
          <cell r="M268">
            <v>47.325915377611899</v>
          </cell>
          <cell r="N268">
            <v>3.48338106734264</v>
          </cell>
        </row>
        <row r="269">
          <cell r="G269" t="str">
            <v>Northern Ireland (UK)</v>
          </cell>
          <cell r="H269">
            <v>1</v>
          </cell>
          <cell r="I269">
            <v>2</v>
          </cell>
          <cell r="J269">
            <v>1</v>
          </cell>
          <cell r="K269">
            <v>238</v>
          </cell>
          <cell r="L269">
            <v>80584.499768788897</v>
          </cell>
          <cell r="M269">
            <v>58.198458378098202</v>
          </cell>
          <cell r="N269">
            <v>2.9068823060375801</v>
          </cell>
        </row>
        <row r="270">
          <cell r="G270" t="str">
            <v>Northern Ireland (UK)</v>
          </cell>
          <cell r="H270">
            <v>1</v>
          </cell>
          <cell r="I270">
            <v>3</v>
          </cell>
          <cell r="J270">
            <v>1</v>
          </cell>
          <cell r="K270">
            <v>96.9</v>
          </cell>
          <cell r="L270">
            <v>30942.830720576902</v>
          </cell>
          <cell r="M270">
            <v>59.582748185737302</v>
          </cell>
          <cell r="N270">
            <v>4.8144278793688997</v>
          </cell>
        </row>
        <row r="271">
          <cell r="G271" t="str">
            <v>Northern Ireland (UK)</v>
          </cell>
          <cell r="H271">
            <v>1</v>
          </cell>
          <cell r="I271">
            <v>4</v>
          </cell>
          <cell r="J271">
            <v>1</v>
          </cell>
          <cell r="K271">
            <v>5.5</v>
          </cell>
          <cell r="L271">
            <v>1779.59355082159</v>
          </cell>
          <cell r="M271">
            <v>70.063344593875399</v>
          </cell>
          <cell r="N271">
            <v>23.978131900301101</v>
          </cell>
        </row>
        <row r="272">
          <cell r="G272" t="str">
            <v>Northern Ireland (UK)</v>
          </cell>
          <cell r="H272">
            <v>2</v>
          </cell>
          <cell r="I272">
            <v>1</v>
          </cell>
          <cell r="J272">
            <v>1</v>
          </cell>
          <cell r="K272">
            <v>79.5</v>
          </cell>
          <cell r="L272">
            <v>26150.842534319901</v>
          </cell>
          <cell r="M272">
            <v>63.253008070126398</v>
          </cell>
          <cell r="N272">
            <v>4.9172888529482996</v>
          </cell>
        </row>
        <row r="273">
          <cell r="G273" t="str">
            <v>Northern Ireland (UK)</v>
          </cell>
          <cell r="H273">
            <v>2</v>
          </cell>
          <cell r="I273">
            <v>2</v>
          </cell>
          <cell r="J273">
            <v>1</v>
          </cell>
          <cell r="K273">
            <v>272.39999999999998</v>
          </cell>
          <cell r="L273">
            <v>87449.796272164007</v>
          </cell>
          <cell r="M273">
            <v>71.155097382456503</v>
          </cell>
          <cell r="N273">
            <v>2.9333904916811702</v>
          </cell>
        </row>
        <row r="274">
          <cell r="G274" t="str">
            <v>Northern Ireland (UK)</v>
          </cell>
          <cell r="H274">
            <v>2</v>
          </cell>
          <cell r="I274">
            <v>3</v>
          </cell>
          <cell r="J274">
            <v>1</v>
          </cell>
          <cell r="K274">
            <v>270.7</v>
          </cell>
          <cell r="L274">
            <v>87753.719441580994</v>
          </cell>
          <cell r="M274">
            <v>78.166966774135005</v>
          </cell>
          <cell r="N274">
            <v>2.85931029137328</v>
          </cell>
        </row>
        <row r="275">
          <cell r="G275" t="str">
            <v>Northern Ireland (UK)</v>
          </cell>
          <cell r="H275">
            <v>2</v>
          </cell>
          <cell r="I275">
            <v>4</v>
          </cell>
          <cell r="J275">
            <v>1</v>
          </cell>
          <cell r="K275">
            <v>58.4</v>
          </cell>
          <cell r="L275">
            <v>19283.8199674598</v>
          </cell>
          <cell r="M275">
            <v>85.082547728440403</v>
          </cell>
          <cell r="N275">
            <v>5.0757408375350099</v>
          </cell>
        </row>
        <row r="276">
          <cell r="G276" t="str">
            <v>Northern Ireland (UK)</v>
          </cell>
          <cell r="H276">
            <v>3</v>
          </cell>
          <cell r="I276">
            <v>1</v>
          </cell>
          <cell r="J276">
            <v>1</v>
          </cell>
          <cell r="K276">
            <v>33.299999999999997</v>
          </cell>
          <cell r="L276">
            <v>9813.6646804748907</v>
          </cell>
          <cell r="M276">
            <v>64.557356915401598</v>
          </cell>
          <cell r="N276">
            <v>9.3288250121202392</v>
          </cell>
        </row>
        <row r="277">
          <cell r="G277" t="str">
            <v>Northern Ireland (UK)</v>
          </cell>
          <cell r="H277">
            <v>3</v>
          </cell>
          <cell r="I277">
            <v>2</v>
          </cell>
          <cell r="J277">
            <v>1</v>
          </cell>
          <cell r="K277">
            <v>206.3</v>
          </cell>
          <cell r="L277">
            <v>54849.5727960246</v>
          </cell>
          <cell r="M277">
            <v>78.123656934383405</v>
          </cell>
          <cell r="N277">
            <v>3.4028805127914898</v>
          </cell>
        </row>
        <row r="278">
          <cell r="G278" t="str">
            <v>Northern Ireland (UK)</v>
          </cell>
          <cell r="H278">
            <v>3</v>
          </cell>
          <cell r="I278">
            <v>3</v>
          </cell>
          <cell r="J278">
            <v>1</v>
          </cell>
          <cell r="K278">
            <v>486.6</v>
          </cell>
          <cell r="L278">
            <v>128516.06824274801</v>
          </cell>
          <cell r="M278">
            <v>86.728060471707096</v>
          </cell>
          <cell r="N278">
            <v>1.73086481400729</v>
          </cell>
        </row>
        <row r="279">
          <cell r="G279" t="str">
            <v>Northern Ireland (UK)</v>
          </cell>
          <cell r="H279">
            <v>3</v>
          </cell>
          <cell r="I279">
            <v>4</v>
          </cell>
          <cell r="J279">
            <v>1</v>
          </cell>
          <cell r="K279">
            <v>229.8</v>
          </cell>
          <cell r="L279">
            <v>58529.171788999301</v>
          </cell>
          <cell r="M279">
            <v>90.209543619502099</v>
          </cell>
          <cell r="N279">
            <v>3.5285641074407801</v>
          </cell>
        </row>
        <row r="280">
          <cell r="G280" t="str">
            <v>Norway</v>
          </cell>
          <cell r="H280">
            <v>1</v>
          </cell>
          <cell r="I280">
            <v>1</v>
          </cell>
          <cell r="J280">
            <v>1</v>
          </cell>
          <cell r="K280">
            <v>94.9</v>
          </cell>
          <cell r="L280">
            <v>78929.634315389107</v>
          </cell>
          <cell r="M280">
            <v>56.6578257550361</v>
          </cell>
          <cell r="N280">
            <v>4.5021121890127302</v>
          </cell>
        </row>
        <row r="281">
          <cell r="G281" t="str">
            <v>Norway</v>
          </cell>
          <cell r="H281">
            <v>1</v>
          </cell>
          <cell r="I281">
            <v>2</v>
          </cell>
          <cell r="J281">
            <v>1</v>
          </cell>
          <cell r="K281">
            <v>212.6</v>
          </cell>
          <cell r="L281">
            <v>159423.233904238</v>
          </cell>
          <cell r="M281">
            <v>71.6235686637675</v>
          </cell>
          <cell r="N281">
            <v>3.2922414628446699</v>
          </cell>
        </row>
        <row r="282">
          <cell r="G282" t="str">
            <v>Norway</v>
          </cell>
          <cell r="H282">
            <v>1</v>
          </cell>
          <cell r="I282">
            <v>3</v>
          </cell>
          <cell r="J282">
            <v>1</v>
          </cell>
          <cell r="K282">
            <v>170.5</v>
          </cell>
          <cell r="L282">
            <v>126475.044094023</v>
          </cell>
          <cell r="M282">
            <v>78.239690414712697</v>
          </cell>
          <cell r="N282">
            <v>3.6300475521924298</v>
          </cell>
        </row>
        <row r="283">
          <cell r="G283" t="str">
            <v>Norway</v>
          </cell>
          <cell r="H283">
            <v>1</v>
          </cell>
          <cell r="I283">
            <v>4</v>
          </cell>
          <cell r="J283">
            <v>1</v>
          </cell>
          <cell r="K283">
            <v>21</v>
          </cell>
          <cell r="L283">
            <v>15321.700114789999</v>
          </cell>
          <cell r="M283">
            <v>80.874285804205002</v>
          </cell>
          <cell r="N283">
            <v>10.6490183417115</v>
          </cell>
        </row>
        <row r="284">
          <cell r="G284" t="str">
            <v>Norway</v>
          </cell>
          <cell r="H284">
            <v>2</v>
          </cell>
          <cell r="I284">
            <v>1</v>
          </cell>
          <cell r="J284">
            <v>1</v>
          </cell>
          <cell r="K284">
            <v>126.3</v>
          </cell>
          <cell r="L284">
            <v>91258.564121982607</v>
          </cell>
          <cell r="M284">
            <v>72.449932969271799</v>
          </cell>
          <cell r="N284">
            <v>3.5808561412253601</v>
          </cell>
        </row>
        <row r="285">
          <cell r="G285" t="str">
            <v>Norway</v>
          </cell>
          <cell r="H285">
            <v>2</v>
          </cell>
          <cell r="I285">
            <v>2</v>
          </cell>
          <cell r="J285">
            <v>1</v>
          </cell>
          <cell r="K285">
            <v>430.5</v>
          </cell>
          <cell r="L285">
            <v>293002.81845161301</v>
          </cell>
          <cell r="M285">
            <v>81.477895434685706</v>
          </cell>
          <cell r="N285">
            <v>2.0278859374926599</v>
          </cell>
        </row>
        <row r="286">
          <cell r="G286" t="str">
            <v>Norway</v>
          </cell>
          <cell r="H286">
            <v>2</v>
          </cell>
          <cell r="I286">
            <v>3</v>
          </cell>
          <cell r="J286">
            <v>1</v>
          </cell>
          <cell r="K286">
            <v>517.6</v>
          </cell>
          <cell r="L286">
            <v>345229.249734646</v>
          </cell>
          <cell r="M286">
            <v>86.604379136227394</v>
          </cell>
          <cell r="N286">
            <v>1.74928298349184</v>
          </cell>
        </row>
        <row r="287">
          <cell r="G287" t="str">
            <v>Norway</v>
          </cell>
          <cell r="H287">
            <v>2</v>
          </cell>
          <cell r="I287">
            <v>4</v>
          </cell>
          <cell r="J287">
            <v>1</v>
          </cell>
          <cell r="K287">
            <v>100.6</v>
          </cell>
          <cell r="L287">
            <v>66655.201625152593</v>
          </cell>
          <cell r="M287">
            <v>88.614630881503302</v>
          </cell>
          <cell r="N287">
            <v>3.4048390216044102</v>
          </cell>
        </row>
        <row r="288">
          <cell r="G288" t="str">
            <v>Norway</v>
          </cell>
          <cell r="H288">
            <v>3</v>
          </cell>
          <cell r="I288">
            <v>1</v>
          </cell>
          <cell r="J288">
            <v>1</v>
          </cell>
          <cell r="K288">
            <v>60.1</v>
          </cell>
          <cell r="L288">
            <v>37160.763391046698</v>
          </cell>
          <cell r="M288">
            <v>73.435455582820893</v>
          </cell>
          <cell r="N288">
            <v>5.24112241996185</v>
          </cell>
        </row>
        <row r="289">
          <cell r="G289" t="str">
            <v>Norway</v>
          </cell>
          <cell r="H289">
            <v>3</v>
          </cell>
          <cell r="I289">
            <v>2</v>
          </cell>
          <cell r="J289">
            <v>1</v>
          </cell>
          <cell r="K289">
            <v>262.2</v>
          </cell>
          <cell r="L289">
            <v>154790.65936547</v>
          </cell>
          <cell r="M289">
            <v>86.251842140113496</v>
          </cell>
          <cell r="N289">
            <v>2.32506782259409</v>
          </cell>
        </row>
        <row r="290">
          <cell r="G290" t="str">
            <v>Norway</v>
          </cell>
          <cell r="H290">
            <v>3</v>
          </cell>
          <cell r="I290">
            <v>3</v>
          </cell>
          <cell r="J290">
            <v>1</v>
          </cell>
          <cell r="K290">
            <v>859.5</v>
          </cell>
          <cell r="L290">
            <v>499089.04254988098</v>
          </cell>
          <cell r="M290">
            <v>93.158791227699396</v>
          </cell>
          <cell r="N290">
            <v>0.87527315654771398</v>
          </cell>
        </row>
        <row r="291">
          <cell r="G291" t="str">
            <v>Norway</v>
          </cell>
          <cell r="H291">
            <v>3</v>
          </cell>
          <cell r="I291">
            <v>4</v>
          </cell>
          <cell r="J291">
            <v>1</v>
          </cell>
          <cell r="K291">
            <v>472.2</v>
          </cell>
          <cell r="L291">
            <v>277575.76227438299</v>
          </cell>
          <cell r="M291">
            <v>95.036076597112299</v>
          </cell>
          <cell r="N291">
            <v>1.0128856630176499</v>
          </cell>
        </row>
        <row r="292">
          <cell r="G292" t="str">
            <v>Poland</v>
          </cell>
          <cell r="H292">
            <v>1</v>
          </cell>
          <cell r="I292">
            <v>1</v>
          </cell>
          <cell r="J292">
            <v>1</v>
          </cell>
          <cell r="K292">
            <v>75.400000000000006</v>
          </cell>
          <cell r="L292">
            <v>370542.69446844002</v>
          </cell>
          <cell r="M292">
            <v>37.366225267048797</v>
          </cell>
          <cell r="N292">
            <v>4.0622663932069001</v>
          </cell>
        </row>
        <row r="293">
          <cell r="G293" t="str">
            <v>Poland</v>
          </cell>
          <cell r="H293">
            <v>1</v>
          </cell>
          <cell r="I293">
            <v>2</v>
          </cell>
          <cell r="J293">
            <v>1</v>
          </cell>
          <cell r="K293">
            <v>77.3</v>
          </cell>
          <cell r="L293">
            <v>383386.15227173298</v>
          </cell>
          <cell r="M293">
            <v>45.442508669694497</v>
          </cell>
          <cell r="N293">
            <v>4.6815027766358996</v>
          </cell>
        </row>
        <row r="294">
          <cell r="G294" t="str">
            <v>Poland</v>
          </cell>
          <cell r="H294">
            <v>1</v>
          </cell>
          <cell r="I294">
            <v>3</v>
          </cell>
          <cell r="J294">
            <v>1</v>
          </cell>
          <cell r="K294">
            <v>26.6</v>
          </cell>
          <cell r="L294">
            <v>132374.23899119199</v>
          </cell>
          <cell r="M294">
            <v>40.415792894217098</v>
          </cell>
          <cell r="N294">
            <v>7.5509002095554099</v>
          </cell>
        </row>
        <row r="295">
          <cell r="G295" t="str">
            <v>Poland</v>
          </cell>
          <cell r="H295">
            <v>2</v>
          </cell>
          <cell r="I295">
            <v>1</v>
          </cell>
          <cell r="J295">
            <v>1</v>
          </cell>
          <cell r="K295">
            <v>363</v>
          </cell>
          <cell r="L295">
            <v>1813723.4941712499</v>
          </cell>
          <cell r="M295">
            <v>57.474563385515403</v>
          </cell>
          <cell r="N295">
            <v>2.7338130444029298</v>
          </cell>
        </row>
        <row r="296">
          <cell r="G296" t="str">
            <v>Poland</v>
          </cell>
          <cell r="H296">
            <v>2</v>
          </cell>
          <cell r="I296">
            <v>2</v>
          </cell>
          <cell r="J296">
            <v>1</v>
          </cell>
          <cell r="K296">
            <v>757.6</v>
          </cell>
          <cell r="L296">
            <v>3611247.0761286798</v>
          </cell>
          <cell r="M296">
            <v>62.697858524500802</v>
          </cell>
          <cell r="N296">
            <v>1.96134018724898</v>
          </cell>
        </row>
        <row r="297">
          <cell r="G297" t="str">
            <v>Poland</v>
          </cell>
          <cell r="H297">
            <v>2</v>
          </cell>
          <cell r="I297">
            <v>3</v>
          </cell>
          <cell r="J297">
            <v>1</v>
          </cell>
          <cell r="K297">
            <v>573.6</v>
          </cell>
          <cell r="L297">
            <v>2554582.4634727701</v>
          </cell>
          <cell r="M297">
            <v>67.439681992185697</v>
          </cell>
          <cell r="N297">
            <v>2.0549486243934898</v>
          </cell>
        </row>
        <row r="298">
          <cell r="G298" t="str">
            <v>Poland</v>
          </cell>
          <cell r="H298">
            <v>2</v>
          </cell>
          <cell r="I298">
            <v>4</v>
          </cell>
          <cell r="J298">
            <v>1</v>
          </cell>
          <cell r="K298">
            <v>86.8</v>
          </cell>
          <cell r="L298">
            <v>337402.11942088697</v>
          </cell>
          <cell r="M298">
            <v>66.718434743583003</v>
          </cell>
          <cell r="N298">
            <v>6.3647746465069703</v>
          </cell>
        </row>
        <row r="299">
          <cell r="G299" t="str">
            <v>Poland</v>
          </cell>
          <cell r="H299">
            <v>3</v>
          </cell>
          <cell r="I299">
            <v>1</v>
          </cell>
          <cell r="J299">
            <v>1</v>
          </cell>
          <cell r="K299">
            <v>50.8</v>
          </cell>
          <cell r="L299">
            <v>235532.27334045601</v>
          </cell>
          <cell r="M299">
            <v>86.211295701841806</v>
          </cell>
          <cell r="N299">
            <v>5.2234967523969802</v>
          </cell>
        </row>
        <row r="300">
          <cell r="G300" t="str">
            <v>Poland</v>
          </cell>
          <cell r="H300">
            <v>3</v>
          </cell>
          <cell r="I300">
            <v>2</v>
          </cell>
          <cell r="J300">
            <v>1</v>
          </cell>
          <cell r="K300">
            <v>305.60000000000002</v>
          </cell>
          <cell r="L300">
            <v>1288337.0719848699</v>
          </cell>
          <cell r="M300">
            <v>84.8367845644797</v>
          </cell>
          <cell r="N300">
            <v>2.5706400931296902</v>
          </cell>
        </row>
        <row r="301">
          <cell r="G301" t="str">
            <v>Poland</v>
          </cell>
          <cell r="H301">
            <v>3</v>
          </cell>
          <cell r="I301">
            <v>3</v>
          </cell>
          <cell r="J301">
            <v>1</v>
          </cell>
          <cell r="K301">
            <v>626.6</v>
          </cell>
          <cell r="L301">
            <v>2635387.6416235799</v>
          </cell>
          <cell r="M301">
            <v>87.365627601625405</v>
          </cell>
          <cell r="N301">
            <v>1.46484350972098</v>
          </cell>
        </row>
        <row r="302">
          <cell r="G302" t="str">
            <v>Poland</v>
          </cell>
          <cell r="H302">
            <v>3</v>
          </cell>
          <cell r="I302">
            <v>4</v>
          </cell>
          <cell r="J302">
            <v>1</v>
          </cell>
          <cell r="K302">
            <v>308</v>
          </cell>
          <cell r="L302">
            <v>1328015.3506299399</v>
          </cell>
          <cell r="M302">
            <v>91.874293340043593</v>
          </cell>
          <cell r="N302">
            <v>1.977342105233</v>
          </cell>
        </row>
        <row r="303">
          <cell r="G303" t="str">
            <v>Russian Federation</v>
          </cell>
          <cell r="H303">
            <v>1</v>
          </cell>
          <cell r="I303">
            <v>1</v>
          </cell>
          <cell r="J303">
            <v>1</v>
          </cell>
          <cell r="K303">
            <v>13.5</v>
          </cell>
          <cell r="L303">
            <v>432516.73889941198</v>
          </cell>
          <cell r="M303">
            <v>37.5935727188238</v>
          </cell>
          <cell r="N303">
            <v>11.2316179033136</v>
          </cell>
        </row>
        <row r="304">
          <cell r="G304" t="str">
            <v>Russian Federation</v>
          </cell>
          <cell r="H304">
            <v>1</v>
          </cell>
          <cell r="I304">
            <v>2</v>
          </cell>
          <cell r="J304">
            <v>1</v>
          </cell>
          <cell r="K304">
            <v>15.3</v>
          </cell>
          <cell r="L304">
            <v>469444.99931418302</v>
          </cell>
          <cell r="M304">
            <v>34.387757682454499</v>
          </cell>
          <cell r="N304">
            <v>10.3824084436679</v>
          </cell>
        </row>
        <row r="305">
          <cell r="G305" t="str">
            <v>Russian Federation</v>
          </cell>
          <cell r="H305">
            <v>1</v>
          </cell>
          <cell r="I305">
            <v>3</v>
          </cell>
          <cell r="J305">
            <v>1</v>
          </cell>
          <cell r="K305">
            <v>6.2</v>
          </cell>
          <cell r="L305">
            <v>262354.000671421</v>
          </cell>
          <cell r="M305">
            <v>28.1433876343504</v>
          </cell>
          <cell r="N305">
            <v>12.0915514637817</v>
          </cell>
        </row>
        <row r="306">
          <cell r="G306" t="str">
            <v>Russian Federation</v>
          </cell>
          <cell r="H306">
            <v>1</v>
          </cell>
          <cell r="I306">
            <v>4</v>
          </cell>
          <cell r="J306">
            <v>1</v>
          </cell>
          <cell r="K306">
            <v>3</v>
          </cell>
          <cell r="L306">
            <v>126152.51712863</v>
          </cell>
          <cell r="M306">
            <v>80.768771749641601</v>
          </cell>
          <cell r="N306">
            <v>21.118867321898598</v>
          </cell>
        </row>
        <row r="307">
          <cell r="G307" t="str">
            <v>Russian Federation</v>
          </cell>
          <cell r="H307">
            <v>2</v>
          </cell>
          <cell r="I307">
            <v>1</v>
          </cell>
          <cell r="J307">
            <v>1</v>
          </cell>
          <cell r="K307">
            <v>40.6</v>
          </cell>
          <cell r="L307">
            <v>1998140.37228219</v>
          </cell>
          <cell r="M307">
            <v>64.992997094667601</v>
          </cell>
          <cell r="N307">
            <v>6.5892968165835901</v>
          </cell>
        </row>
        <row r="308">
          <cell r="G308" t="str">
            <v>Russian Federation</v>
          </cell>
          <cell r="H308">
            <v>2</v>
          </cell>
          <cell r="I308">
            <v>2</v>
          </cell>
          <cell r="J308">
            <v>1</v>
          </cell>
          <cell r="K308">
            <v>117.2</v>
          </cell>
          <cell r="L308">
            <v>4795548.5691737402</v>
          </cell>
          <cell r="M308">
            <v>66.148349900451805</v>
          </cell>
          <cell r="N308">
            <v>4.11233345174728</v>
          </cell>
        </row>
        <row r="309">
          <cell r="G309" t="str">
            <v>Russian Federation</v>
          </cell>
          <cell r="H309">
            <v>2</v>
          </cell>
          <cell r="I309">
            <v>3</v>
          </cell>
          <cell r="J309">
            <v>1</v>
          </cell>
          <cell r="K309">
            <v>135</v>
          </cell>
          <cell r="L309">
            <v>5126359.3790925797</v>
          </cell>
          <cell r="M309">
            <v>63.402119150955897</v>
          </cell>
          <cell r="N309">
            <v>6.3865395527214703</v>
          </cell>
        </row>
        <row r="310">
          <cell r="G310" t="str">
            <v>Russian Federation</v>
          </cell>
          <cell r="H310">
            <v>2</v>
          </cell>
          <cell r="I310">
            <v>4</v>
          </cell>
          <cell r="J310">
            <v>1</v>
          </cell>
          <cell r="K310">
            <v>32.200000000000003</v>
          </cell>
          <cell r="L310">
            <v>1000032.8915964901</v>
          </cell>
          <cell r="M310">
            <v>51.956447803039197</v>
          </cell>
          <cell r="N310">
            <v>13.7834460676129</v>
          </cell>
        </row>
        <row r="311">
          <cell r="G311" t="str">
            <v>Russian Federation</v>
          </cell>
          <cell r="H311">
            <v>3</v>
          </cell>
          <cell r="I311">
            <v>1</v>
          </cell>
          <cell r="J311">
            <v>1</v>
          </cell>
          <cell r="K311">
            <v>93.2</v>
          </cell>
          <cell r="L311">
            <v>2633192.5102418498</v>
          </cell>
          <cell r="M311">
            <v>53.0046912727002</v>
          </cell>
          <cell r="N311">
            <v>4.6991789331730702</v>
          </cell>
        </row>
        <row r="312">
          <cell r="G312" t="str">
            <v>Russian Federation</v>
          </cell>
          <cell r="H312">
            <v>3</v>
          </cell>
          <cell r="I312">
            <v>2</v>
          </cell>
          <cell r="J312">
            <v>1</v>
          </cell>
          <cell r="K312">
            <v>406.6</v>
          </cell>
          <cell r="L312">
            <v>10423873.0247704</v>
          </cell>
          <cell r="M312">
            <v>65.337622792481497</v>
          </cell>
          <cell r="N312">
            <v>2.5056965810681802</v>
          </cell>
        </row>
        <row r="313">
          <cell r="G313" t="str">
            <v>Russian Federation</v>
          </cell>
          <cell r="H313">
            <v>3</v>
          </cell>
          <cell r="I313">
            <v>3</v>
          </cell>
          <cell r="J313">
            <v>1</v>
          </cell>
          <cell r="K313">
            <v>626.5</v>
          </cell>
          <cell r="L313">
            <v>14799854.5368989</v>
          </cell>
          <cell r="M313">
            <v>72.088122644931602</v>
          </cell>
          <cell r="N313">
            <v>2.3094390998477499</v>
          </cell>
        </row>
        <row r="314">
          <cell r="G314" t="str">
            <v>Russian Federation</v>
          </cell>
          <cell r="H314">
            <v>3</v>
          </cell>
          <cell r="I314">
            <v>4</v>
          </cell>
          <cell r="J314">
            <v>1</v>
          </cell>
          <cell r="K314">
            <v>200.7</v>
          </cell>
          <cell r="L314">
            <v>4240465.7906476501</v>
          </cell>
          <cell r="M314">
            <v>73.720846363727404</v>
          </cell>
          <cell r="N314">
            <v>4.2301520149310301</v>
          </cell>
        </row>
        <row r="315">
          <cell r="G315" t="str">
            <v>Lightning</v>
          </cell>
          <cell r="H315">
            <v>1</v>
          </cell>
          <cell r="I315">
            <v>1</v>
          </cell>
          <cell r="J315">
            <v>1</v>
          </cell>
          <cell r="K315">
            <v>453.7</v>
          </cell>
          <cell r="L315">
            <v>250665.061759579</v>
          </cell>
          <cell r="M315">
            <v>68.599660766669203</v>
          </cell>
          <cell r="N315">
            <v>2.1507515443484402</v>
          </cell>
        </row>
        <row r="316">
          <cell r="G316" t="str">
            <v>Lightning</v>
          </cell>
          <cell r="H316">
            <v>1</v>
          </cell>
          <cell r="I316">
            <v>2</v>
          </cell>
          <cell r="J316">
            <v>1</v>
          </cell>
          <cell r="K316">
            <v>93.9</v>
          </cell>
          <cell r="L316">
            <v>62800.326678513702</v>
          </cell>
          <cell r="M316">
            <v>67.006147725321497</v>
          </cell>
          <cell r="N316">
            <v>5.5579740420972801</v>
          </cell>
        </row>
        <row r="317">
          <cell r="G317" t="str">
            <v>Lightning</v>
          </cell>
          <cell r="H317">
            <v>1</v>
          </cell>
          <cell r="I317">
            <v>3</v>
          </cell>
          <cell r="J317">
            <v>1</v>
          </cell>
          <cell r="K317">
            <v>18.2</v>
          </cell>
          <cell r="L317">
            <v>12136.705115307799</v>
          </cell>
          <cell r="M317">
            <v>74.491311787069407</v>
          </cell>
          <cell r="N317">
            <v>11.8094920751922</v>
          </cell>
        </row>
        <row r="318">
          <cell r="G318" t="str">
            <v>Lightning</v>
          </cell>
          <cell r="H318">
            <v>2</v>
          </cell>
          <cell r="I318">
            <v>1</v>
          </cell>
          <cell r="J318">
            <v>1</v>
          </cell>
          <cell r="K318">
            <v>371.9</v>
          </cell>
          <cell r="L318">
            <v>180128.24319473401</v>
          </cell>
          <cell r="M318">
            <v>76.264145352437893</v>
          </cell>
          <cell r="N318">
            <v>2.2522050806487002</v>
          </cell>
        </row>
        <row r="319">
          <cell r="G319" t="str">
            <v>Lightning</v>
          </cell>
          <cell r="H319">
            <v>2</v>
          </cell>
          <cell r="I319">
            <v>2</v>
          </cell>
          <cell r="J319">
            <v>1</v>
          </cell>
          <cell r="K319">
            <v>422.2</v>
          </cell>
          <cell r="L319">
            <v>223547.39828240999</v>
          </cell>
          <cell r="M319">
            <v>77.828321790190301</v>
          </cell>
          <cell r="N319">
            <v>1.9441425134367201</v>
          </cell>
        </row>
        <row r="320">
          <cell r="G320" t="str">
            <v>Lightning</v>
          </cell>
          <cell r="H320">
            <v>2</v>
          </cell>
          <cell r="I320">
            <v>3</v>
          </cell>
          <cell r="J320">
            <v>1</v>
          </cell>
          <cell r="K320">
            <v>188.8</v>
          </cell>
          <cell r="L320">
            <v>99920.454816078302</v>
          </cell>
          <cell r="M320">
            <v>83.183403968259597</v>
          </cell>
          <cell r="N320">
            <v>2.8956020434319201</v>
          </cell>
        </row>
        <row r="321">
          <cell r="G321" t="str">
            <v>Lightning</v>
          </cell>
          <cell r="H321">
            <v>2</v>
          </cell>
          <cell r="I321">
            <v>4</v>
          </cell>
          <cell r="J321">
            <v>1</v>
          </cell>
          <cell r="K321">
            <v>14.1</v>
          </cell>
          <cell r="L321">
            <v>7309.8333920077202</v>
          </cell>
          <cell r="M321">
            <v>82.071076298363394</v>
          </cell>
          <cell r="N321">
            <v>12.663435799024199</v>
          </cell>
        </row>
        <row r="322">
          <cell r="G322" t="str">
            <v>Lightning</v>
          </cell>
          <cell r="H322">
            <v>3</v>
          </cell>
          <cell r="I322">
            <v>1</v>
          </cell>
          <cell r="J322">
            <v>1</v>
          </cell>
          <cell r="K322">
            <v>139.5</v>
          </cell>
          <cell r="L322">
            <v>68484.797970899002</v>
          </cell>
          <cell r="M322">
            <v>85.165919652168895</v>
          </cell>
          <cell r="N322">
            <v>3.4297158296563302</v>
          </cell>
        </row>
        <row r="323">
          <cell r="G323" t="str">
            <v>Lightning</v>
          </cell>
          <cell r="H323">
            <v>3</v>
          </cell>
          <cell r="I323">
            <v>2</v>
          </cell>
          <cell r="J323">
            <v>1</v>
          </cell>
          <cell r="K323">
            <v>542.29999999999995</v>
          </cell>
          <cell r="L323">
            <v>286306.625596272</v>
          </cell>
          <cell r="M323">
            <v>86.512632697705698</v>
          </cell>
          <cell r="N323">
            <v>1.7758209138134999</v>
          </cell>
        </row>
        <row r="324">
          <cell r="G324" t="str">
            <v>Lightning</v>
          </cell>
          <cell r="H324">
            <v>3</v>
          </cell>
          <cell r="I324">
            <v>3</v>
          </cell>
          <cell r="J324">
            <v>1</v>
          </cell>
          <cell r="K324">
            <v>905.6</v>
          </cell>
          <cell r="L324">
            <v>486023.27345154202</v>
          </cell>
          <cell r="M324">
            <v>88.817222311860405</v>
          </cell>
          <cell r="N324">
            <v>1.32146714388346</v>
          </cell>
        </row>
        <row r="325">
          <cell r="G325" t="str">
            <v>Lightning</v>
          </cell>
          <cell r="H325">
            <v>3</v>
          </cell>
          <cell r="I325">
            <v>4</v>
          </cell>
          <cell r="J325">
            <v>1</v>
          </cell>
          <cell r="K325">
            <v>312.60000000000002</v>
          </cell>
          <cell r="L325">
            <v>171603.47793256899</v>
          </cell>
          <cell r="M325">
            <v>87.377030361807797</v>
          </cell>
          <cell r="N325">
            <v>2.46460539793032</v>
          </cell>
        </row>
        <row r="326">
          <cell r="G326" t="str">
            <v>Slovak Republic</v>
          </cell>
          <cell r="H326">
            <v>1</v>
          </cell>
          <cell r="I326">
            <v>1</v>
          </cell>
          <cell r="J326">
            <v>1</v>
          </cell>
          <cell r="K326">
            <v>66.8</v>
          </cell>
          <cell r="L326">
            <v>44986.758857248002</v>
          </cell>
          <cell r="M326">
            <v>24.592282245877399</v>
          </cell>
          <cell r="N326">
            <v>3.3692282341432902</v>
          </cell>
        </row>
        <row r="327">
          <cell r="G327" t="str">
            <v>Slovak Republic</v>
          </cell>
          <cell r="H327">
            <v>1</v>
          </cell>
          <cell r="I327">
            <v>2</v>
          </cell>
          <cell r="J327">
            <v>1</v>
          </cell>
          <cell r="K327">
            <v>125.2</v>
          </cell>
          <cell r="L327">
            <v>81392.364034289596</v>
          </cell>
          <cell r="M327">
            <v>36.468751900398303</v>
          </cell>
          <cell r="N327">
            <v>3.1650974600934099</v>
          </cell>
        </row>
        <row r="328">
          <cell r="G328" t="str">
            <v>Slovak Republic</v>
          </cell>
          <cell r="H328">
            <v>1</v>
          </cell>
          <cell r="I328">
            <v>3</v>
          </cell>
          <cell r="J328">
            <v>1</v>
          </cell>
          <cell r="K328">
            <v>62.8</v>
          </cell>
          <cell r="L328">
            <v>40396.450210045099</v>
          </cell>
          <cell r="M328">
            <v>43.485265030832998</v>
          </cell>
          <cell r="N328">
            <v>5.3266661942399596</v>
          </cell>
        </row>
        <row r="329">
          <cell r="G329" t="str">
            <v>Slovak Republic</v>
          </cell>
          <cell r="H329">
            <v>2</v>
          </cell>
          <cell r="I329">
            <v>1</v>
          </cell>
          <cell r="J329">
            <v>1</v>
          </cell>
          <cell r="K329">
            <v>156.9</v>
          </cell>
          <cell r="L329">
            <v>110845.01909818299</v>
          </cell>
          <cell r="M329">
            <v>64.962982451103201</v>
          </cell>
          <cell r="N329">
            <v>3.8736882496865199</v>
          </cell>
        </row>
        <row r="330">
          <cell r="G330" t="str">
            <v>Slovak Republic</v>
          </cell>
          <cell r="H330">
            <v>2</v>
          </cell>
          <cell r="I330">
            <v>2</v>
          </cell>
          <cell r="J330">
            <v>1</v>
          </cell>
          <cell r="K330">
            <v>784.1</v>
          </cell>
          <cell r="L330">
            <v>548417.05532610998</v>
          </cell>
          <cell r="M330">
            <v>71.462788603094197</v>
          </cell>
          <cell r="N330">
            <v>1.5608780929789601</v>
          </cell>
        </row>
        <row r="331">
          <cell r="G331" t="str">
            <v>Slovak Republic</v>
          </cell>
          <cell r="H331">
            <v>2</v>
          </cell>
          <cell r="I331">
            <v>3</v>
          </cell>
          <cell r="J331">
            <v>1</v>
          </cell>
          <cell r="K331">
            <v>936.4</v>
          </cell>
          <cell r="L331">
            <v>662905.90898303594</v>
          </cell>
          <cell r="M331">
            <v>73.180158526273701</v>
          </cell>
          <cell r="N331">
            <v>1.5746876270415</v>
          </cell>
        </row>
        <row r="332">
          <cell r="G332" t="str">
            <v>Slovak Republic</v>
          </cell>
          <cell r="H332">
            <v>2</v>
          </cell>
          <cell r="I332">
            <v>4</v>
          </cell>
          <cell r="J332">
            <v>1</v>
          </cell>
          <cell r="K332">
            <v>123.6</v>
          </cell>
          <cell r="L332">
            <v>89557.187056466093</v>
          </cell>
          <cell r="M332">
            <v>76.159055317829797</v>
          </cell>
          <cell r="N332">
            <v>4.52034128321002</v>
          </cell>
        </row>
        <row r="333">
          <cell r="G333" t="str">
            <v>Slovak Republic</v>
          </cell>
          <cell r="H333">
            <v>3</v>
          </cell>
          <cell r="I333">
            <v>1</v>
          </cell>
          <cell r="J333">
            <v>1</v>
          </cell>
          <cell r="K333">
            <v>21.2</v>
          </cell>
          <cell r="L333">
            <v>15896.949575384901</v>
          </cell>
          <cell r="M333">
            <v>87.235317496627104</v>
          </cell>
          <cell r="N333">
            <v>12.342085438432701</v>
          </cell>
        </row>
        <row r="334">
          <cell r="G334" t="str">
            <v>Slovak Republic</v>
          </cell>
          <cell r="H334">
            <v>3</v>
          </cell>
          <cell r="I334">
            <v>2</v>
          </cell>
          <cell r="J334">
            <v>1</v>
          </cell>
          <cell r="K334">
            <v>169.3</v>
          </cell>
          <cell r="L334">
            <v>131375.358077702</v>
          </cell>
          <cell r="M334">
            <v>84.800590253416701</v>
          </cell>
          <cell r="N334">
            <v>2.9076835744989999</v>
          </cell>
        </row>
        <row r="335">
          <cell r="G335" t="str">
            <v>Slovak Republic</v>
          </cell>
          <cell r="H335">
            <v>3</v>
          </cell>
          <cell r="I335">
            <v>3</v>
          </cell>
          <cell r="J335">
            <v>1</v>
          </cell>
          <cell r="K335">
            <v>438</v>
          </cell>
          <cell r="L335">
            <v>335122.06423716201</v>
          </cell>
          <cell r="M335">
            <v>87.6036404283292</v>
          </cell>
          <cell r="N335">
            <v>1.94635376300236</v>
          </cell>
        </row>
        <row r="336">
          <cell r="G336" t="str">
            <v>Slovak Republic</v>
          </cell>
          <cell r="H336">
            <v>3</v>
          </cell>
          <cell r="I336">
            <v>4</v>
          </cell>
          <cell r="J336">
            <v>1</v>
          </cell>
          <cell r="K336">
            <v>123.5</v>
          </cell>
          <cell r="L336">
            <v>94723.600323618302</v>
          </cell>
          <cell r="M336">
            <v>85.067568599601302</v>
          </cell>
          <cell r="N336">
            <v>4.4059081642014402</v>
          </cell>
        </row>
        <row r="337">
          <cell r="G337" t="str">
            <v>Stars</v>
          </cell>
          <cell r="H337">
            <v>1</v>
          </cell>
          <cell r="I337">
            <v>1</v>
          </cell>
          <cell r="J337">
            <v>1</v>
          </cell>
          <cell r="K337">
            <v>144.19999999999999</v>
          </cell>
          <cell r="L337">
            <v>47482.521017560903</v>
          </cell>
          <cell r="M337">
            <v>36.796322865280302</v>
          </cell>
          <cell r="N337">
            <v>3.1006914286007001</v>
          </cell>
        </row>
        <row r="338">
          <cell r="G338" t="str">
            <v>Stars</v>
          </cell>
          <cell r="H338">
            <v>1</v>
          </cell>
          <cell r="I338">
            <v>2</v>
          </cell>
          <cell r="J338">
            <v>1</v>
          </cell>
          <cell r="K338">
            <v>108.1</v>
          </cell>
          <cell r="L338">
            <v>35132.019165053098</v>
          </cell>
          <cell r="M338">
            <v>42.214269909019002</v>
          </cell>
          <cell r="N338">
            <v>3.9171372442634498</v>
          </cell>
        </row>
        <row r="339">
          <cell r="G339" t="str">
            <v>Stars</v>
          </cell>
          <cell r="H339">
            <v>1</v>
          </cell>
          <cell r="I339">
            <v>3</v>
          </cell>
          <cell r="J339">
            <v>1</v>
          </cell>
          <cell r="K339">
            <v>31.5</v>
          </cell>
          <cell r="L339">
            <v>10605.097958885</v>
          </cell>
          <cell r="M339">
            <v>46.9446002743951</v>
          </cell>
          <cell r="N339">
            <v>7.5461923019292696</v>
          </cell>
        </row>
        <row r="340">
          <cell r="G340" t="str">
            <v>Stars</v>
          </cell>
          <cell r="H340">
            <v>2</v>
          </cell>
          <cell r="I340">
            <v>1</v>
          </cell>
          <cell r="J340">
            <v>1</v>
          </cell>
          <cell r="K340">
            <v>398.2</v>
          </cell>
          <cell r="L340">
            <v>106033.08044842401</v>
          </cell>
          <cell r="M340">
            <v>62.221104125741398</v>
          </cell>
          <cell r="N340">
            <v>2.1731300685739701</v>
          </cell>
        </row>
        <row r="341">
          <cell r="G341" t="str">
            <v>Stars</v>
          </cell>
          <cell r="H341">
            <v>2</v>
          </cell>
          <cell r="I341">
            <v>2</v>
          </cell>
          <cell r="J341">
            <v>1</v>
          </cell>
          <cell r="K341">
            <v>679.2</v>
          </cell>
          <cell r="L341">
            <v>184712.09587953001</v>
          </cell>
          <cell r="M341">
            <v>67.670368863454698</v>
          </cell>
          <cell r="N341">
            <v>1.91631224691859</v>
          </cell>
        </row>
        <row r="342">
          <cell r="G342" t="str">
            <v>Stars</v>
          </cell>
          <cell r="H342">
            <v>2</v>
          </cell>
          <cell r="I342">
            <v>3</v>
          </cell>
          <cell r="J342">
            <v>1</v>
          </cell>
          <cell r="K342">
            <v>431.2</v>
          </cell>
          <cell r="L342">
            <v>122780.319479953</v>
          </cell>
          <cell r="M342">
            <v>71.192070377638004</v>
          </cell>
          <cell r="N342">
            <v>2.5241150951931099</v>
          </cell>
        </row>
        <row r="343">
          <cell r="G343" t="str">
            <v>Stars</v>
          </cell>
          <cell r="H343">
            <v>2</v>
          </cell>
          <cell r="I343">
            <v>4</v>
          </cell>
          <cell r="J343">
            <v>1</v>
          </cell>
          <cell r="K343">
            <v>51.4</v>
          </cell>
          <cell r="L343">
            <v>15640.565261031499</v>
          </cell>
          <cell r="M343">
            <v>71.804605276079201</v>
          </cell>
          <cell r="N343">
            <v>6.0187839565762298</v>
          </cell>
        </row>
        <row r="344">
          <cell r="G344" t="str">
            <v>Stars</v>
          </cell>
          <cell r="H344">
            <v>3</v>
          </cell>
          <cell r="I344">
            <v>1</v>
          </cell>
          <cell r="J344">
            <v>1</v>
          </cell>
          <cell r="K344">
            <v>73.400000000000006</v>
          </cell>
          <cell r="L344">
            <v>15853.2209615508</v>
          </cell>
          <cell r="M344">
            <v>74.373534471239395</v>
          </cell>
          <cell r="N344">
            <v>6.6260649410787096</v>
          </cell>
        </row>
        <row r="345">
          <cell r="G345" t="str">
            <v>Stars</v>
          </cell>
          <cell r="H345">
            <v>3</v>
          </cell>
          <cell r="I345">
            <v>2</v>
          </cell>
          <cell r="J345">
            <v>1</v>
          </cell>
          <cell r="K345">
            <v>324.60000000000002</v>
          </cell>
          <cell r="L345">
            <v>75491.888726926394</v>
          </cell>
          <cell r="M345">
            <v>79.430310320354096</v>
          </cell>
          <cell r="N345">
            <v>2.4073737835981399</v>
          </cell>
        </row>
        <row r="346">
          <cell r="G346" t="str">
            <v>Stars</v>
          </cell>
          <cell r="H346">
            <v>3</v>
          </cell>
          <cell r="I346">
            <v>3</v>
          </cell>
          <cell r="J346">
            <v>1</v>
          </cell>
          <cell r="K346">
            <v>511.4</v>
          </cell>
          <cell r="L346">
            <v>129060.608063124</v>
          </cell>
          <cell r="M346">
            <v>83.188491128920901</v>
          </cell>
          <cell r="N346">
            <v>1.6049958334463099</v>
          </cell>
        </row>
        <row r="347">
          <cell r="G347" t="str">
            <v>Stars</v>
          </cell>
          <cell r="H347">
            <v>3</v>
          </cell>
          <cell r="I347">
            <v>4</v>
          </cell>
          <cell r="J347">
            <v>1</v>
          </cell>
          <cell r="K347">
            <v>134.6</v>
          </cell>
          <cell r="L347">
            <v>35886.550492644099</v>
          </cell>
          <cell r="M347">
            <v>84.430681309185999</v>
          </cell>
          <cell r="N347">
            <v>3.3467524234794799</v>
          </cell>
        </row>
        <row r="348">
          <cell r="G348" t="str">
            <v>Spain</v>
          </cell>
          <cell r="H348">
            <v>1</v>
          </cell>
          <cell r="I348">
            <v>1</v>
          </cell>
          <cell r="J348">
            <v>1</v>
          </cell>
          <cell r="K348">
            <v>500.8</v>
          </cell>
          <cell r="L348">
            <v>2481792.8145212601</v>
          </cell>
          <cell r="M348">
            <v>43.371301789379103</v>
          </cell>
          <cell r="N348">
            <v>1.4325626308585699</v>
          </cell>
        </row>
        <row r="349">
          <cell r="G349" t="str">
            <v>Spain</v>
          </cell>
          <cell r="H349">
            <v>1</v>
          </cell>
          <cell r="I349">
            <v>2</v>
          </cell>
          <cell r="J349">
            <v>1</v>
          </cell>
          <cell r="K349">
            <v>518.1</v>
          </cell>
          <cell r="L349">
            <v>2715720.4518557601</v>
          </cell>
          <cell r="M349">
            <v>54.326855197089202</v>
          </cell>
          <cell r="N349">
            <v>1.7317159433082601</v>
          </cell>
        </row>
        <row r="350">
          <cell r="G350" t="str">
            <v>Spain</v>
          </cell>
          <cell r="H350">
            <v>1</v>
          </cell>
          <cell r="I350">
            <v>3</v>
          </cell>
          <cell r="J350">
            <v>1</v>
          </cell>
          <cell r="K350">
            <v>183.3</v>
          </cell>
          <cell r="L350">
            <v>937371.68166277395</v>
          </cell>
          <cell r="M350">
            <v>62.629642598017199</v>
          </cell>
          <cell r="N350">
            <v>3.69529455352761</v>
          </cell>
        </row>
        <row r="351">
          <cell r="G351" t="str">
            <v>Spain</v>
          </cell>
          <cell r="H351">
            <v>1</v>
          </cell>
          <cell r="I351">
            <v>4</v>
          </cell>
          <cell r="J351">
            <v>1</v>
          </cell>
          <cell r="K351">
            <v>10.8</v>
          </cell>
          <cell r="L351">
            <v>61660.776807996102</v>
          </cell>
          <cell r="M351">
            <v>81.194135278649398</v>
          </cell>
          <cell r="N351">
            <v>15.3251166781092</v>
          </cell>
        </row>
        <row r="352">
          <cell r="G352" t="str">
            <v>Spain</v>
          </cell>
          <cell r="H352">
            <v>2</v>
          </cell>
          <cell r="I352">
            <v>1</v>
          </cell>
          <cell r="J352">
            <v>1</v>
          </cell>
          <cell r="K352">
            <v>134.5</v>
          </cell>
          <cell r="L352">
            <v>799295.52357113501</v>
          </cell>
          <cell r="M352">
            <v>65.976684418409405</v>
          </cell>
          <cell r="N352">
            <v>4.5019654849886104</v>
          </cell>
        </row>
        <row r="353">
          <cell r="G353" t="str">
            <v>Spain</v>
          </cell>
          <cell r="H353">
            <v>2</v>
          </cell>
          <cell r="I353">
            <v>2</v>
          </cell>
          <cell r="J353">
            <v>1</v>
          </cell>
          <cell r="K353">
            <v>281.60000000000002</v>
          </cell>
          <cell r="L353">
            <v>1765014.4873470301</v>
          </cell>
          <cell r="M353">
            <v>65.718778617262799</v>
          </cell>
          <cell r="N353">
            <v>2.7749465966613398</v>
          </cell>
        </row>
        <row r="354">
          <cell r="G354" t="str">
            <v>Spain</v>
          </cell>
          <cell r="H354">
            <v>2</v>
          </cell>
          <cell r="I354">
            <v>3</v>
          </cell>
          <cell r="J354">
            <v>1</v>
          </cell>
          <cell r="K354">
            <v>200.8</v>
          </cell>
          <cell r="L354">
            <v>1235824.0757722601</v>
          </cell>
          <cell r="M354">
            <v>71.656255837087201</v>
          </cell>
          <cell r="N354">
            <v>3.4026625716735901</v>
          </cell>
        </row>
        <row r="355">
          <cell r="G355" t="str">
            <v>Spain</v>
          </cell>
          <cell r="H355">
            <v>2</v>
          </cell>
          <cell r="I355">
            <v>4</v>
          </cell>
          <cell r="J355">
            <v>1</v>
          </cell>
          <cell r="K355">
            <v>24.1</v>
          </cell>
          <cell r="L355">
            <v>146292.84865633101</v>
          </cell>
          <cell r="M355">
            <v>71.971013439406903</v>
          </cell>
          <cell r="N355">
            <v>9.7411977624114208</v>
          </cell>
        </row>
        <row r="356">
          <cell r="G356" t="str">
            <v>Spain</v>
          </cell>
          <cell r="H356">
            <v>3</v>
          </cell>
          <cell r="I356">
            <v>1</v>
          </cell>
          <cell r="J356">
            <v>1</v>
          </cell>
          <cell r="K356">
            <v>96.4</v>
          </cell>
          <cell r="L356">
            <v>513344.34632620797</v>
          </cell>
          <cell r="M356">
            <v>72.589905046470406</v>
          </cell>
          <cell r="N356">
            <v>4.4789421588845304</v>
          </cell>
        </row>
        <row r="357">
          <cell r="G357" t="str">
            <v>Spain</v>
          </cell>
          <cell r="H357">
            <v>3</v>
          </cell>
          <cell r="I357">
            <v>2</v>
          </cell>
          <cell r="J357">
            <v>1</v>
          </cell>
          <cell r="K357">
            <v>406.3</v>
          </cell>
          <cell r="L357">
            <v>2147530.2796881101</v>
          </cell>
          <cell r="M357">
            <v>77.958244088788703</v>
          </cell>
          <cell r="N357">
            <v>2.3140664935822501</v>
          </cell>
        </row>
        <row r="358">
          <cell r="G358" t="str">
            <v>Spain</v>
          </cell>
          <cell r="H358">
            <v>3</v>
          </cell>
          <cell r="I358">
            <v>3</v>
          </cell>
          <cell r="J358">
            <v>1</v>
          </cell>
          <cell r="K358">
            <v>598.29999999999995</v>
          </cell>
          <cell r="L358">
            <v>3287850.2171792798</v>
          </cell>
          <cell r="M358">
            <v>80.797954287096999</v>
          </cell>
          <cell r="N358">
            <v>1.6566887247798601</v>
          </cell>
        </row>
        <row r="359">
          <cell r="G359" t="str">
            <v>Spain</v>
          </cell>
          <cell r="H359">
            <v>3</v>
          </cell>
          <cell r="I359">
            <v>4</v>
          </cell>
          <cell r="J359">
            <v>1</v>
          </cell>
          <cell r="K359">
            <v>159</v>
          </cell>
          <cell r="L359">
            <v>868062.22184348898</v>
          </cell>
          <cell r="M359">
            <v>85.153280427312396</v>
          </cell>
          <cell r="N359">
            <v>3.4107806282696198</v>
          </cell>
        </row>
        <row r="360">
          <cell r="G360" t="str">
            <v>Sweden</v>
          </cell>
          <cell r="H360">
            <v>1</v>
          </cell>
          <cell r="I360">
            <v>1</v>
          </cell>
          <cell r="J360">
            <v>1</v>
          </cell>
          <cell r="K360">
            <v>95.9</v>
          </cell>
          <cell r="L360">
            <v>149956.341679048</v>
          </cell>
          <cell r="M360">
            <v>49.8466389991369</v>
          </cell>
          <cell r="N360">
            <v>4.2501777809675403</v>
          </cell>
        </row>
        <row r="361">
          <cell r="G361" t="str">
            <v>Sweden</v>
          </cell>
          <cell r="H361">
            <v>1</v>
          </cell>
          <cell r="I361">
            <v>2</v>
          </cell>
          <cell r="J361">
            <v>1</v>
          </cell>
          <cell r="K361">
            <v>160.5</v>
          </cell>
          <cell r="L361">
            <v>260601.78183120201</v>
          </cell>
          <cell r="M361">
            <v>69.231428125827307</v>
          </cell>
          <cell r="N361">
            <v>3.2720215790352198</v>
          </cell>
        </row>
        <row r="362">
          <cell r="G362" t="str">
            <v>Sweden</v>
          </cell>
          <cell r="H362">
            <v>1</v>
          </cell>
          <cell r="I362">
            <v>3</v>
          </cell>
          <cell r="J362">
            <v>1</v>
          </cell>
          <cell r="K362">
            <v>85.9</v>
          </cell>
          <cell r="L362">
            <v>145570.55362684099</v>
          </cell>
          <cell r="M362">
            <v>78.764818901985294</v>
          </cell>
          <cell r="N362">
            <v>5.5567139427664296</v>
          </cell>
        </row>
        <row r="363">
          <cell r="G363" t="str">
            <v>Sweden</v>
          </cell>
          <cell r="H363">
            <v>1</v>
          </cell>
          <cell r="I363">
            <v>4</v>
          </cell>
          <cell r="J363">
            <v>1</v>
          </cell>
          <cell r="K363">
            <v>8.6999999999999993</v>
          </cell>
          <cell r="L363">
            <v>15903.928338554801</v>
          </cell>
          <cell r="M363">
            <v>90.832278920121297</v>
          </cell>
          <cell r="N363">
            <v>14.1112372371735</v>
          </cell>
        </row>
        <row r="364">
          <cell r="G364" t="str">
            <v>Sweden</v>
          </cell>
          <cell r="H364">
            <v>2</v>
          </cell>
          <cell r="I364">
            <v>1</v>
          </cell>
          <cell r="J364">
            <v>1</v>
          </cell>
          <cell r="K364">
            <v>119.4</v>
          </cell>
          <cell r="L364">
            <v>175955.17539202399</v>
          </cell>
          <cell r="M364">
            <v>67.216530698037801</v>
          </cell>
          <cell r="N364">
            <v>4.0250546983089901</v>
          </cell>
        </row>
        <row r="365">
          <cell r="G365" t="str">
            <v>Sweden</v>
          </cell>
          <cell r="H365">
            <v>2</v>
          </cell>
          <cell r="I365">
            <v>2</v>
          </cell>
          <cell r="J365">
            <v>1</v>
          </cell>
          <cell r="K365">
            <v>422.1</v>
          </cell>
          <cell r="L365">
            <v>604456.29316476604</v>
          </cell>
          <cell r="M365">
            <v>82.634875354576806</v>
          </cell>
          <cell r="N365">
            <v>2.0831343554398001</v>
          </cell>
        </row>
        <row r="366">
          <cell r="G366" t="str">
            <v>Sweden</v>
          </cell>
          <cell r="H366">
            <v>2</v>
          </cell>
          <cell r="I366">
            <v>3</v>
          </cell>
          <cell r="J366">
            <v>1</v>
          </cell>
          <cell r="K366">
            <v>637.4</v>
          </cell>
          <cell r="L366">
            <v>892380.38268296001</v>
          </cell>
          <cell r="M366">
            <v>87.303158740202093</v>
          </cell>
          <cell r="N366">
            <v>1.4331454887189701</v>
          </cell>
        </row>
        <row r="367">
          <cell r="G367" t="str">
            <v>Sweden</v>
          </cell>
          <cell r="H367">
            <v>2</v>
          </cell>
          <cell r="I367">
            <v>4</v>
          </cell>
          <cell r="J367">
            <v>1</v>
          </cell>
          <cell r="K367">
            <v>163.1</v>
          </cell>
          <cell r="L367">
            <v>224547.794620211</v>
          </cell>
          <cell r="M367">
            <v>92.906245632008506</v>
          </cell>
          <cell r="N367">
            <v>2.7776542089266898</v>
          </cell>
        </row>
        <row r="368">
          <cell r="G368" t="str">
            <v>Sweden</v>
          </cell>
          <cell r="H368">
            <v>3</v>
          </cell>
          <cell r="I368">
            <v>1</v>
          </cell>
          <cell r="J368">
            <v>1</v>
          </cell>
          <cell r="K368">
            <v>51.9</v>
          </cell>
          <cell r="L368">
            <v>51999.281141373198</v>
          </cell>
          <cell r="M368">
            <v>59.968625237449501</v>
          </cell>
          <cell r="N368">
            <v>6.39466505460548</v>
          </cell>
        </row>
        <row r="369">
          <cell r="G369" t="str">
            <v>Sweden</v>
          </cell>
          <cell r="H369">
            <v>3</v>
          </cell>
          <cell r="I369">
            <v>2</v>
          </cell>
          <cell r="J369">
            <v>1</v>
          </cell>
          <cell r="K369">
            <v>179.9</v>
          </cell>
          <cell r="L369">
            <v>195828.338807886</v>
          </cell>
          <cell r="M369">
            <v>85.075184274681405</v>
          </cell>
          <cell r="N369">
            <v>2.9864537457317302</v>
          </cell>
        </row>
        <row r="370">
          <cell r="G370" t="str">
            <v>Sweden</v>
          </cell>
          <cell r="H370">
            <v>3</v>
          </cell>
          <cell r="I370">
            <v>3</v>
          </cell>
          <cell r="J370">
            <v>1</v>
          </cell>
          <cell r="K370">
            <v>598</v>
          </cell>
          <cell r="L370">
            <v>661911.94210021698</v>
          </cell>
          <cell r="M370">
            <v>91.641958586132901</v>
          </cell>
          <cell r="N370">
            <v>1.18779111715856</v>
          </cell>
        </row>
        <row r="371">
          <cell r="G371" t="str">
            <v>Sweden</v>
          </cell>
          <cell r="H371">
            <v>3</v>
          </cell>
          <cell r="I371">
            <v>4</v>
          </cell>
          <cell r="J371">
            <v>1</v>
          </cell>
          <cell r="K371">
            <v>449.2</v>
          </cell>
          <cell r="L371">
            <v>506991.51982175902</v>
          </cell>
          <cell r="M371">
            <v>94.613389312886994</v>
          </cell>
          <cell r="N371">
            <v>1.3071969375522501</v>
          </cell>
        </row>
        <row r="372">
          <cell r="G372" t="str">
            <v>Predators</v>
          </cell>
          <cell r="H372">
            <v>1</v>
          </cell>
          <cell r="I372">
            <v>1</v>
          </cell>
          <cell r="J372">
            <v>1</v>
          </cell>
          <cell r="K372">
            <v>533.70000000000005</v>
          </cell>
          <cell r="L372">
            <v>5502106.7803391404</v>
          </cell>
          <cell r="M372">
            <v>34.723336217682899</v>
          </cell>
          <cell r="N372">
            <v>1.5048513496135101</v>
          </cell>
        </row>
        <row r="373">
          <cell r="G373" t="str">
            <v>Predators</v>
          </cell>
          <cell r="H373">
            <v>1</v>
          </cell>
          <cell r="I373">
            <v>2</v>
          </cell>
          <cell r="J373">
            <v>1</v>
          </cell>
          <cell r="K373">
            <v>364.2</v>
          </cell>
          <cell r="L373">
            <v>3877121.3226166498</v>
          </cell>
          <cell r="M373">
            <v>45.1197315046048</v>
          </cell>
          <cell r="N373">
            <v>1.8755840616598201</v>
          </cell>
        </row>
        <row r="374">
          <cell r="G374" t="str">
            <v>Predators</v>
          </cell>
          <cell r="H374">
            <v>1</v>
          </cell>
          <cell r="I374">
            <v>3</v>
          </cell>
          <cell r="J374">
            <v>1</v>
          </cell>
          <cell r="K374">
            <v>55.5</v>
          </cell>
          <cell r="L374">
            <v>619697.25560769404</v>
          </cell>
          <cell r="M374">
            <v>50.1789774279612</v>
          </cell>
          <cell r="N374">
            <v>6.7670205455499</v>
          </cell>
        </row>
        <row r="375">
          <cell r="G375" t="str">
            <v>Predators</v>
          </cell>
          <cell r="H375">
            <v>2</v>
          </cell>
          <cell r="I375">
            <v>1</v>
          </cell>
          <cell r="J375">
            <v>1</v>
          </cell>
          <cell r="K375">
            <v>135.69999999999999</v>
          </cell>
          <cell r="L375">
            <v>1079420.65907013</v>
          </cell>
          <cell r="M375">
            <v>53.646233336443601</v>
          </cell>
          <cell r="N375">
            <v>3.59255103330181</v>
          </cell>
        </row>
        <row r="376">
          <cell r="G376" t="str">
            <v>Predators</v>
          </cell>
          <cell r="H376">
            <v>2</v>
          </cell>
          <cell r="I376">
            <v>2</v>
          </cell>
          <cell r="J376">
            <v>1</v>
          </cell>
          <cell r="K376">
            <v>252.6</v>
          </cell>
          <cell r="L376">
            <v>2025540.6058668999</v>
          </cell>
          <cell r="M376">
            <v>55.503265648052199</v>
          </cell>
          <cell r="N376">
            <v>3.01115656746201</v>
          </cell>
        </row>
        <row r="377">
          <cell r="G377" t="str">
            <v>Predators</v>
          </cell>
          <cell r="H377">
            <v>2</v>
          </cell>
          <cell r="I377">
            <v>3</v>
          </cell>
          <cell r="J377">
            <v>1</v>
          </cell>
          <cell r="K377">
            <v>87.9</v>
          </cell>
          <cell r="L377">
            <v>720126.50767341396</v>
          </cell>
          <cell r="M377">
            <v>55.151040234510504</v>
          </cell>
          <cell r="N377">
            <v>4.7444260393908504</v>
          </cell>
        </row>
        <row r="378">
          <cell r="G378" t="str">
            <v>Predators</v>
          </cell>
          <cell r="H378">
            <v>3</v>
          </cell>
          <cell r="I378">
            <v>1</v>
          </cell>
          <cell r="J378">
            <v>1</v>
          </cell>
          <cell r="K378">
            <v>94.5</v>
          </cell>
          <cell r="L378">
            <v>669055.92177950102</v>
          </cell>
          <cell r="M378">
            <v>64.586416024401402</v>
          </cell>
          <cell r="N378">
            <v>4.9601207252446802</v>
          </cell>
        </row>
        <row r="379">
          <cell r="G379" t="str">
            <v>Predators</v>
          </cell>
          <cell r="H379">
            <v>3</v>
          </cell>
          <cell r="I379">
            <v>2</v>
          </cell>
          <cell r="J379">
            <v>1</v>
          </cell>
          <cell r="K379">
            <v>293</v>
          </cell>
          <cell r="L379">
            <v>1892667.6995678199</v>
          </cell>
          <cell r="M379">
            <v>68.235733746834498</v>
          </cell>
          <cell r="N379">
            <v>2.6127643427454301</v>
          </cell>
        </row>
        <row r="380">
          <cell r="G380" t="str">
            <v>Predators</v>
          </cell>
          <cell r="H380">
            <v>3</v>
          </cell>
          <cell r="I380">
            <v>3</v>
          </cell>
          <cell r="J380">
            <v>1</v>
          </cell>
          <cell r="K380">
            <v>191.2</v>
          </cell>
          <cell r="L380">
            <v>1271718.2566263999</v>
          </cell>
          <cell r="M380">
            <v>75.816414143352802</v>
          </cell>
          <cell r="N380">
            <v>3.2747040381416701</v>
          </cell>
        </row>
        <row r="381">
          <cell r="G381" t="str">
            <v>Predators</v>
          </cell>
          <cell r="H381">
            <v>3</v>
          </cell>
          <cell r="I381">
            <v>4</v>
          </cell>
          <cell r="J381">
            <v>1</v>
          </cell>
          <cell r="K381">
            <v>18.3</v>
          </cell>
          <cell r="L381">
            <v>131635.674061044</v>
          </cell>
          <cell r="M381">
            <v>87.160762177337404</v>
          </cell>
          <cell r="N381">
            <v>10.593969960867099</v>
          </cell>
        </row>
        <row r="382">
          <cell r="G382" t="str">
            <v>United States</v>
          </cell>
          <cell r="H382">
            <v>1</v>
          </cell>
          <cell r="I382">
            <v>1</v>
          </cell>
          <cell r="J382">
            <v>1</v>
          </cell>
          <cell r="K382">
            <v>122.4</v>
          </cell>
          <cell r="L382">
            <v>6116297.8091863003</v>
          </cell>
          <cell r="M382">
            <v>61.233289119305901</v>
          </cell>
          <cell r="N382">
            <v>3.5487194681097098</v>
          </cell>
        </row>
        <row r="383">
          <cell r="G383" t="str">
            <v>United States</v>
          </cell>
          <cell r="H383">
            <v>1</v>
          </cell>
          <cell r="I383">
            <v>2</v>
          </cell>
          <cell r="J383">
            <v>1</v>
          </cell>
          <cell r="K383">
            <v>68.8</v>
          </cell>
          <cell r="L383">
            <v>3082607.6087780399</v>
          </cell>
          <cell r="M383">
            <v>62.8325895565251</v>
          </cell>
          <cell r="N383">
            <v>6.0431708695369499</v>
          </cell>
        </row>
        <row r="384">
          <cell r="G384" t="str">
            <v>United States</v>
          </cell>
          <cell r="H384">
            <v>1</v>
          </cell>
          <cell r="I384">
            <v>3</v>
          </cell>
          <cell r="J384">
            <v>1</v>
          </cell>
          <cell r="K384">
            <v>19.100000000000001</v>
          </cell>
          <cell r="L384">
            <v>712513.01484744204</v>
          </cell>
          <cell r="M384">
            <v>63.813315724726998</v>
          </cell>
          <cell r="N384">
            <v>11.0623736317264</v>
          </cell>
        </row>
        <row r="385">
          <cell r="G385" t="str">
            <v>United States</v>
          </cell>
          <cell r="H385">
            <v>2</v>
          </cell>
          <cell r="I385">
            <v>1</v>
          </cell>
          <cell r="J385">
            <v>1</v>
          </cell>
          <cell r="K385">
            <v>260</v>
          </cell>
          <cell r="L385">
            <v>11466075.254433099</v>
          </cell>
          <cell r="M385">
            <v>67.234090330507897</v>
          </cell>
          <cell r="N385">
            <v>3.1342897358992898</v>
          </cell>
        </row>
        <row r="386">
          <cell r="G386" t="str">
            <v>United States</v>
          </cell>
          <cell r="H386">
            <v>2</v>
          </cell>
          <cell r="I386">
            <v>2</v>
          </cell>
          <cell r="J386">
            <v>1</v>
          </cell>
          <cell r="K386">
            <v>555.9</v>
          </cell>
          <cell r="L386">
            <v>22623552.089626402</v>
          </cell>
          <cell r="M386">
            <v>70.428190896531007</v>
          </cell>
          <cell r="N386">
            <v>2.0153102719943199</v>
          </cell>
        </row>
        <row r="387">
          <cell r="G387" t="str">
            <v>United States</v>
          </cell>
          <cell r="H387">
            <v>2</v>
          </cell>
          <cell r="I387">
            <v>3</v>
          </cell>
          <cell r="J387">
            <v>1</v>
          </cell>
          <cell r="K387">
            <v>457.6</v>
          </cell>
          <cell r="L387">
            <v>19377351.849689402</v>
          </cell>
          <cell r="M387">
            <v>81.350524976776398</v>
          </cell>
          <cell r="N387">
            <v>1.7463651286160999</v>
          </cell>
        </row>
        <row r="388">
          <cell r="G388" t="str">
            <v>United States</v>
          </cell>
          <cell r="H388">
            <v>2</v>
          </cell>
          <cell r="I388">
            <v>4</v>
          </cell>
          <cell r="J388">
            <v>1</v>
          </cell>
          <cell r="K388">
            <v>84.5</v>
          </cell>
          <cell r="L388">
            <v>3738725.1434405101</v>
          </cell>
          <cell r="M388">
            <v>87.7156956535718</v>
          </cell>
          <cell r="N388">
            <v>3.6741701330071201</v>
          </cell>
        </row>
        <row r="389">
          <cell r="G389" t="str">
            <v>United States</v>
          </cell>
          <cell r="H389">
            <v>3</v>
          </cell>
          <cell r="I389">
            <v>1</v>
          </cell>
          <cell r="J389">
            <v>1</v>
          </cell>
          <cell r="K389">
            <v>57.5</v>
          </cell>
          <cell r="L389">
            <v>2152841.21061819</v>
          </cell>
          <cell r="M389">
            <v>75.613913563660304</v>
          </cell>
          <cell r="N389">
            <v>5.9025790517415899</v>
          </cell>
        </row>
        <row r="390">
          <cell r="G390" t="str">
            <v>United States</v>
          </cell>
          <cell r="H390">
            <v>3</v>
          </cell>
          <cell r="I390">
            <v>2</v>
          </cell>
          <cell r="J390">
            <v>1</v>
          </cell>
          <cell r="K390">
            <v>313.10000000000002</v>
          </cell>
          <cell r="L390">
            <v>11528336.9845395</v>
          </cell>
          <cell r="M390">
            <v>81.176837269896097</v>
          </cell>
          <cell r="N390">
            <v>2.32527148485338</v>
          </cell>
        </row>
        <row r="391">
          <cell r="G391" t="str">
            <v>United States</v>
          </cell>
          <cell r="H391">
            <v>3</v>
          </cell>
          <cell r="I391">
            <v>3</v>
          </cell>
          <cell r="J391">
            <v>1</v>
          </cell>
          <cell r="K391">
            <v>728.9</v>
          </cell>
          <cell r="L391">
            <v>26206646.626935098</v>
          </cell>
          <cell r="M391">
            <v>85.736524328009494</v>
          </cell>
          <cell r="N391">
            <v>1.20784556473714</v>
          </cell>
        </row>
        <row r="392">
          <cell r="G392" t="str">
            <v>United States</v>
          </cell>
          <cell r="H392">
            <v>3</v>
          </cell>
          <cell r="I392">
            <v>4</v>
          </cell>
          <cell r="J392">
            <v>1</v>
          </cell>
          <cell r="K392">
            <v>372.5</v>
          </cell>
          <cell r="L392">
            <v>13493282.7406622</v>
          </cell>
          <cell r="M392">
            <v>88.490096061119104</v>
          </cell>
          <cell r="N392">
            <v>1.9291115064178399</v>
          </cell>
        </row>
        <row r="393">
          <cell r="G393" t="str">
            <v>Australia</v>
          </cell>
          <cell r="H393">
            <v>1</v>
          </cell>
          <cell r="I393">
            <v>1</v>
          </cell>
          <cell r="J393">
            <v>2</v>
          </cell>
          <cell r="K393">
            <v>16.399999999999999</v>
          </cell>
          <cell r="L393">
            <v>29272.428937032499</v>
          </cell>
          <cell r="M393">
            <v>3.39971867482878</v>
          </cell>
          <cell r="N393">
            <v>1.2639174460402101</v>
          </cell>
        </row>
        <row r="394">
          <cell r="G394" t="str">
            <v>Australia</v>
          </cell>
          <cell r="H394">
            <v>1</v>
          </cell>
          <cell r="I394">
            <v>2</v>
          </cell>
          <cell r="J394">
            <v>2</v>
          </cell>
          <cell r="K394">
            <v>22</v>
          </cell>
          <cell r="L394">
            <v>44407.001779917198</v>
          </cell>
          <cell r="M394">
            <v>3.6348339178068398</v>
          </cell>
          <cell r="N394">
            <v>1.2199477090267099</v>
          </cell>
        </row>
        <row r="395">
          <cell r="G395" t="str">
            <v>Australia</v>
          </cell>
          <cell r="H395">
            <v>1</v>
          </cell>
          <cell r="I395">
            <v>3</v>
          </cell>
          <cell r="J395">
            <v>2</v>
          </cell>
          <cell r="K395">
            <v>9.9</v>
          </cell>
          <cell r="L395">
            <v>28188.737748378499</v>
          </cell>
          <cell r="M395">
            <v>3.2193963183614298</v>
          </cell>
          <cell r="N395">
            <v>1.73954005797781</v>
          </cell>
        </row>
        <row r="396">
          <cell r="G396" t="str">
            <v>Australia</v>
          </cell>
          <cell r="H396">
            <v>1</v>
          </cell>
          <cell r="I396">
            <v>4</v>
          </cell>
          <cell r="J396">
            <v>2</v>
          </cell>
          <cell r="K396">
            <v>2.7</v>
          </cell>
          <cell r="L396">
            <v>7707.0481244042603</v>
          </cell>
          <cell r="M396">
            <v>6.0157771826504396</v>
          </cell>
          <cell r="N396">
            <v>5.95617691087193</v>
          </cell>
        </row>
        <row r="397">
          <cell r="G397" t="str">
            <v>Australia</v>
          </cell>
          <cell r="H397">
            <v>2</v>
          </cell>
          <cell r="I397">
            <v>1</v>
          </cell>
          <cell r="J397">
            <v>2</v>
          </cell>
          <cell r="K397">
            <v>9.3000000000000007</v>
          </cell>
          <cell r="L397">
            <v>24621.291546429798</v>
          </cell>
          <cell r="M397">
            <v>5.2780756949857004</v>
          </cell>
          <cell r="N397">
            <v>2.3299095413294402</v>
          </cell>
        </row>
        <row r="398">
          <cell r="G398" t="str">
            <v>Australia</v>
          </cell>
          <cell r="H398">
            <v>2</v>
          </cell>
          <cell r="I398">
            <v>2</v>
          </cell>
          <cell r="J398">
            <v>2</v>
          </cell>
          <cell r="K398">
            <v>24.9</v>
          </cell>
          <cell r="L398">
            <v>50667.044824052697</v>
          </cell>
          <cell r="M398">
            <v>3.6542798665616099</v>
          </cell>
          <cell r="N398">
            <v>0.95843807510372403</v>
          </cell>
        </row>
        <row r="399">
          <cell r="G399" t="str">
            <v>Australia</v>
          </cell>
          <cell r="H399">
            <v>2</v>
          </cell>
          <cell r="I399">
            <v>3</v>
          </cell>
          <cell r="J399">
            <v>2</v>
          </cell>
          <cell r="K399">
            <v>26.3</v>
          </cell>
          <cell r="L399">
            <v>60264.971796519298</v>
          </cell>
          <cell r="M399">
            <v>3.25199709309662</v>
          </cell>
          <cell r="N399">
            <v>0.94884375721518499</v>
          </cell>
        </row>
        <row r="400">
          <cell r="G400" t="str">
            <v>Australia</v>
          </cell>
          <cell r="H400">
            <v>2</v>
          </cell>
          <cell r="I400">
            <v>4</v>
          </cell>
          <cell r="J400">
            <v>2</v>
          </cell>
          <cell r="K400">
            <v>6.5</v>
          </cell>
          <cell r="L400">
            <v>21070.7736629668</v>
          </cell>
          <cell r="M400">
            <v>3.9333726062276599</v>
          </cell>
          <cell r="N400">
            <v>2.43402103293701</v>
          </cell>
        </row>
        <row r="401">
          <cell r="G401" t="str">
            <v>Australia</v>
          </cell>
          <cell r="H401">
            <v>3</v>
          </cell>
          <cell r="I401">
            <v>1</v>
          </cell>
          <cell r="J401">
            <v>2</v>
          </cell>
          <cell r="K401">
            <v>4.3</v>
          </cell>
          <cell r="L401">
            <v>10109.666541206299</v>
          </cell>
          <cell r="M401">
            <v>5.2344476488839797</v>
          </cell>
          <cell r="N401">
            <v>3.74044331687556</v>
          </cell>
        </row>
        <row r="402">
          <cell r="G402" t="str">
            <v>Australia</v>
          </cell>
          <cell r="H402">
            <v>3</v>
          </cell>
          <cell r="I402">
            <v>2</v>
          </cell>
          <cell r="J402">
            <v>2</v>
          </cell>
          <cell r="K402">
            <v>15.5</v>
          </cell>
          <cell r="L402">
            <v>34208.316009946597</v>
          </cell>
          <cell r="M402">
            <v>4.1666896678657599</v>
          </cell>
          <cell r="N402">
            <v>1.64561540554737</v>
          </cell>
        </row>
        <row r="403">
          <cell r="G403" t="str">
            <v>Australia</v>
          </cell>
          <cell r="H403">
            <v>3</v>
          </cell>
          <cell r="I403">
            <v>3</v>
          </cell>
          <cell r="J403">
            <v>2</v>
          </cell>
          <cell r="K403">
            <v>27.3</v>
          </cell>
          <cell r="L403">
            <v>58431.596640243799</v>
          </cell>
          <cell r="M403">
            <v>2.9915096823976501</v>
          </cell>
          <cell r="N403">
            <v>0.75942220963365703</v>
          </cell>
        </row>
        <row r="404">
          <cell r="G404" t="str">
            <v>Australia</v>
          </cell>
          <cell r="H404">
            <v>3</v>
          </cell>
          <cell r="I404">
            <v>4</v>
          </cell>
          <cell r="J404">
            <v>2</v>
          </cell>
          <cell r="K404">
            <v>14.9</v>
          </cell>
          <cell r="L404">
            <v>30200.248324814402</v>
          </cell>
          <cell r="M404">
            <v>2.1654763081236599</v>
          </cell>
          <cell r="N404">
            <v>0.81537184212902003</v>
          </cell>
        </row>
        <row r="405">
          <cell r="G405" t="str">
            <v>Austria</v>
          </cell>
          <cell r="H405">
            <v>1</v>
          </cell>
          <cell r="I405">
            <v>1</v>
          </cell>
          <cell r="J405">
            <v>2</v>
          </cell>
          <cell r="K405">
            <v>13.4</v>
          </cell>
          <cell r="L405">
            <v>20600.2995238043</v>
          </cell>
          <cell r="M405">
            <v>6.9169159127972097</v>
          </cell>
          <cell r="N405">
            <v>1.9299636777323499</v>
          </cell>
        </row>
        <row r="406">
          <cell r="G406" t="str">
            <v>Austria</v>
          </cell>
          <cell r="H406">
            <v>1</v>
          </cell>
          <cell r="I406">
            <v>2</v>
          </cell>
          <cell r="J406">
            <v>2</v>
          </cell>
          <cell r="K406">
            <v>10.199999999999999</v>
          </cell>
          <cell r="L406">
            <v>14933.116637033399</v>
          </cell>
          <cell r="M406">
            <v>3.8905904565399201</v>
          </cell>
          <cell r="N406">
            <v>1.2968700776465301</v>
          </cell>
        </row>
        <row r="407">
          <cell r="G407" t="str">
            <v>Austria</v>
          </cell>
          <cell r="H407">
            <v>1</v>
          </cell>
          <cell r="I407">
            <v>3</v>
          </cell>
          <cell r="J407">
            <v>2</v>
          </cell>
          <cell r="K407">
            <v>3</v>
          </cell>
          <cell r="L407">
            <v>4242.7062652115801</v>
          </cell>
          <cell r="M407">
            <v>2.6048044661582899</v>
          </cell>
          <cell r="N407">
            <v>1.62857239927871</v>
          </cell>
        </row>
        <row r="408">
          <cell r="G408" t="str">
            <v>Austria</v>
          </cell>
          <cell r="H408">
            <v>2</v>
          </cell>
          <cell r="I408">
            <v>1</v>
          </cell>
          <cell r="J408">
            <v>2</v>
          </cell>
          <cell r="K408">
            <v>10.199999999999999</v>
          </cell>
          <cell r="L408">
            <v>12473.660984550301</v>
          </cell>
          <cell r="M408">
            <v>3.12510884826996</v>
          </cell>
          <cell r="N408">
            <v>1.1117846577639099</v>
          </cell>
        </row>
        <row r="409">
          <cell r="G409" t="str">
            <v>Austria</v>
          </cell>
          <cell r="H409">
            <v>2</v>
          </cell>
          <cell r="I409">
            <v>2</v>
          </cell>
          <cell r="J409">
            <v>2</v>
          </cell>
          <cell r="K409">
            <v>24.9</v>
          </cell>
          <cell r="L409">
            <v>33192.522179768603</v>
          </cell>
          <cell r="M409">
            <v>2.8129558339165701</v>
          </cell>
          <cell r="N409">
            <v>0.664766568291281</v>
          </cell>
        </row>
        <row r="410">
          <cell r="G410" t="str">
            <v>Austria</v>
          </cell>
          <cell r="H410">
            <v>2</v>
          </cell>
          <cell r="I410">
            <v>3</v>
          </cell>
          <cell r="J410">
            <v>2</v>
          </cell>
          <cell r="K410">
            <v>21.5</v>
          </cell>
          <cell r="L410">
            <v>28470.093177978801</v>
          </cell>
          <cell r="M410">
            <v>2.6355070315817999</v>
          </cell>
          <cell r="N410">
            <v>0.65736682872927099</v>
          </cell>
        </row>
        <row r="411">
          <cell r="G411" t="str">
            <v>Austria</v>
          </cell>
          <cell r="H411">
            <v>2</v>
          </cell>
          <cell r="I411">
            <v>4</v>
          </cell>
          <cell r="J411">
            <v>2</v>
          </cell>
          <cell r="K411">
            <v>4.4000000000000004</v>
          </cell>
          <cell r="L411">
            <v>4198.5695130029098</v>
          </cell>
          <cell r="M411">
            <v>2.4888287710770101</v>
          </cell>
          <cell r="N411">
            <v>1.6111384521014001</v>
          </cell>
        </row>
        <row r="412">
          <cell r="G412" t="str">
            <v>Austria</v>
          </cell>
          <cell r="H412">
            <v>3</v>
          </cell>
          <cell r="I412">
            <v>2</v>
          </cell>
          <cell r="J412">
            <v>2</v>
          </cell>
          <cell r="K412">
            <v>5.2</v>
          </cell>
          <cell r="L412">
            <v>6057.3483028275195</v>
          </cell>
          <cell r="M412">
            <v>2.81513554142213</v>
          </cell>
          <cell r="N412">
            <v>1.6812067670581099</v>
          </cell>
        </row>
        <row r="413">
          <cell r="G413" t="str">
            <v>Austria</v>
          </cell>
          <cell r="H413">
            <v>3</v>
          </cell>
          <cell r="I413">
            <v>3</v>
          </cell>
          <cell r="J413">
            <v>2</v>
          </cell>
          <cell r="K413">
            <v>8.6</v>
          </cell>
          <cell r="L413">
            <v>9204.6807860753397</v>
          </cell>
          <cell r="M413">
            <v>2.0275482153252402</v>
          </cell>
          <cell r="N413">
            <v>0.90420473467533002</v>
          </cell>
        </row>
        <row r="414">
          <cell r="G414" t="str">
            <v>Austria</v>
          </cell>
          <cell r="H414">
            <v>3</v>
          </cell>
          <cell r="I414">
            <v>4</v>
          </cell>
          <cell r="J414">
            <v>2</v>
          </cell>
          <cell r="K414">
            <v>2.1</v>
          </cell>
          <cell r="L414">
            <v>2821.61453803634</v>
          </cell>
          <cell r="M414">
            <v>1.4659172727044301</v>
          </cell>
          <cell r="N414">
            <v>1.4047114573150199</v>
          </cell>
        </row>
        <row r="415">
          <cell r="G415" t="str">
            <v>Canada</v>
          </cell>
          <cell r="H415">
            <v>1</v>
          </cell>
          <cell r="I415">
            <v>1</v>
          </cell>
          <cell r="J415">
            <v>2</v>
          </cell>
          <cell r="K415">
            <v>104.9</v>
          </cell>
          <cell r="L415">
            <v>49383.208701561802</v>
          </cell>
          <cell r="M415">
            <v>4.4597981361499901</v>
          </cell>
          <cell r="N415">
            <v>1.06711193805893</v>
          </cell>
        </row>
        <row r="416">
          <cell r="G416" t="str">
            <v>Canada</v>
          </cell>
          <cell r="H416">
            <v>1</v>
          </cell>
          <cell r="I416">
            <v>2</v>
          </cell>
          <cell r="J416">
            <v>2</v>
          </cell>
          <cell r="K416">
            <v>56</v>
          </cell>
          <cell r="L416">
            <v>35042.530349244</v>
          </cell>
          <cell r="M416">
            <v>4.7492171003120101</v>
          </cell>
          <cell r="N416">
            <v>1.45878116181304</v>
          </cell>
        </row>
        <row r="417">
          <cell r="G417" t="str">
            <v>Canada</v>
          </cell>
          <cell r="H417">
            <v>1</v>
          </cell>
          <cell r="I417">
            <v>3</v>
          </cell>
          <cell r="J417">
            <v>2</v>
          </cell>
          <cell r="K417">
            <v>12.5</v>
          </cell>
          <cell r="L417">
            <v>12797.349261576101</v>
          </cell>
          <cell r="M417">
            <v>5.09500337775322</v>
          </cell>
          <cell r="N417">
            <v>3.08888807017787</v>
          </cell>
        </row>
        <row r="418">
          <cell r="G418" t="str">
            <v>Canada</v>
          </cell>
          <cell r="H418">
            <v>2</v>
          </cell>
          <cell r="I418">
            <v>1</v>
          </cell>
          <cell r="J418">
            <v>2</v>
          </cell>
          <cell r="K418">
            <v>78.400000000000006</v>
          </cell>
          <cell r="L418">
            <v>57424.206585160297</v>
          </cell>
          <cell r="M418">
            <v>4.6668297860952803</v>
          </cell>
          <cell r="N418">
            <v>1.0671006247855199</v>
          </cell>
        </row>
        <row r="419">
          <cell r="G419" t="str">
            <v>Canada</v>
          </cell>
          <cell r="H419">
            <v>2</v>
          </cell>
          <cell r="I419">
            <v>2</v>
          </cell>
          <cell r="J419">
            <v>2</v>
          </cell>
          <cell r="K419">
            <v>158.6</v>
          </cell>
          <cell r="L419">
            <v>98076.432722969694</v>
          </cell>
          <cell r="M419">
            <v>3.7829432906921001</v>
          </cell>
          <cell r="N419">
            <v>0.69984898143690499</v>
          </cell>
        </row>
        <row r="420">
          <cell r="G420" t="str">
            <v>Canada</v>
          </cell>
          <cell r="H420">
            <v>2</v>
          </cell>
          <cell r="I420">
            <v>3</v>
          </cell>
          <cell r="J420">
            <v>2</v>
          </cell>
          <cell r="K420">
            <v>114.5</v>
          </cell>
          <cell r="L420">
            <v>69232.377008158903</v>
          </cell>
          <cell r="M420">
            <v>2.9244281574420898</v>
          </cell>
          <cell r="N420">
            <v>0.64946341147310704</v>
          </cell>
        </row>
        <row r="421">
          <cell r="G421" t="str">
            <v>Canada</v>
          </cell>
          <cell r="H421">
            <v>2</v>
          </cell>
          <cell r="I421">
            <v>4</v>
          </cell>
          <cell r="J421">
            <v>2</v>
          </cell>
          <cell r="K421">
            <v>14.5</v>
          </cell>
          <cell r="L421">
            <v>15384.364692959</v>
          </cell>
          <cell r="M421">
            <v>3.0324754366764402</v>
          </cell>
          <cell r="N421">
            <v>1.9769724129111901</v>
          </cell>
        </row>
        <row r="422">
          <cell r="G422" t="str">
            <v>Canada</v>
          </cell>
          <cell r="H422">
            <v>3</v>
          </cell>
          <cell r="I422">
            <v>1</v>
          </cell>
          <cell r="J422">
            <v>2</v>
          </cell>
          <cell r="K422">
            <v>37.700000000000003</v>
          </cell>
          <cell r="L422">
            <v>37336.952659501803</v>
          </cell>
          <cell r="M422">
            <v>4.3324259473399804</v>
          </cell>
          <cell r="N422">
            <v>1.3642799009000199</v>
          </cell>
        </row>
        <row r="423">
          <cell r="G423" t="str">
            <v>Canada</v>
          </cell>
          <cell r="H423">
            <v>3</v>
          </cell>
          <cell r="I423">
            <v>2</v>
          </cell>
          <cell r="J423">
            <v>2</v>
          </cell>
          <cell r="K423">
            <v>100</v>
          </cell>
          <cell r="L423">
            <v>86013.144142884397</v>
          </cell>
          <cell r="M423">
            <v>3.3106301715834499</v>
          </cell>
          <cell r="N423">
            <v>0.70034142845309799</v>
          </cell>
        </row>
        <row r="424">
          <cell r="G424" t="str">
            <v>Canada</v>
          </cell>
          <cell r="H424">
            <v>3</v>
          </cell>
          <cell r="I424">
            <v>3</v>
          </cell>
          <cell r="J424">
            <v>2</v>
          </cell>
          <cell r="K424">
            <v>132.69999999999999</v>
          </cell>
          <cell r="L424">
            <v>117767.93152460401</v>
          </cell>
          <cell r="M424">
            <v>2.7377700598949199</v>
          </cell>
          <cell r="N424">
            <v>0.48171464659754498</v>
          </cell>
        </row>
        <row r="425">
          <cell r="G425" t="str">
            <v>Canada</v>
          </cell>
          <cell r="H425">
            <v>3</v>
          </cell>
          <cell r="I425">
            <v>4</v>
          </cell>
          <cell r="J425">
            <v>2</v>
          </cell>
          <cell r="K425">
            <v>42.6</v>
          </cell>
          <cell r="L425">
            <v>50934.709902635397</v>
          </cell>
          <cell r="M425">
            <v>2.3170025834488501</v>
          </cell>
          <cell r="N425">
            <v>0.60588877043447897</v>
          </cell>
        </row>
        <row r="426">
          <cell r="G426" t="str">
            <v>Sharks</v>
          </cell>
          <cell r="H426">
            <v>1</v>
          </cell>
          <cell r="I426">
            <v>1</v>
          </cell>
          <cell r="J426">
            <v>2</v>
          </cell>
          <cell r="K426">
            <v>35.9</v>
          </cell>
          <cell r="L426">
            <v>59894.857061068098</v>
          </cell>
          <cell r="M426">
            <v>2.28948247694969</v>
          </cell>
          <cell r="N426">
            <v>0.48293182784272598</v>
          </cell>
        </row>
        <row r="427">
          <cell r="G427" t="str">
            <v>Sharks</v>
          </cell>
          <cell r="H427">
            <v>1</v>
          </cell>
          <cell r="I427">
            <v>2</v>
          </cell>
          <cell r="J427">
            <v>2</v>
          </cell>
          <cell r="K427">
            <v>4</v>
          </cell>
          <cell r="L427">
            <v>5231.4084626960002</v>
          </cell>
          <cell r="M427">
            <v>1.35646610242631</v>
          </cell>
          <cell r="N427">
            <v>1.02749381246552</v>
          </cell>
        </row>
        <row r="428">
          <cell r="G428" t="str">
            <v>Sharks</v>
          </cell>
          <cell r="H428">
            <v>2</v>
          </cell>
          <cell r="I428">
            <v>1</v>
          </cell>
          <cell r="J428">
            <v>2</v>
          </cell>
          <cell r="K428">
            <v>38.700000000000003</v>
          </cell>
          <cell r="L428">
            <v>97354.775116813602</v>
          </cell>
          <cell r="M428">
            <v>4.6420457612043098</v>
          </cell>
          <cell r="N428">
            <v>1.45246765595178</v>
          </cell>
        </row>
        <row r="429">
          <cell r="G429" t="str">
            <v>Sharks</v>
          </cell>
          <cell r="H429">
            <v>2</v>
          </cell>
          <cell r="I429">
            <v>2</v>
          </cell>
          <cell r="J429">
            <v>2</v>
          </cell>
          <cell r="K429">
            <v>23.2</v>
          </cell>
          <cell r="L429">
            <v>50584.543122791103</v>
          </cell>
          <cell r="M429">
            <v>3.8341279863179101</v>
          </cell>
          <cell r="N429">
            <v>1.6168070266299801</v>
          </cell>
        </row>
        <row r="430">
          <cell r="G430" t="str">
            <v>Sharks</v>
          </cell>
          <cell r="H430">
            <v>2</v>
          </cell>
          <cell r="I430">
            <v>3</v>
          </cell>
          <cell r="J430">
            <v>2</v>
          </cell>
          <cell r="K430">
            <v>5.0999999999999996</v>
          </cell>
          <cell r="L430">
            <v>12926.968203074401</v>
          </cell>
          <cell r="M430">
            <v>4.2978600899369797</v>
          </cell>
          <cell r="N430">
            <v>2.65213659896017</v>
          </cell>
        </row>
        <row r="431">
          <cell r="G431" t="str">
            <v>Sharks</v>
          </cell>
          <cell r="H431">
            <v>3</v>
          </cell>
          <cell r="I431">
            <v>1</v>
          </cell>
          <cell r="J431">
            <v>2</v>
          </cell>
          <cell r="K431">
            <v>8.3000000000000007</v>
          </cell>
          <cell r="L431">
            <v>11274.696136587299</v>
          </cell>
          <cell r="M431">
            <v>1.5532143184411</v>
          </cell>
          <cell r="N431">
            <v>0.80915506277542704</v>
          </cell>
        </row>
        <row r="432">
          <cell r="G432" t="str">
            <v>Sharks</v>
          </cell>
          <cell r="H432">
            <v>3</v>
          </cell>
          <cell r="I432">
            <v>2</v>
          </cell>
          <cell r="J432">
            <v>2</v>
          </cell>
          <cell r="K432">
            <v>15.2</v>
          </cell>
          <cell r="L432">
            <v>31079.600396375001</v>
          </cell>
          <cell r="M432">
            <v>2.7573694305966301</v>
          </cell>
          <cell r="N432">
            <v>1.2857820769113599</v>
          </cell>
        </row>
        <row r="433">
          <cell r="G433" t="str">
            <v>Sharks</v>
          </cell>
          <cell r="H433">
            <v>3</v>
          </cell>
          <cell r="I433">
            <v>3</v>
          </cell>
          <cell r="J433">
            <v>2</v>
          </cell>
          <cell r="K433">
            <v>10.7</v>
          </cell>
          <cell r="L433">
            <v>23241.524021920901</v>
          </cell>
          <cell r="M433">
            <v>3.1083466194543501</v>
          </cell>
          <cell r="N433">
            <v>2.1158910098649599</v>
          </cell>
        </row>
        <row r="434">
          <cell r="G434" t="str">
            <v>Sharks</v>
          </cell>
          <cell r="H434">
            <v>3</v>
          </cell>
          <cell r="I434">
            <v>4</v>
          </cell>
          <cell r="J434">
            <v>2</v>
          </cell>
          <cell r="K434">
            <v>1.8</v>
          </cell>
          <cell r="L434">
            <v>7880.3486171758004</v>
          </cell>
          <cell r="M434">
            <v>5.7167273134789598</v>
          </cell>
          <cell r="N434">
            <v>8.4680539227420493</v>
          </cell>
        </row>
        <row r="435">
          <cell r="G435" t="str">
            <v>Czech Republic</v>
          </cell>
          <cell r="H435">
            <v>1</v>
          </cell>
          <cell r="I435">
            <v>1</v>
          </cell>
          <cell r="J435">
            <v>2</v>
          </cell>
          <cell r="K435">
            <v>17.2</v>
          </cell>
          <cell r="L435">
            <v>27885.469212784501</v>
          </cell>
          <cell r="M435">
            <v>13.753089767495601</v>
          </cell>
          <cell r="N435">
            <v>5.6058744680760704</v>
          </cell>
        </row>
        <row r="436">
          <cell r="G436" t="str">
            <v>Czech Republic</v>
          </cell>
          <cell r="H436">
            <v>1</v>
          </cell>
          <cell r="I436">
            <v>2</v>
          </cell>
          <cell r="J436">
            <v>2</v>
          </cell>
          <cell r="K436">
            <v>29</v>
          </cell>
          <cell r="L436">
            <v>41866.140534586397</v>
          </cell>
          <cell r="M436">
            <v>15.0238846642618</v>
          </cell>
          <cell r="N436">
            <v>3.6986285702426098</v>
          </cell>
        </row>
        <row r="437">
          <cell r="G437" t="str">
            <v>Czech Republic</v>
          </cell>
          <cell r="H437">
            <v>1</v>
          </cell>
          <cell r="I437">
            <v>3</v>
          </cell>
          <cell r="J437">
            <v>2</v>
          </cell>
          <cell r="K437">
            <v>9.3000000000000007</v>
          </cell>
          <cell r="L437">
            <v>11061.3815229338</v>
          </cell>
          <cell r="M437">
            <v>9.5810392365537105</v>
          </cell>
          <cell r="N437">
            <v>5.0583960141908104</v>
          </cell>
        </row>
        <row r="438">
          <cell r="G438" t="str">
            <v>Czech Republic</v>
          </cell>
          <cell r="H438">
            <v>2</v>
          </cell>
          <cell r="I438">
            <v>1</v>
          </cell>
          <cell r="J438">
            <v>2</v>
          </cell>
          <cell r="K438">
            <v>22.2</v>
          </cell>
          <cell r="L438">
            <v>13959.6743841439</v>
          </cell>
          <cell r="M438">
            <v>2.7707710477214702</v>
          </cell>
          <cell r="N438">
            <v>0.89588822003367397</v>
          </cell>
        </row>
        <row r="439">
          <cell r="G439" t="str">
            <v>Czech Republic</v>
          </cell>
          <cell r="H439">
            <v>2</v>
          </cell>
          <cell r="I439">
            <v>2</v>
          </cell>
          <cell r="J439">
            <v>2</v>
          </cell>
          <cell r="K439">
            <v>75.400000000000006</v>
          </cell>
          <cell r="L439">
            <v>83150.107688748001</v>
          </cell>
          <cell r="M439">
            <v>4.6741638885154604</v>
          </cell>
          <cell r="N439">
            <v>0.95200522536435594</v>
          </cell>
        </row>
        <row r="440">
          <cell r="G440" t="str">
            <v>Czech Republic</v>
          </cell>
          <cell r="H440">
            <v>2</v>
          </cell>
          <cell r="I440">
            <v>3</v>
          </cell>
          <cell r="J440">
            <v>2</v>
          </cell>
          <cell r="K440">
            <v>55.1</v>
          </cell>
          <cell r="L440">
            <v>54043.348860279402</v>
          </cell>
          <cell r="M440">
            <v>3.3035937506581701</v>
          </cell>
          <cell r="N440">
            <v>0.96201599184294995</v>
          </cell>
        </row>
        <row r="441">
          <cell r="G441" t="str">
            <v>Czech Republic</v>
          </cell>
          <cell r="H441">
            <v>2</v>
          </cell>
          <cell r="I441">
            <v>4</v>
          </cell>
          <cell r="J441">
            <v>2</v>
          </cell>
          <cell r="K441">
            <v>8.3000000000000007</v>
          </cell>
          <cell r="L441">
            <v>7516.1177222496099</v>
          </cell>
          <cell r="M441">
            <v>3.7065990919561198</v>
          </cell>
          <cell r="N441">
            <v>2.3909874371053399</v>
          </cell>
        </row>
        <row r="442">
          <cell r="G442" t="str">
            <v>Czech Republic</v>
          </cell>
          <cell r="H442">
            <v>3</v>
          </cell>
          <cell r="I442">
            <v>2</v>
          </cell>
          <cell r="J442">
            <v>2</v>
          </cell>
          <cell r="K442">
            <v>10.4</v>
          </cell>
          <cell r="L442">
            <v>5039.6540786739197</v>
          </cell>
          <cell r="M442">
            <v>2.3934168170824202</v>
          </cell>
          <cell r="N442">
            <v>1.76778694533933</v>
          </cell>
        </row>
        <row r="443">
          <cell r="G443" t="str">
            <v>Czech Republic</v>
          </cell>
          <cell r="H443">
            <v>3</v>
          </cell>
          <cell r="I443">
            <v>3</v>
          </cell>
          <cell r="J443">
            <v>2</v>
          </cell>
          <cell r="K443">
            <v>22.4</v>
          </cell>
          <cell r="L443">
            <v>22560.9569390664</v>
          </cell>
          <cell r="M443">
            <v>3.32478584836965</v>
          </cell>
          <cell r="N443">
            <v>1.63810155104433</v>
          </cell>
        </row>
        <row r="444">
          <cell r="G444" t="str">
            <v>Czech Republic</v>
          </cell>
          <cell r="H444">
            <v>3</v>
          </cell>
          <cell r="I444">
            <v>4</v>
          </cell>
          <cell r="J444">
            <v>2</v>
          </cell>
          <cell r="K444">
            <v>5.8</v>
          </cell>
          <cell r="L444">
            <v>1971.1304802095401</v>
          </cell>
          <cell r="M444">
            <v>0.698091167234687</v>
          </cell>
          <cell r="N444">
            <v>0.54904619253859099</v>
          </cell>
        </row>
        <row r="445">
          <cell r="G445" t="str">
            <v>Denmark</v>
          </cell>
          <cell r="H445">
            <v>1</v>
          </cell>
          <cell r="I445">
            <v>1</v>
          </cell>
          <cell r="J445">
            <v>2</v>
          </cell>
          <cell r="K445">
            <v>37.4</v>
          </cell>
          <cell r="L445">
            <v>15780.501866307401</v>
          </cell>
          <cell r="M445">
            <v>7.1220448743835103</v>
          </cell>
          <cell r="N445">
            <v>1.5042363962672101</v>
          </cell>
        </row>
        <row r="446">
          <cell r="G446" t="str">
            <v>Denmark</v>
          </cell>
          <cell r="H446">
            <v>1</v>
          </cell>
          <cell r="I446">
            <v>2</v>
          </cell>
          <cell r="J446">
            <v>2</v>
          </cell>
          <cell r="K446">
            <v>21.4</v>
          </cell>
          <cell r="L446">
            <v>12767.7324179199</v>
          </cell>
          <cell r="M446">
            <v>5.6979813202001299</v>
          </cell>
          <cell r="N446">
            <v>1.66789727990666</v>
          </cell>
        </row>
        <row r="447">
          <cell r="G447" t="str">
            <v>Denmark</v>
          </cell>
          <cell r="H447">
            <v>1</v>
          </cell>
          <cell r="I447">
            <v>3</v>
          </cell>
          <cell r="J447">
            <v>2</v>
          </cell>
          <cell r="K447">
            <v>12.3</v>
          </cell>
          <cell r="L447">
            <v>7900.7970445192104</v>
          </cell>
          <cell r="M447">
            <v>7.1009881080878401</v>
          </cell>
          <cell r="N447">
            <v>2.5105914148578998</v>
          </cell>
        </row>
        <row r="448">
          <cell r="G448" t="str">
            <v>Denmark</v>
          </cell>
          <cell r="H448">
            <v>2</v>
          </cell>
          <cell r="I448">
            <v>1</v>
          </cell>
          <cell r="J448">
            <v>2</v>
          </cell>
          <cell r="K448">
            <v>20.7</v>
          </cell>
          <cell r="L448">
            <v>10137.345634843599</v>
          </cell>
          <cell r="M448">
            <v>5.38013979391999</v>
          </cell>
          <cell r="N448">
            <v>1.7334178047289299</v>
          </cell>
        </row>
        <row r="449">
          <cell r="G449" t="str">
            <v>Denmark</v>
          </cell>
          <cell r="H449">
            <v>2</v>
          </cell>
          <cell r="I449">
            <v>2</v>
          </cell>
          <cell r="J449">
            <v>2</v>
          </cell>
          <cell r="K449">
            <v>37.1</v>
          </cell>
          <cell r="L449">
            <v>20518.968598514199</v>
          </cell>
          <cell r="M449">
            <v>4.2888534189889604</v>
          </cell>
          <cell r="N449">
            <v>0.84476017014215199</v>
          </cell>
        </row>
        <row r="450">
          <cell r="G450" t="str">
            <v>Denmark</v>
          </cell>
          <cell r="H450">
            <v>2</v>
          </cell>
          <cell r="I450">
            <v>3</v>
          </cell>
          <cell r="J450">
            <v>2</v>
          </cell>
          <cell r="K450">
            <v>33.5</v>
          </cell>
          <cell r="L450">
            <v>22957.488298950499</v>
          </cell>
          <cell r="M450">
            <v>5.4343295642573697</v>
          </cell>
          <cell r="N450">
            <v>0.98270293350793603</v>
          </cell>
        </row>
        <row r="451">
          <cell r="G451" t="str">
            <v>Denmark</v>
          </cell>
          <cell r="H451">
            <v>2</v>
          </cell>
          <cell r="I451">
            <v>4</v>
          </cell>
          <cell r="J451">
            <v>2</v>
          </cell>
          <cell r="K451">
            <v>3.7</v>
          </cell>
          <cell r="L451">
            <v>2208.7964470893698</v>
          </cell>
          <cell r="M451">
            <v>3.5080595355794402</v>
          </cell>
          <cell r="N451">
            <v>3.0280894252657502</v>
          </cell>
        </row>
        <row r="452">
          <cell r="G452" t="str">
            <v>Denmark</v>
          </cell>
          <cell r="H452">
            <v>3</v>
          </cell>
          <cell r="I452">
            <v>1</v>
          </cell>
          <cell r="J452">
            <v>2</v>
          </cell>
          <cell r="K452">
            <v>10.1</v>
          </cell>
          <cell r="L452">
            <v>3018.83501869252</v>
          </cell>
          <cell r="M452">
            <v>4.4883961951489804</v>
          </cell>
          <cell r="N452">
            <v>1.84178499720134</v>
          </cell>
        </row>
        <row r="453">
          <cell r="G453" t="str">
            <v>Denmark</v>
          </cell>
          <cell r="H453">
            <v>3</v>
          </cell>
          <cell r="I453">
            <v>2</v>
          </cell>
          <cell r="J453">
            <v>2</v>
          </cell>
          <cell r="K453">
            <v>27.3</v>
          </cell>
          <cell r="L453">
            <v>10563.0738981344</v>
          </cell>
          <cell r="M453">
            <v>3.8284838193069399</v>
          </cell>
          <cell r="N453">
            <v>1.1269747963316901</v>
          </cell>
        </row>
        <row r="454">
          <cell r="G454" t="str">
            <v>Denmark</v>
          </cell>
          <cell r="H454">
            <v>3</v>
          </cell>
          <cell r="I454">
            <v>3</v>
          </cell>
          <cell r="J454">
            <v>2</v>
          </cell>
          <cell r="K454">
            <v>41.7</v>
          </cell>
          <cell r="L454">
            <v>20809.755800249699</v>
          </cell>
          <cell r="M454">
            <v>3.34174053114659</v>
          </cell>
          <cell r="N454">
            <v>0.687049510051567</v>
          </cell>
        </row>
        <row r="455">
          <cell r="G455" t="str">
            <v>Denmark</v>
          </cell>
          <cell r="H455">
            <v>3</v>
          </cell>
          <cell r="I455">
            <v>4</v>
          </cell>
          <cell r="J455">
            <v>2</v>
          </cell>
          <cell r="K455">
            <v>11.9</v>
          </cell>
          <cell r="L455">
            <v>6807.2122096036401</v>
          </cell>
          <cell r="M455">
            <v>3.02555953673816</v>
          </cell>
          <cell r="N455">
            <v>1.2292797742219199</v>
          </cell>
        </row>
        <row r="456">
          <cell r="G456" t="str">
            <v>England (UK)</v>
          </cell>
          <cell r="H456">
            <v>1</v>
          </cell>
          <cell r="I456">
            <v>1</v>
          </cell>
          <cell r="J456">
            <v>2</v>
          </cell>
          <cell r="K456">
            <v>33.6</v>
          </cell>
          <cell r="L456">
            <v>212801.37327304401</v>
          </cell>
          <cell r="M456">
            <v>9.7806205835994895</v>
          </cell>
          <cell r="N456">
            <v>1.90959089226635</v>
          </cell>
        </row>
        <row r="457">
          <cell r="G457" t="str">
            <v>England (UK)</v>
          </cell>
          <cell r="H457">
            <v>1</v>
          </cell>
          <cell r="I457">
            <v>2</v>
          </cell>
          <cell r="J457">
            <v>2</v>
          </cell>
          <cell r="K457">
            <v>34.9</v>
          </cell>
          <cell r="L457">
            <v>207672.51873255201</v>
          </cell>
          <cell r="M457">
            <v>7.16484269910283</v>
          </cell>
          <cell r="N457">
            <v>1.5063105059251201</v>
          </cell>
        </row>
        <row r="458">
          <cell r="G458" t="str">
            <v>England (UK)</v>
          </cell>
          <cell r="H458">
            <v>1</v>
          </cell>
          <cell r="I458">
            <v>3</v>
          </cell>
          <cell r="J458">
            <v>2</v>
          </cell>
          <cell r="K458">
            <v>5.8</v>
          </cell>
          <cell r="L458">
            <v>31279.460764162199</v>
          </cell>
          <cell r="M458">
            <v>2.4493485703280502</v>
          </cell>
          <cell r="N458">
            <v>1.55432673223895</v>
          </cell>
        </row>
        <row r="459">
          <cell r="G459" t="str">
            <v>England (UK)</v>
          </cell>
          <cell r="H459">
            <v>2</v>
          </cell>
          <cell r="I459">
            <v>1</v>
          </cell>
          <cell r="J459">
            <v>2</v>
          </cell>
          <cell r="K459">
            <v>18.3</v>
          </cell>
          <cell r="L459">
            <v>125173.174646018</v>
          </cell>
          <cell r="M459">
            <v>8.9969360674721308</v>
          </cell>
          <cell r="N459">
            <v>2.5160064627596199</v>
          </cell>
        </row>
        <row r="460">
          <cell r="G460" t="str">
            <v>England (UK)</v>
          </cell>
          <cell r="H460">
            <v>2</v>
          </cell>
          <cell r="I460">
            <v>2</v>
          </cell>
          <cell r="J460">
            <v>2</v>
          </cell>
          <cell r="K460">
            <v>33.799999999999997</v>
          </cell>
          <cell r="L460">
            <v>217726.54407021601</v>
          </cell>
          <cell r="M460">
            <v>6.2792186673003396</v>
          </cell>
          <cell r="N460">
            <v>1.38887190872341</v>
          </cell>
        </row>
        <row r="461">
          <cell r="G461" t="str">
            <v>England (UK)</v>
          </cell>
          <cell r="H461">
            <v>2</v>
          </cell>
          <cell r="I461">
            <v>3</v>
          </cell>
          <cell r="J461">
            <v>2</v>
          </cell>
          <cell r="K461">
            <v>25.6</v>
          </cell>
          <cell r="L461">
            <v>167452.72791098501</v>
          </cell>
          <cell r="M461">
            <v>4.3235528334033404</v>
          </cell>
          <cell r="N461">
            <v>0.99553954754540697</v>
          </cell>
        </row>
        <row r="462">
          <cell r="G462" t="str">
            <v>England (UK)</v>
          </cell>
          <cell r="H462">
            <v>2</v>
          </cell>
          <cell r="I462">
            <v>4</v>
          </cell>
          <cell r="J462">
            <v>2</v>
          </cell>
          <cell r="K462">
            <v>6.3</v>
          </cell>
          <cell r="L462">
            <v>40059.944662990602</v>
          </cell>
          <cell r="M462">
            <v>3.6609544908373302</v>
          </cell>
          <cell r="N462">
            <v>1.9275471253124801</v>
          </cell>
        </row>
        <row r="463">
          <cell r="G463" t="str">
            <v>England (UK)</v>
          </cell>
          <cell r="H463">
            <v>3</v>
          </cell>
          <cell r="I463">
            <v>1</v>
          </cell>
          <cell r="J463">
            <v>2</v>
          </cell>
          <cell r="K463">
            <v>7.9</v>
          </cell>
          <cell r="L463">
            <v>39213.635101699503</v>
          </cell>
          <cell r="M463">
            <v>5.3355485439429202</v>
          </cell>
          <cell r="N463">
            <v>2.3669492371736198</v>
          </cell>
        </row>
        <row r="464">
          <cell r="G464" t="str">
            <v>England (UK)</v>
          </cell>
          <cell r="H464">
            <v>3</v>
          </cell>
          <cell r="I464">
            <v>2</v>
          </cell>
          <cell r="J464">
            <v>2</v>
          </cell>
          <cell r="K464">
            <v>16.399999999999999</v>
          </cell>
          <cell r="L464">
            <v>98968.387614598003</v>
          </cell>
          <cell r="M464">
            <v>3.9612686914506701</v>
          </cell>
          <cell r="N464">
            <v>1.3517440858901599</v>
          </cell>
        </row>
        <row r="465">
          <cell r="G465" t="str">
            <v>England (UK)</v>
          </cell>
          <cell r="H465">
            <v>3</v>
          </cell>
          <cell r="I465">
            <v>3</v>
          </cell>
          <cell r="J465">
            <v>2</v>
          </cell>
          <cell r="K465">
            <v>25.2</v>
          </cell>
          <cell r="L465">
            <v>125915.266781973</v>
          </cell>
          <cell r="M465">
            <v>2.58743325184067</v>
          </cell>
          <cell r="N465">
            <v>0.56622659902386296</v>
          </cell>
        </row>
        <row r="466">
          <cell r="G466" t="str">
            <v>England (UK)</v>
          </cell>
          <cell r="H466">
            <v>3</v>
          </cell>
          <cell r="I466">
            <v>4</v>
          </cell>
          <cell r="J466">
            <v>2</v>
          </cell>
          <cell r="K466">
            <v>11.5</v>
          </cell>
          <cell r="L466">
            <v>52544.700603423102</v>
          </cell>
          <cell r="M466">
            <v>1.9266648429673501</v>
          </cell>
          <cell r="N466">
            <v>0.66801474550335005</v>
          </cell>
        </row>
        <row r="467">
          <cell r="G467" t="str">
            <v>Estonia</v>
          </cell>
          <cell r="H467">
            <v>1</v>
          </cell>
          <cell r="I467">
            <v>1</v>
          </cell>
          <cell r="J467">
            <v>2</v>
          </cell>
          <cell r="K467">
            <v>19.899999999999999</v>
          </cell>
          <cell r="L467">
            <v>2513.9240808974901</v>
          </cell>
          <cell r="M467">
            <v>8.67055612149327</v>
          </cell>
          <cell r="N467">
            <v>2.3010331383825902</v>
          </cell>
        </row>
        <row r="468">
          <cell r="G468" t="str">
            <v>Estonia</v>
          </cell>
          <cell r="H468">
            <v>1</v>
          </cell>
          <cell r="I468">
            <v>2</v>
          </cell>
          <cell r="J468">
            <v>2</v>
          </cell>
          <cell r="K468">
            <v>32.6</v>
          </cell>
          <cell r="L468">
            <v>4142.5779601693803</v>
          </cell>
          <cell r="M468">
            <v>11.2944335012804</v>
          </cell>
          <cell r="N468">
            <v>2.0454138543117102</v>
          </cell>
        </row>
        <row r="469">
          <cell r="G469" t="str">
            <v>Estonia</v>
          </cell>
          <cell r="H469">
            <v>1</v>
          </cell>
          <cell r="I469">
            <v>3</v>
          </cell>
          <cell r="J469">
            <v>2</v>
          </cell>
          <cell r="K469">
            <v>11</v>
          </cell>
          <cell r="L469">
            <v>1339.5079818015199</v>
          </cell>
          <cell r="M469">
            <v>6.48767128665627</v>
          </cell>
          <cell r="N469">
            <v>2.18385888994273</v>
          </cell>
        </row>
        <row r="470">
          <cell r="G470" t="str">
            <v>Estonia</v>
          </cell>
          <cell r="H470">
            <v>2</v>
          </cell>
          <cell r="I470">
            <v>1</v>
          </cell>
          <cell r="J470">
            <v>2</v>
          </cell>
          <cell r="K470">
            <v>33.9</v>
          </cell>
          <cell r="L470">
            <v>4206.4723121262796</v>
          </cell>
          <cell r="M470">
            <v>8.0881069533982899</v>
          </cell>
          <cell r="N470">
            <v>1.4655582038627299</v>
          </cell>
        </row>
        <row r="471">
          <cell r="G471" t="str">
            <v>Estonia</v>
          </cell>
          <cell r="H471">
            <v>2</v>
          </cell>
          <cell r="I471">
            <v>2</v>
          </cell>
          <cell r="J471">
            <v>2</v>
          </cell>
          <cell r="K471">
            <v>71.400000000000006</v>
          </cell>
          <cell r="L471">
            <v>8900.4397308076805</v>
          </cell>
          <cell r="M471">
            <v>6.8084379160523598</v>
          </cell>
          <cell r="N471">
            <v>0.83727478397586796</v>
          </cell>
        </row>
        <row r="472">
          <cell r="G472" t="str">
            <v>Estonia</v>
          </cell>
          <cell r="H472">
            <v>2</v>
          </cell>
          <cell r="I472">
            <v>3</v>
          </cell>
          <cell r="J472">
            <v>2</v>
          </cell>
          <cell r="K472">
            <v>58.1</v>
          </cell>
          <cell r="L472">
            <v>6930.0366065444696</v>
          </cell>
          <cell r="M472">
            <v>5.6473741632665</v>
          </cell>
          <cell r="N472">
            <v>0.76037091388254097</v>
          </cell>
        </row>
        <row r="473">
          <cell r="G473" t="str">
            <v>Estonia</v>
          </cell>
          <cell r="H473">
            <v>2</v>
          </cell>
          <cell r="I473">
            <v>4</v>
          </cell>
          <cell r="J473">
            <v>2</v>
          </cell>
          <cell r="K473">
            <v>6.6</v>
          </cell>
          <cell r="L473">
            <v>759.468805416642</v>
          </cell>
          <cell r="M473">
            <v>3.5472037780246501</v>
          </cell>
          <cell r="N473">
            <v>1.7693075458379199</v>
          </cell>
        </row>
        <row r="474">
          <cell r="G474" t="str">
            <v>Estonia</v>
          </cell>
          <cell r="H474">
            <v>3</v>
          </cell>
          <cell r="I474">
            <v>1</v>
          </cell>
          <cell r="J474">
            <v>2</v>
          </cell>
          <cell r="K474">
            <v>9.5</v>
          </cell>
          <cell r="L474">
            <v>1182.46933876362</v>
          </cell>
          <cell r="M474">
            <v>5.72110631886114</v>
          </cell>
          <cell r="N474">
            <v>1.9180822319437101</v>
          </cell>
        </row>
        <row r="475">
          <cell r="G475" t="str">
            <v>Estonia</v>
          </cell>
          <cell r="H475">
            <v>3</v>
          </cell>
          <cell r="I475">
            <v>2</v>
          </cell>
          <cell r="J475">
            <v>2</v>
          </cell>
          <cell r="K475">
            <v>27.6</v>
          </cell>
          <cell r="L475">
            <v>3287.9724226764902</v>
          </cell>
          <cell r="M475">
            <v>3.87044358743645</v>
          </cell>
          <cell r="N475">
            <v>0.83825980948843504</v>
          </cell>
        </row>
        <row r="476">
          <cell r="G476" t="str">
            <v>Estonia</v>
          </cell>
          <cell r="H476">
            <v>3</v>
          </cell>
          <cell r="I476">
            <v>3</v>
          </cell>
          <cell r="J476">
            <v>2</v>
          </cell>
          <cell r="K476">
            <v>45.3</v>
          </cell>
          <cell r="L476">
            <v>5517.4971900602504</v>
          </cell>
          <cell r="M476">
            <v>3.9076022531147601</v>
          </cell>
          <cell r="N476">
            <v>0.574467299200905</v>
          </cell>
        </row>
        <row r="477">
          <cell r="G477" t="str">
            <v>Estonia</v>
          </cell>
          <cell r="H477">
            <v>3</v>
          </cell>
          <cell r="I477">
            <v>4</v>
          </cell>
          <cell r="J477">
            <v>2</v>
          </cell>
          <cell r="K477">
            <v>8.6</v>
          </cell>
          <cell r="L477">
            <v>1070.43394856451</v>
          </cell>
          <cell r="M477">
            <v>1.91050128539794</v>
          </cell>
          <cell r="N477">
            <v>0.67475713007740301</v>
          </cell>
        </row>
        <row r="478">
          <cell r="G478" t="str">
            <v>Finland</v>
          </cell>
          <cell r="H478">
            <v>1</v>
          </cell>
          <cell r="I478">
            <v>1</v>
          </cell>
          <cell r="J478">
            <v>2</v>
          </cell>
          <cell r="K478">
            <v>4.3</v>
          </cell>
          <cell r="L478">
            <v>3755.5283988127399</v>
          </cell>
          <cell r="M478">
            <v>3.1114655950492698</v>
          </cell>
          <cell r="N478">
            <v>1.72309368505974</v>
          </cell>
        </row>
        <row r="479">
          <cell r="G479" t="str">
            <v>Finland</v>
          </cell>
          <cell r="H479">
            <v>1</v>
          </cell>
          <cell r="I479">
            <v>2</v>
          </cell>
          <cell r="J479">
            <v>2</v>
          </cell>
          <cell r="K479">
            <v>8.9</v>
          </cell>
          <cell r="L479">
            <v>6212.1484882872101</v>
          </cell>
          <cell r="M479">
            <v>3.8854576126340299</v>
          </cell>
          <cell r="N479">
            <v>1.40862705366672</v>
          </cell>
        </row>
        <row r="480">
          <cell r="G480" t="str">
            <v>Finland</v>
          </cell>
          <cell r="H480">
            <v>1</v>
          </cell>
          <cell r="I480">
            <v>3</v>
          </cell>
          <cell r="J480">
            <v>2</v>
          </cell>
          <cell r="K480">
            <v>7.1</v>
          </cell>
          <cell r="L480">
            <v>5251.9357806949902</v>
          </cell>
          <cell r="M480">
            <v>5.3400204278303098</v>
          </cell>
          <cell r="N480">
            <v>2.3274672502076901</v>
          </cell>
        </row>
        <row r="481">
          <cell r="G481" t="str">
            <v>Finland</v>
          </cell>
          <cell r="H481">
            <v>2</v>
          </cell>
          <cell r="I481">
            <v>1</v>
          </cell>
          <cell r="J481">
            <v>2</v>
          </cell>
          <cell r="K481">
            <v>11.7</v>
          </cell>
          <cell r="L481">
            <v>9360.1314930962708</v>
          </cell>
          <cell r="M481">
            <v>6.0577285585880301</v>
          </cell>
          <cell r="N481">
            <v>1.87746402411416</v>
          </cell>
        </row>
        <row r="482">
          <cell r="G482" t="str">
            <v>Finland</v>
          </cell>
          <cell r="H482">
            <v>2</v>
          </cell>
          <cell r="I482">
            <v>2</v>
          </cell>
          <cell r="J482">
            <v>2</v>
          </cell>
          <cell r="K482">
            <v>22.4</v>
          </cell>
          <cell r="L482">
            <v>15707.744440770601</v>
          </cell>
          <cell r="M482">
            <v>3.9194114313085699</v>
          </cell>
          <cell r="N482">
            <v>1.0507059405255801</v>
          </cell>
        </row>
        <row r="483">
          <cell r="G483" t="str">
            <v>Finland</v>
          </cell>
          <cell r="H483">
            <v>2</v>
          </cell>
          <cell r="I483">
            <v>3</v>
          </cell>
          <cell r="J483">
            <v>2</v>
          </cell>
          <cell r="K483">
            <v>32.700000000000003</v>
          </cell>
          <cell r="L483">
            <v>22673.467193482698</v>
          </cell>
          <cell r="M483">
            <v>4.6875053152000099</v>
          </cell>
          <cell r="N483">
            <v>1.0025645392772899</v>
          </cell>
        </row>
        <row r="484">
          <cell r="G484" t="str">
            <v>Finland</v>
          </cell>
          <cell r="H484">
            <v>2</v>
          </cell>
          <cell r="I484">
            <v>4</v>
          </cell>
          <cell r="J484">
            <v>2</v>
          </cell>
          <cell r="K484">
            <v>12.2</v>
          </cell>
          <cell r="L484">
            <v>8307.4225440623304</v>
          </cell>
          <cell r="M484">
            <v>5.0966418279683596</v>
          </cell>
          <cell r="N484">
            <v>1.5981862453131599</v>
          </cell>
        </row>
        <row r="485">
          <cell r="G485" t="str">
            <v>Finland</v>
          </cell>
          <cell r="H485">
            <v>3</v>
          </cell>
          <cell r="I485">
            <v>2</v>
          </cell>
          <cell r="J485">
            <v>2</v>
          </cell>
          <cell r="K485">
            <v>8.6</v>
          </cell>
          <cell r="L485">
            <v>5305.2313706928198</v>
          </cell>
          <cell r="M485">
            <v>2.6236074521005199</v>
          </cell>
          <cell r="N485">
            <v>1.0021149306339601</v>
          </cell>
        </row>
        <row r="486">
          <cell r="G486" t="str">
            <v>Finland</v>
          </cell>
          <cell r="H486">
            <v>3</v>
          </cell>
          <cell r="I486">
            <v>3</v>
          </cell>
          <cell r="J486">
            <v>2</v>
          </cell>
          <cell r="K486">
            <v>20.399999999999999</v>
          </cell>
          <cell r="L486">
            <v>12666.7150854871</v>
          </cell>
          <cell r="M486">
            <v>2.3633794303396201</v>
          </cell>
          <cell r="N486">
            <v>0.59603474674843004</v>
          </cell>
        </row>
        <row r="487">
          <cell r="G487" t="str">
            <v>Finland</v>
          </cell>
          <cell r="H487">
            <v>3</v>
          </cell>
          <cell r="I487">
            <v>4</v>
          </cell>
          <cell r="J487">
            <v>2</v>
          </cell>
          <cell r="K487">
            <v>22.6</v>
          </cell>
          <cell r="L487">
            <v>13680.7366573483</v>
          </cell>
          <cell r="M487">
            <v>3.0359013233340799</v>
          </cell>
          <cell r="N487">
            <v>0.62598738371037099</v>
          </cell>
        </row>
        <row r="488">
          <cell r="G488" t="str">
            <v>Flanders (Belgium)</v>
          </cell>
          <cell r="H488">
            <v>1</v>
          </cell>
          <cell r="I488">
            <v>1</v>
          </cell>
          <cell r="J488">
            <v>2</v>
          </cell>
          <cell r="K488">
            <v>7</v>
          </cell>
          <cell r="L488">
            <v>4666.0187865858597</v>
          </cell>
          <cell r="M488">
            <v>2.0425949444040601</v>
          </cell>
          <cell r="N488">
            <v>0.84374133868691803</v>
          </cell>
        </row>
        <row r="489">
          <cell r="G489" t="str">
            <v>Flanders (Belgium)</v>
          </cell>
          <cell r="H489">
            <v>1</v>
          </cell>
          <cell r="I489">
            <v>2</v>
          </cell>
          <cell r="J489">
            <v>2</v>
          </cell>
          <cell r="K489">
            <v>7.8</v>
          </cell>
          <cell r="L489">
            <v>5122.5071788898704</v>
          </cell>
          <cell r="M489">
            <v>2.2984940666905498</v>
          </cell>
          <cell r="N489">
            <v>0.86054443286122995</v>
          </cell>
        </row>
        <row r="490">
          <cell r="G490" t="str">
            <v>Flanders (Belgium)</v>
          </cell>
          <cell r="H490">
            <v>2</v>
          </cell>
          <cell r="I490">
            <v>1</v>
          </cell>
          <cell r="J490">
            <v>2</v>
          </cell>
          <cell r="K490">
            <v>7.9</v>
          </cell>
          <cell r="L490">
            <v>5429.7797416979101</v>
          </cell>
          <cell r="M490">
            <v>2.3586333038762302</v>
          </cell>
          <cell r="N490">
            <v>1.0075337777290101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7.4</v>
          </cell>
          <cell r="L492">
            <v>5118.5497681446604</v>
          </cell>
          <cell r="M492">
            <v>1.0060187485608001</v>
          </cell>
          <cell r="N492">
            <v>0.46703294247719901</v>
          </cell>
        </row>
        <row r="493">
          <cell r="G493" t="str">
            <v>Flanders (Belgium)</v>
          </cell>
          <cell r="H493">
            <v>3</v>
          </cell>
          <cell r="I493">
            <v>2</v>
          </cell>
          <cell r="J493">
            <v>2</v>
          </cell>
          <cell r="K493">
            <v>4.4000000000000004</v>
          </cell>
          <cell r="L493">
            <v>3023.0295016227801</v>
          </cell>
          <cell r="M493">
            <v>1.3601640874240699</v>
          </cell>
          <cell r="N493">
            <v>0.75542060284005297</v>
          </cell>
        </row>
        <row r="494">
          <cell r="G494" t="str">
            <v>Flanders (Belgium)</v>
          </cell>
          <cell r="H494">
            <v>3</v>
          </cell>
          <cell r="I494">
            <v>3</v>
          </cell>
          <cell r="J494">
            <v>2</v>
          </cell>
          <cell r="K494">
            <v>13.9</v>
          </cell>
          <cell r="L494">
            <v>9559.2849688774895</v>
          </cell>
          <cell r="M494">
            <v>1.4005331886157899</v>
          </cell>
          <cell r="N494">
            <v>0.44443810859499699</v>
          </cell>
        </row>
        <row r="495">
          <cell r="G495" t="str">
            <v>Flanders (Belgium)</v>
          </cell>
          <cell r="H495">
            <v>3</v>
          </cell>
          <cell r="I495">
            <v>4</v>
          </cell>
          <cell r="J495">
            <v>2</v>
          </cell>
          <cell r="K495">
            <v>3.7</v>
          </cell>
          <cell r="L495">
            <v>2690.20687586551</v>
          </cell>
          <cell r="M495">
            <v>0.80550187061675305</v>
          </cell>
          <cell r="N495">
            <v>0.53589111959163005</v>
          </cell>
        </row>
        <row r="496">
          <cell r="G496" t="str">
            <v>France</v>
          </cell>
          <cell r="H496">
            <v>1</v>
          </cell>
          <cell r="I496">
            <v>1</v>
          </cell>
          <cell r="J496">
            <v>2</v>
          </cell>
          <cell r="K496">
            <v>34.200000000000003</v>
          </cell>
          <cell r="L496">
            <v>265265.16245213</v>
          </cell>
          <cell r="M496">
            <v>6.4516147884383201</v>
          </cell>
          <cell r="N496">
            <v>1.0705596373425099</v>
          </cell>
        </row>
        <row r="497">
          <cell r="G497" t="str">
            <v>France</v>
          </cell>
          <cell r="H497">
            <v>1</v>
          </cell>
          <cell r="I497">
            <v>2</v>
          </cell>
          <cell r="J497">
            <v>2</v>
          </cell>
          <cell r="K497">
            <v>27.6</v>
          </cell>
          <cell r="L497">
            <v>197226.747603809</v>
          </cell>
          <cell r="M497">
            <v>6.4344740762552703</v>
          </cell>
          <cell r="N497">
            <v>1.1275536292853101</v>
          </cell>
        </row>
        <row r="498">
          <cell r="G498" t="str">
            <v>France</v>
          </cell>
          <cell r="H498">
            <v>1</v>
          </cell>
          <cell r="I498">
            <v>3</v>
          </cell>
          <cell r="J498">
            <v>2</v>
          </cell>
          <cell r="K498">
            <v>10</v>
          </cell>
          <cell r="L498">
            <v>77521.563952662007</v>
          </cell>
          <cell r="M498">
            <v>7.0944663777230801</v>
          </cell>
          <cell r="N498">
            <v>2.1999010759442901</v>
          </cell>
        </row>
        <row r="499">
          <cell r="G499" t="str">
            <v>France</v>
          </cell>
          <cell r="H499">
            <v>2</v>
          </cell>
          <cell r="I499">
            <v>1</v>
          </cell>
          <cell r="J499">
            <v>2</v>
          </cell>
          <cell r="K499">
            <v>30</v>
          </cell>
          <cell r="L499">
            <v>211328.874117859</v>
          </cell>
          <cell r="M499">
            <v>7.2580626447667402</v>
          </cell>
          <cell r="N499">
            <v>1.09400123320028</v>
          </cell>
        </row>
        <row r="500">
          <cell r="G500" t="str">
            <v>France</v>
          </cell>
          <cell r="H500">
            <v>2</v>
          </cell>
          <cell r="I500">
            <v>2</v>
          </cell>
          <cell r="J500">
            <v>2</v>
          </cell>
          <cell r="K500">
            <v>49.5</v>
          </cell>
          <cell r="L500">
            <v>353238.251222327</v>
          </cell>
          <cell r="M500">
            <v>5.4540843555168097</v>
          </cell>
          <cell r="N500">
            <v>0.73590012534292804</v>
          </cell>
        </row>
        <row r="501">
          <cell r="G501" t="str">
            <v>France</v>
          </cell>
          <cell r="H501">
            <v>2</v>
          </cell>
          <cell r="I501">
            <v>3</v>
          </cell>
          <cell r="J501">
            <v>2</v>
          </cell>
          <cell r="K501">
            <v>40.4</v>
          </cell>
          <cell r="L501">
            <v>282266.19085473998</v>
          </cell>
          <cell r="M501">
            <v>6.3461461292130501</v>
          </cell>
          <cell r="N501">
            <v>0.91115811648927003</v>
          </cell>
        </row>
        <row r="502">
          <cell r="G502" t="str">
            <v>France</v>
          </cell>
          <cell r="H502">
            <v>2</v>
          </cell>
          <cell r="I502">
            <v>4</v>
          </cell>
          <cell r="J502">
            <v>2</v>
          </cell>
          <cell r="K502">
            <v>3.1</v>
          </cell>
          <cell r="L502">
            <v>23164.715580246499</v>
          </cell>
          <cell r="M502">
            <v>4.8093881555289801</v>
          </cell>
          <cell r="N502">
            <v>2.8573419704997098</v>
          </cell>
        </row>
        <row r="503">
          <cell r="G503" t="str">
            <v>France</v>
          </cell>
          <cell r="H503">
            <v>3</v>
          </cell>
          <cell r="I503">
            <v>1</v>
          </cell>
          <cell r="J503">
            <v>2</v>
          </cell>
          <cell r="K503">
            <v>5.6</v>
          </cell>
          <cell r="L503">
            <v>40422.034178847302</v>
          </cell>
          <cell r="M503">
            <v>8.0780654299364194</v>
          </cell>
          <cell r="N503">
            <v>2.93796069878216</v>
          </cell>
        </row>
        <row r="504">
          <cell r="G504" t="str">
            <v>France</v>
          </cell>
          <cell r="H504">
            <v>3</v>
          </cell>
          <cell r="I504">
            <v>2</v>
          </cell>
          <cell r="J504">
            <v>2</v>
          </cell>
          <cell r="K504">
            <v>15.2</v>
          </cell>
          <cell r="L504">
            <v>91421.245692003897</v>
          </cell>
          <cell r="M504">
            <v>4.0752664263850598</v>
          </cell>
          <cell r="N504">
            <v>0.97640222602941296</v>
          </cell>
        </row>
        <row r="505">
          <cell r="G505" t="str">
            <v>France</v>
          </cell>
          <cell r="H505">
            <v>3</v>
          </cell>
          <cell r="I505">
            <v>3</v>
          </cell>
          <cell r="J505">
            <v>2</v>
          </cell>
          <cell r="K505">
            <v>24.7</v>
          </cell>
          <cell r="L505">
            <v>148865.47322904001</v>
          </cell>
          <cell r="M505">
            <v>2.9913080660251499</v>
          </cell>
          <cell r="N505">
            <v>0.62545746486082299</v>
          </cell>
        </row>
        <row r="506">
          <cell r="G506" t="str">
            <v>France</v>
          </cell>
          <cell r="H506">
            <v>3</v>
          </cell>
          <cell r="I506">
            <v>4</v>
          </cell>
          <cell r="J506">
            <v>2</v>
          </cell>
          <cell r="K506">
            <v>13.5</v>
          </cell>
          <cell r="L506">
            <v>82186.299881225103</v>
          </cell>
          <cell r="M506">
            <v>4.5614720802556201</v>
          </cell>
          <cell r="N506">
            <v>1.3844670167712201</v>
          </cell>
        </row>
        <row r="507">
          <cell r="G507" t="str">
            <v>Germany</v>
          </cell>
          <cell r="H507">
            <v>1</v>
          </cell>
          <cell r="I507">
            <v>1</v>
          </cell>
          <cell r="J507">
            <v>2</v>
          </cell>
          <cell r="K507">
            <v>17.399999999999999</v>
          </cell>
          <cell r="L507">
            <v>222650.274362536</v>
          </cell>
          <cell r="M507">
            <v>9.3417959273414404</v>
          </cell>
          <cell r="N507">
            <v>2.6325837914220398</v>
          </cell>
        </row>
        <row r="508">
          <cell r="G508" t="str">
            <v>Germany</v>
          </cell>
          <cell r="H508">
            <v>1</v>
          </cell>
          <cell r="I508">
            <v>2</v>
          </cell>
          <cell r="J508">
            <v>2</v>
          </cell>
          <cell r="K508">
            <v>10</v>
          </cell>
          <cell r="L508">
            <v>126777.853389775</v>
          </cell>
          <cell r="M508">
            <v>8.2796068294068093</v>
          </cell>
          <cell r="N508">
            <v>3.66314784295102</v>
          </cell>
        </row>
        <row r="509">
          <cell r="G509" t="str">
            <v>Germany</v>
          </cell>
          <cell r="H509">
            <v>1</v>
          </cell>
          <cell r="I509">
            <v>3</v>
          </cell>
          <cell r="J509">
            <v>2</v>
          </cell>
          <cell r="K509">
            <v>2.5</v>
          </cell>
          <cell r="L509">
            <v>30166.8975307283</v>
          </cell>
          <cell r="M509">
            <v>7.5997119628378202</v>
          </cell>
          <cell r="N509">
            <v>5.1316173494601198</v>
          </cell>
        </row>
        <row r="510">
          <cell r="G510" t="str">
            <v>Germany</v>
          </cell>
          <cell r="H510">
            <v>2</v>
          </cell>
          <cell r="I510">
            <v>1</v>
          </cell>
          <cell r="J510">
            <v>2</v>
          </cell>
          <cell r="K510">
            <v>21.9</v>
          </cell>
          <cell r="L510">
            <v>242367.12273497699</v>
          </cell>
          <cell r="M510">
            <v>5.0761284980306103</v>
          </cell>
          <cell r="N510">
            <v>1.2399038635447699</v>
          </cell>
        </row>
        <row r="511">
          <cell r="G511" t="str">
            <v>Germany</v>
          </cell>
          <cell r="H511">
            <v>2</v>
          </cell>
          <cell r="I511">
            <v>2</v>
          </cell>
          <cell r="J511">
            <v>2</v>
          </cell>
          <cell r="K511">
            <v>32.799999999999997</v>
          </cell>
          <cell r="L511">
            <v>399814.23332505499</v>
          </cell>
          <cell r="M511">
            <v>3.9590110095324702</v>
          </cell>
          <cell r="N511">
            <v>0.86864526876660897</v>
          </cell>
        </row>
        <row r="512">
          <cell r="G512" t="str">
            <v>Germany</v>
          </cell>
          <cell r="H512">
            <v>2</v>
          </cell>
          <cell r="I512">
            <v>3</v>
          </cell>
          <cell r="J512">
            <v>2</v>
          </cell>
          <cell r="K512">
            <v>32.1</v>
          </cell>
          <cell r="L512">
            <v>347387.06423785398</v>
          </cell>
          <cell r="M512">
            <v>4.3141101310146404</v>
          </cell>
          <cell r="N512">
            <v>0.96490522196513095</v>
          </cell>
        </row>
        <row r="513">
          <cell r="G513" t="str">
            <v>Germany</v>
          </cell>
          <cell r="H513">
            <v>3</v>
          </cell>
          <cell r="I513">
            <v>1</v>
          </cell>
          <cell r="J513">
            <v>2</v>
          </cell>
          <cell r="K513">
            <v>5.4</v>
          </cell>
          <cell r="L513">
            <v>48501.624576021903</v>
          </cell>
          <cell r="M513">
            <v>5.5404819827726399</v>
          </cell>
          <cell r="N513">
            <v>2.9439086725038699</v>
          </cell>
        </row>
        <row r="514">
          <cell r="G514" t="str">
            <v>Germany</v>
          </cell>
          <cell r="H514">
            <v>3</v>
          </cell>
          <cell r="I514">
            <v>2</v>
          </cell>
          <cell r="J514">
            <v>2</v>
          </cell>
          <cell r="K514">
            <v>11.4</v>
          </cell>
          <cell r="L514">
            <v>112133.93770580601</v>
          </cell>
          <cell r="M514">
            <v>2.97767508578838</v>
          </cell>
          <cell r="N514">
            <v>1.0810643664383199</v>
          </cell>
        </row>
        <row r="515">
          <cell r="G515" t="str">
            <v>Germany</v>
          </cell>
          <cell r="H515">
            <v>3</v>
          </cell>
          <cell r="I515">
            <v>3</v>
          </cell>
          <cell r="J515">
            <v>2</v>
          </cell>
          <cell r="K515">
            <v>16.100000000000001</v>
          </cell>
          <cell r="L515">
            <v>154758.911401007</v>
          </cell>
          <cell r="M515">
            <v>2.08925022629488</v>
          </cell>
          <cell r="N515">
            <v>0.63547686807696901</v>
          </cell>
        </row>
        <row r="516">
          <cell r="G516" t="str">
            <v>Germany</v>
          </cell>
          <cell r="H516">
            <v>3</v>
          </cell>
          <cell r="I516">
            <v>4</v>
          </cell>
          <cell r="J516">
            <v>2</v>
          </cell>
          <cell r="K516">
            <v>7.1</v>
          </cell>
          <cell r="L516">
            <v>51114.151732009101</v>
          </cell>
          <cell r="M516">
            <v>1.6528650350648999</v>
          </cell>
          <cell r="N516">
            <v>0.79100481576472903</v>
          </cell>
        </row>
        <row r="517">
          <cell r="G517" t="str">
            <v>Capitals</v>
          </cell>
          <cell r="H517">
            <v>1</v>
          </cell>
          <cell r="I517">
            <v>1</v>
          </cell>
          <cell r="J517">
            <v>2</v>
          </cell>
          <cell r="K517">
            <v>49.3</v>
          </cell>
          <cell r="L517">
            <v>68200.432721206002</v>
          </cell>
          <cell r="M517">
            <v>8.6804501896257005</v>
          </cell>
          <cell r="N517">
            <v>2.2115467759262302</v>
          </cell>
        </row>
        <row r="518">
          <cell r="G518" t="str">
            <v>Capitals</v>
          </cell>
          <cell r="H518">
            <v>1</v>
          </cell>
          <cell r="I518">
            <v>2</v>
          </cell>
          <cell r="J518">
            <v>2</v>
          </cell>
          <cell r="K518">
            <v>59.3</v>
          </cell>
          <cell r="L518">
            <v>128631.85538287299</v>
          </cell>
          <cell r="M518">
            <v>16.348390274890001</v>
          </cell>
          <cell r="N518">
            <v>2.8671884471147799</v>
          </cell>
        </row>
        <row r="519">
          <cell r="G519" t="str">
            <v>Capitals</v>
          </cell>
          <cell r="H519">
            <v>1</v>
          </cell>
          <cell r="I519">
            <v>3</v>
          </cell>
          <cell r="J519">
            <v>2</v>
          </cell>
          <cell r="K519">
            <v>24.3</v>
          </cell>
          <cell r="L519">
            <v>60670.063735459997</v>
          </cell>
          <cell r="M519">
            <v>19.9622904137433</v>
          </cell>
          <cell r="N519">
            <v>4.4326718222536901</v>
          </cell>
        </row>
        <row r="520">
          <cell r="G520" t="str">
            <v>Capitals</v>
          </cell>
          <cell r="H520">
            <v>2</v>
          </cell>
          <cell r="I520">
            <v>1</v>
          </cell>
          <cell r="J520">
            <v>2</v>
          </cell>
          <cell r="K520">
            <v>63.1</v>
          </cell>
          <cell r="L520">
            <v>79573.627903817003</v>
          </cell>
          <cell r="M520">
            <v>13.370706964944199</v>
          </cell>
          <cell r="N520">
            <v>2.1194368923934501</v>
          </cell>
        </row>
        <row r="521">
          <cell r="G521" t="str">
            <v>Capitals</v>
          </cell>
          <cell r="H521">
            <v>2</v>
          </cell>
          <cell r="I521">
            <v>2</v>
          </cell>
          <cell r="J521">
            <v>2</v>
          </cell>
          <cell r="K521">
            <v>121.3</v>
          </cell>
          <cell r="L521">
            <v>149378.38586811899</v>
          </cell>
          <cell r="M521">
            <v>13.9958576995774</v>
          </cell>
          <cell r="N521">
            <v>1.6111721919006301</v>
          </cell>
        </row>
        <row r="522">
          <cell r="G522" t="str">
            <v>Capitals</v>
          </cell>
          <cell r="H522">
            <v>2</v>
          </cell>
          <cell r="I522">
            <v>3</v>
          </cell>
          <cell r="J522">
            <v>2</v>
          </cell>
          <cell r="K522">
            <v>59.8</v>
          </cell>
          <cell r="L522">
            <v>86563.074174068999</v>
          </cell>
          <cell r="M522">
            <v>13.887281591480599</v>
          </cell>
          <cell r="N522">
            <v>2.6783807488164002</v>
          </cell>
        </row>
        <row r="523">
          <cell r="G523" t="str">
            <v>Capitals</v>
          </cell>
          <cell r="H523">
            <v>2</v>
          </cell>
          <cell r="I523">
            <v>4</v>
          </cell>
          <cell r="J523">
            <v>2</v>
          </cell>
          <cell r="K523">
            <v>9.8000000000000007</v>
          </cell>
          <cell r="L523">
            <v>15113.232473365701</v>
          </cell>
          <cell r="M523">
            <v>14.889414816151501</v>
          </cell>
          <cell r="N523">
            <v>7.5449625670906002</v>
          </cell>
        </row>
        <row r="524">
          <cell r="G524" t="str">
            <v>Capitals</v>
          </cell>
          <cell r="H524">
            <v>3</v>
          </cell>
          <cell r="I524">
            <v>1</v>
          </cell>
          <cell r="J524">
            <v>2</v>
          </cell>
          <cell r="K524">
            <v>22.3</v>
          </cell>
          <cell r="L524">
            <v>31031.285532641999</v>
          </cell>
          <cell r="M524">
            <v>12.847983509778</v>
          </cell>
          <cell r="N524">
            <v>3.7481899058782799</v>
          </cell>
        </row>
        <row r="525">
          <cell r="G525" t="str">
            <v>Capitals</v>
          </cell>
          <cell r="H525">
            <v>3</v>
          </cell>
          <cell r="I525">
            <v>2</v>
          </cell>
          <cell r="J525">
            <v>2</v>
          </cell>
          <cell r="K525">
            <v>69.2</v>
          </cell>
          <cell r="L525">
            <v>95259.876468001501</v>
          </cell>
          <cell r="M525">
            <v>15.3506576192824</v>
          </cell>
          <cell r="N525">
            <v>2.62616771359566</v>
          </cell>
        </row>
        <row r="526">
          <cell r="G526" t="str">
            <v>Capitals</v>
          </cell>
          <cell r="H526">
            <v>3</v>
          </cell>
          <cell r="I526">
            <v>3</v>
          </cell>
          <cell r="J526">
            <v>2</v>
          </cell>
          <cell r="K526">
            <v>38.1</v>
          </cell>
          <cell r="L526">
            <v>51349.733886383197</v>
          </cell>
          <cell r="M526">
            <v>8.8643654153452704</v>
          </cell>
          <cell r="N526">
            <v>2.3366886051565801</v>
          </cell>
        </row>
        <row r="527">
          <cell r="G527" t="str">
            <v>Capitals</v>
          </cell>
          <cell r="H527">
            <v>3</v>
          </cell>
          <cell r="I527">
            <v>4</v>
          </cell>
          <cell r="J527">
            <v>2</v>
          </cell>
          <cell r="K527">
            <v>6.4</v>
          </cell>
          <cell r="L527">
            <v>8512.2915576651994</v>
          </cell>
          <cell r="M527">
            <v>4.4212774584568999</v>
          </cell>
          <cell r="N527">
            <v>2.3909655521035398</v>
          </cell>
        </row>
        <row r="528">
          <cell r="G528" t="str">
            <v>Ireland</v>
          </cell>
          <cell r="H528">
            <v>1</v>
          </cell>
          <cell r="I528">
            <v>1</v>
          </cell>
          <cell r="J528">
            <v>2</v>
          </cell>
          <cell r="K528">
            <v>40.9</v>
          </cell>
          <cell r="L528">
            <v>24229.076845793199</v>
          </cell>
          <cell r="M528">
            <v>9.0796913464258395</v>
          </cell>
          <cell r="N528">
            <v>1.6937144233332</v>
          </cell>
        </row>
        <row r="529">
          <cell r="G529" t="str">
            <v>Ireland</v>
          </cell>
          <cell r="H529">
            <v>1</v>
          </cell>
          <cell r="I529">
            <v>2</v>
          </cell>
          <cell r="J529">
            <v>2</v>
          </cell>
          <cell r="K529">
            <v>58.5</v>
          </cell>
          <cell r="L529">
            <v>32019.025237729202</v>
          </cell>
          <cell r="M529">
            <v>11.241315871857299</v>
          </cell>
          <cell r="N529">
            <v>2.0276873838720499</v>
          </cell>
        </row>
        <row r="530">
          <cell r="G530" t="str">
            <v>Ireland</v>
          </cell>
          <cell r="H530">
            <v>1</v>
          </cell>
          <cell r="I530">
            <v>3</v>
          </cell>
          <cell r="J530">
            <v>2</v>
          </cell>
          <cell r="K530">
            <v>11.9</v>
          </cell>
          <cell r="L530">
            <v>6616.2733063404403</v>
          </cell>
          <cell r="M530">
            <v>6.35018523642717</v>
          </cell>
          <cell r="N530">
            <v>2.7028021523250398</v>
          </cell>
        </row>
        <row r="531">
          <cell r="G531" t="str">
            <v>Ireland</v>
          </cell>
          <cell r="H531">
            <v>2</v>
          </cell>
          <cell r="I531">
            <v>1</v>
          </cell>
          <cell r="J531">
            <v>2</v>
          </cell>
          <cell r="K531">
            <v>35</v>
          </cell>
          <cell r="L531">
            <v>17750.000861054599</v>
          </cell>
          <cell r="M531">
            <v>13.358076712884399</v>
          </cell>
          <cell r="N531">
            <v>2.6046909647670602</v>
          </cell>
        </row>
        <row r="532">
          <cell r="G532" t="str">
            <v>Ireland</v>
          </cell>
          <cell r="H532">
            <v>2</v>
          </cell>
          <cell r="I532">
            <v>2</v>
          </cell>
          <cell r="J532">
            <v>2</v>
          </cell>
          <cell r="K532">
            <v>86.4</v>
          </cell>
          <cell r="L532">
            <v>42559.232220076097</v>
          </cell>
          <cell r="M532">
            <v>10.959438842255301</v>
          </cell>
          <cell r="N532">
            <v>1.1554121292838599</v>
          </cell>
        </row>
        <row r="533">
          <cell r="G533" t="str">
            <v>Ireland</v>
          </cell>
          <cell r="H533">
            <v>2</v>
          </cell>
          <cell r="I533">
            <v>3</v>
          </cell>
          <cell r="J533">
            <v>2</v>
          </cell>
          <cell r="K533">
            <v>62.6</v>
          </cell>
          <cell r="L533">
            <v>32573.378410252899</v>
          </cell>
          <cell r="M533">
            <v>9.4005677850514306</v>
          </cell>
          <cell r="N533">
            <v>1.4852180078681501</v>
          </cell>
        </row>
        <row r="534">
          <cell r="G534" t="str">
            <v>Ireland</v>
          </cell>
          <cell r="H534">
            <v>2</v>
          </cell>
          <cell r="I534">
            <v>4</v>
          </cell>
          <cell r="J534">
            <v>2</v>
          </cell>
          <cell r="K534">
            <v>7</v>
          </cell>
          <cell r="L534">
            <v>3564.7823696546102</v>
          </cell>
          <cell r="M534">
            <v>7.1140280934746798</v>
          </cell>
          <cell r="N534">
            <v>3.6650291535954498</v>
          </cell>
        </row>
        <row r="535">
          <cell r="G535" t="str">
            <v>Ireland</v>
          </cell>
          <cell r="H535">
            <v>3</v>
          </cell>
          <cell r="I535">
            <v>1</v>
          </cell>
          <cell r="J535">
            <v>2</v>
          </cell>
          <cell r="K535">
            <v>6.2</v>
          </cell>
          <cell r="L535">
            <v>2134.2322139664302</v>
          </cell>
          <cell r="M535">
            <v>4.9869556975291003</v>
          </cell>
          <cell r="N535">
            <v>2.62638611238983</v>
          </cell>
        </row>
        <row r="536">
          <cell r="G536" t="str">
            <v>Ireland</v>
          </cell>
          <cell r="H536">
            <v>3</v>
          </cell>
          <cell r="I536">
            <v>2</v>
          </cell>
          <cell r="J536">
            <v>2</v>
          </cell>
          <cell r="K536">
            <v>32.6</v>
          </cell>
          <cell r="L536">
            <v>13438.8156809214</v>
          </cell>
          <cell r="M536">
            <v>5.9265350673610202</v>
          </cell>
          <cell r="N536">
            <v>1.1982511606233801</v>
          </cell>
        </row>
        <row r="537">
          <cell r="G537" t="str">
            <v>Ireland</v>
          </cell>
          <cell r="H537">
            <v>3</v>
          </cell>
          <cell r="I537">
            <v>3</v>
          </cell>
          <cell r="J537">
            <v>2</v>
          </cell>
          <cell r="K537">
            <v>41.3</v>
          </cell>
          <cell r="L537">
            <v>16927.725902740302</v>
          </cell>
          <cell r="M537">
            <v>4.0828090887052104</v>
          </cell>
          <cell r="N537">
            <v>0.80729903294537697</v>
          </cell>
        </row>
        <row r="538">
          <cell r="G538" t="str">
            <v>Ireland</v>
          </cell>
          <cell r="H538">
            <v>3</v>
          </cell>
          <cell r="I538">
            <v>4</v>
          </cell>
          <cell r="J538">
            <v>2</v>
          </cell>
          <cell r="K538">
            <v>10.9</v>
          </cell>
          <cell r="L538">
            <v>3853.0936735495802</v>
          </cell>
          <cell r="M538">
            <v>2.4168413995241398</v>
          </cell>
          <cell r="N538">
            <v>1.20510304381128</v>
          </cell>
        </row>
        <row r="539">
          <cell r="G539" t="str">
            <v>Penguins</v>
          </cell>
          <cell r="H539">
            <v>1</v>
          </cell>
          <cell r="I539">
            <v>1</v>
          </cell>
          <cell r="J539">
            <v>2</v>
          </cell>
          <cell r="K539">
            <v>14.5</v>
          </cell>
          <cell r="L539">
            <v>8457.4966038161401</v>
          </cell>
          <cell r="M539">
            <v>2.9092457625022199</v>
          </cell>
          <cell r="N539">
            <v>1.0242992211097799</v>
          </cell>
        </row>
        <row r="540">
          <cell r="G540" t="str">
            <v>Penguins</v>
          </cell>
          <cell r="H540">
            <v>1</v>
          </cell>
          <cell r="I540">
            <v>2</v>
          </cell>
          <cell r="J540">
            <v>2</v>
          </cell>
          <cell r="K540">
            <v>9.4</v>
          </cell>
          <cell r="L540">
            <v>6117.9983927904104</v>
          </cell>
          <cell r="M540">
            <v>5.0340041844272703</v>
          </cell>
          <cell r="N540">
            <v>1.98920362658412</v>
          </cell>
        </row>
        <row r="541">
          <cell r="G541" t="str">
            <v>Penguins</v>
          </cell>
          <cell r="H541">
            <v>1</v>
          </cell>
          <cell r="I541">
            <v>3</v>
          </cell>
          <cell r="J541">
            <v>2</v>
          </cell>
          <cell r="K541">
            <v>2.1</v>
          </cell>
          <cell r="L541">
            <v>1330.7607523658</v>
          </cell>
          <cell r="M541">
            <v>3.039397058619</v>
          </cell>
          <cell r="N541">
            <v>2.9789390823444499</v>
          </cell>
        </row>
        <row r="542">
          <cell r="G542" t="str">
            <v>Penguins</v>
          </cell>
          <cell r="H542">
            <v>2</v>
          </cell>
          <cell r="I542">
            <v>1</v>
          </cell>
          <cell r="J542">
            <v>2</v>
          </cell>
          <cell r="K542">
            <v>28.2</v>
          </cell>
          <cell r="L542">
            <v>22465.395716307001</v>
          </cell>
          <cell r="M542">
            <v>4.76446396822947</v>
          </cell>
          <cell r="N542">
            <v>0.98592513324161501</v>
          </cell>
        </row>
        <row r="543">
          <cell r="G543" t="str">
            <v>Penguins</v>
          </cell>
          <cell r="H543">
            <v>2</v>
          </cell>
          <cell r="I543">
            <v>2</v>
          </cell>
          <cell r="J543">
            <v>2</v>
          </cell>
          <cell r="K543">
            <v>26.1</v>
          </cell>
          <cell r="L543">
            <v>22088.271130201902</v>
          </cell>
          <cell r="M543">
            <v>4.7889667459096099</v>
          </cell>
          <cell r="N543">
            <v>1.16083540363911</v>
          </cell>
        </row>
        <row r="544">
          <cell r="G544" t="str">
            <v>Penguins</v>
          </cell>
          <cell r="H544">
            <v>2</v>
          </cell>
          <cell r="I544">
            <v>3</v>
          </cell>
          <cell r="J544">
            <v>2</v>
          </cell>
          <cell r="K544">
            <v>14.7</v>
          </cell>
          <cell r="L544">
            <v>15557.4883994583</v>
          </cell>
          <cell r="M544">
            <v>5.5308433798888199</v>
          </cell>
          <cell r="N544">
            <v>1.6624368684984601</v>
          </cell>
        </row>
        <row r="545">
          <cell r="G545" t="str">
            <v>Penguins</v>
          </cell>
          <cell r="H545">
            <v>2</v>
          </cell>
          <cell r="I545">
            <v>4</v>
          </cell>
          <cell r="J545">
            <v>2</v>
          </cell>
          <cell r="K545">
            <v>3</v>
          </cell>
          <cell r="L545">
            <v>3597.34317509421</v>
          </cell>
          <cell r="M545">
            <v>6.0814815614984203</v>
          </cell>
          <cell r="N545">
            <v>4.4152987947762696</v>
          </cell>
        </row>
        <row r="546">
          <cell r="G546" t="str">
            <v>Penguins</v>
          </cell>
          <cell r="H546">
            <v>3</v>
          </cell>
          <cell r="I546">
            <v>1</v>
          </cell>
          <cell r="J546">
            <v>2</v>
          </cell>
          <cell r="K546">
            <v>8</v>
          </cell>
          <cell r="L546">
            <v>6424.2016660562504</v>
          </cell>
          <cell r="M546">
            <v>2.4001090035041899</v>
          </cell>
          <cell r="N546">
            <v>1.1223091046784199</v>
          </cell>
        </row>
        <row r="547">
          <cell r="G547" t="str">
            <v>Penguins</v>
          </cell>
          <cell r="H547">
            <v>3</v>
          </cell>
          <cell r="I547">
            <v>2</v>
          </cell>
          <cell r="J547">
            <v>2</v>
          </cell>
          <cell r="K547">
            <v>20.8</v>
          </cell>
          <cell r="L547">
            <v>19393.778104112</v>
          </cell>
          <cell r="M547">
            <v>3.24662962956825</v>
          </cell>
          <cell r="N547">
            <v>0.80690918570983206</v>
          </cell>
        </row>
        <row r="548">
          <cell r="G548" t="str">
            <v>Penguins</v>
          </cell>
          <cell r="H548">
            <v>3</v>
          </cell>
          <cell r="I548">
            <v>3</v>
          </cell>
          <cell r="J548">
            <v>2</v>
          </cell>
          <cell r="K548">
            <v>19</v>
          </cell>
          <cell r="L548">
            <v>20401.8023500407</v>
          </cell>
          <cell r="M548">
            <v>2.8374139950865098</v>
          </cell>
          <cell r="N548">
            <v>0.70715803981529601</v>
          </cell>
        </row>
        <row r="549">
          <cell r="G549" t="str">
            <v>Penguins</v>
          </cell>
          <cell r="H549">
            <v>3</v>
          </cell>
          <cell r="I549">
            <v>4</v>
          </cell>
          <cell r="J549">
            <v>2</v>
          </cell>
          <cell r="K549">
            <v>9.1999999999999993</v>
          </cell>
          <cell r="L549">
            <v>10755.5014468565</v>
          </cell>
          <cell r="M549">
            <v>4.40401663476311</v>
          </cell>
          <cell r="N549">
            <v>1.5678724062610601</v>
          </cell>
        </row>
        <row r="550">
          <cell r="G550" t="str">
            <v>Italy</v>
          </cell>
          <cell r="H550">
            <v>1</v>
          </cell>
          <cell r="I550">
            <v>1</v>
          </cell>
          <cell r="J550">
            <v>2</v>
          </cell>
          <cell r="K550">
            <v>68.7</v>
          </cell>
          <cell r="L550">
            <v>799118.19333749998</v>
          </cell>
          <cell r="M550">
            <v>11.1909353547899</v>
          </cell>
          <cell r="N550">
            <v>1.54697117936285</v>
          </cell>
        </row>
        <row r="551">
          <cell r="G551" t="str">
            <v>Italy</v>
          </cell>
          <cell r="H551">
            <v>1</v>
          </cell>
          <cell r="I551">
            <v>2</v>
          </cell>
          <cell r="J551">
            <v>2</v>
          </cell>
          <cell r="K551">
            <v>48.3</v>
          </cell>
          <cell r="L551">
            <v>569082.82660549995</v>
          </cell>
          <cell r="M551">
            <v>7.6492513751486504</v>
          </cell>
          <cell r="N551">
            <v>1.48195793863297</v>
          </cell>
        </row>
        <row r="552">
          <cell r="G552" t="str">
            <v>Italy</v>
          </cell>
          <cell r="H552">
            <v>1</v>
          </cell>
          <cell r="I552">
            <v>3</v>
          </cell>
          <cell r="J552">
            <v>2</v>
          </cell>
          <cell r="K552">
            <v>15.7</v>
          </cell>
          <cell r="L552">
            <v>169024.68262850001</v>
          </cell>
          <cell r="M552">
            <v>7.8110470951502604</v>
          </cell>
          <cell r="N552">
            <v>2.5374642499640601</v>
          </cell>
        </row>
        <row r="553">
          <cell r="G553" t="str">
            <v>Italy</v>
          </cell>
          <cell r="H553">
            <v>2</v>
          </cell>
          <cell r="I553">
            <v>1</v>
          </cell>
          <cell r="J553">
            <v>2</v>
          </cell>
          <cell r="K553">
            <v>21.1</v>
          </cell>
          <cell r="L553">
            <v>151368.0206974</v>
          </cell>
          <cell r="M553">
            <v>8.1790776029783299</v>
          </cell>
          <cell r="N553">
            <v>2.2100609630463799</v>
          </cell>
        </row>
        <row r="554">
          <cell r="G554" t="str">
            <v>Italy</v>
          </cell>
          <cell r="H554">
            <v>2</v>
          </cell>
          <cell r="I554">
            <v>2</v>
          </cell>
          <cell r="J554">
            <v>2</v>
          </cell>
          <cell r="K554">
            <v>57.7</v>
          </cell>
          <cell r="L554">
            <v>537023.87637840002</v>
          </cell>
          <cell r="M554">
            <v>10.7046572729188</v>
          </cell>
          <cell r="N554">
            <v>1.6549434099937299</v>
          </cell>
        </row>
        <row r="555">
          <cell r="G555" t="str">
            <v>Italy</v>
          </cell>
          <cell r="H555">
            <v>2</v>
          </cell>
          <cell r="I555">
            <v>3</v>
          </cell>
          <cell r="J555">
            <v>2</v>
          </cell>
          <cell r="K555">
            <v>40.1</v>
          </cell>
          <cell r="L555">
            <v>339429.28474640002</v>
          </cell>
          <cell r="M555">
            <v>8.6442752140825192</v>
          </cell>
          <cell r="N555">
            <v>1.7214430649435299</v>
          </cell>
        </row>
        <row r="556">
          <cell r="G556" t="str">
            <v>Italy</v>
          </cell>
          <cell r="H556">
            <v>2</v>
          </cell>
          <cell r="I556">
            <v>4</v>
          </cell>
          <cell r="J556">
            <v>2</v>
          </cell>
          <cell r="K556">
            <v>3.1</v>
          </cell>
          <cell r="L556">
            <v>15057.4370958</v>
          </cell>
          <cell r="M556">
            <v>3.5054987216126801</v>
          </cell>
          <cell r="N556">
            <v>3.1615119576174799</v>
          </cell>
        </row>
        <row r="557">
          <cell r="G557" t="str">
            <v>Italy</v>
          </cell>
          <cell r="H557">
            <v>3</v>
          </cell>
          <cell r="I557">
            <v>1</v>
          </cell>
          <cell r="J557">
            <v>2</v>
          </cell>
          <cell r="K557">
            <v>2.7</v>
          </cell>
          <cell r="L557">
            <v>28233.706124799999</v>
          </cell>
          <cell r="M557">
            <v>6.7730452694678203</v>
          </cell>
          <cell r="N557">
            <v>5.1427094181799804</v>
          </cell>
        </row>
        <row r="558">
          <cell r="G558" t="str">
            <v>Italy</v>
          </cell>
          <cell r="H558">
            <v>3</v>
          </cell>
          <cell r="I558">
            <v>2</v>
          </cell>
          <cell r="J558">
            <v>2</v>
          </cell>
          <cell r="K558">
            <v>15.1</v>
          </cell>
          <cell r="L558">
            <v>129115.0922321</v>
          </cell>
          <cell r="M558">
            <v>9.2135823378846897</v>
          </cell>
          <cell r="N558">
            <v>2.9980910079032101</v>
          </cell>
        </row>
        <row r="559">
          <cell r="G559" t="str">
            <v>Italy</v>
          </cell>
          <cell r="H559">
            <v>3</v>
          </cell>
          <cell r="I559">
            <v>3</v>
          </cell>
          <cell r="J559">
            <v>2</v>
          </cell>
          <cell r="K559">
            <v>13.5</v>
          </cell>
          <cell r="L559">
            <v>112683.3836556</v>
          </cell>
          <cell r="M559">
            <v>5.1296319784676401</v>
          </cell>
          <cell r="N559">
            <v>2.1543593940116801</v>
          </cell>
        </row>
        <row r="560">
          <cell r="G560" t="str">
            <v>Italy</v>
          </cell>
          <cell r="H560">
            <v>3</v>
          </cell>
          <cell r="I560">
            <v>4</v>
          </cell>
          <cell r="J560">
            <v>2</v>
          </cell>
          <cell r="K560">
            <v>4.7</v>
          </cell>
          <cell r="L560">
            <v>43699.1980865</v>
          </cell>
          <cell r="M560">
            <v>8.10785511721574</v>
          </cell>
          <cell r="N560">
            <v>5.1907563739273304</v>
          </cell>
        </row>
        <row r="561">
          <cell r="G561" t="str">
            <v>Panthers</v>
          </cell>
          <cell r="H561">
            <v>1</v>
          </cell>
          <cell r="I561">
            <v>1</v>
          </cell>
          <cell r="J561">
            <v>2</v>
          </cell>
          <cell r="K561">
            <v>34.799999999999997</v>
          </cell>
          <cell r="L561">
            <v>32740.557019286302</v>
          </cell>
          <cell r="M561">
            <v>1.8142088382192001</v>
          </cell>
          <cell r="N561">
            <v>0.389677882118457</v>
          </cell>
        </row>
        <row r="562">
          <cell r="G562" t="str">
            <v>Panthers</v>
          </cell>
          <cell r="H562">
            <v>2</v>
          </cell>
          <cell r="I562">
            <v>1</v>
          </cell>
          <cell r="J562">
            <v>2</v>
          </cell>
          <cell r="K562">
            <v>38</v>
          </cell>
          <cell r="L562">
            <v>42208.723481450303</v>
          </cell>
          <cell r="M562">
            <v>2.7881748824131698</v>
          </cell>
          <cell r="N562">
            <v>0.56593738040553399</v>
          </cell>
        </row>
        <row r="563">
          <cell r="G563" t="str">
            <v>Panthers</v>
          </cell>
          <cell r="H563">
            <v>2</v>
          </cell>
          <cell r="I563">
            <v>2</v>
          </cell>
          <cell r="J563">
            <v>3</v>
          </cell>
          <cell r="K563">
            <v>2</v>
          </cell>
          <cell r="L563">
            <v>6164.452167805508</v>
          </cell>
          <cell r="M563">
            <v>56.682274486635052</v>
          </cell>
          <cell r="N563">
            <v>37.953738130957653</v>
          </cell>
        </row>
        <row r="564">
          <cell r="G564" t="str">
            <v>Panthers</v>
          </cell>
          <cell r="H564">
            <v>2</v>
          </cell>
          <cell r="I564">
            <v>3</v>
          </cell>
          <cell r="J564">
            <v>2</v>
          </cell>
          <cell r="K564">
            <v>1.7</v>
          </cell>
          <cell r="L564">
            <v>2749.1695273856299</v>
          </cell>
          <cell r="M564">
            <v>2.6636207073215301</v>
          </cell>
          <cell r="N564">
            <v>2.3901221299492001</v>
          </cell>
        </row>
        <row r="565">
          <cell r="G565" t="str">
            <v>Panthers</v>
          </cell>
          <cell r="H565">
            <v>3</v>
          </cell>
          <cell r="I565">
            <v>1</v>
          </cell>
          <cell r="J565">
            <v>2</v>
          </cell>
          <cell r="K565">
            <v>8.5</v>
          </cell>
          <cell r="L565">
            <v>13612.837597124</v>
          </cell>
          <cell r="M565">
            <v>3.6295666941111699</v>
          </cell>
          <cell r="N565">
            <v>1.64589507731116</v>
          </cell>
        </row>
        <row r="566">
          <cell r="G566" t="str">
            <v>Panthers</v>
          </cell>
          <cell r="H566">
            <v>3</v>
          </cell>
          <cell r="I566">
            <v>2</v>
          </cell>
          <cell r="J566">
            <v>2</v>
          </cell>
          <cell r="K566">
            <v>11.4</v>
          </cell>
          <cell r="L566">
            <v>15746.317835924699</v>
          </cell>
          <cell r="M566">
            <v>4.2583301397655102</v>
          </cell>
          <cell r="N566">
            <v>1.7435983327930999</v>
          </cell>
        </row>
        <row r="567">
          <cell r="G567" t="str">
            <v>Panthers</v>
          </cell>
          <cell r="H567">
            <v>3</v>
          </cell>
          <cell r="I567">
            <v>3</v>
          </cell>
          <cell r="J567">
            <v>2</v>
          </cell>
          <cell r="K567">
            <v>2</v>
          </cell>
          <cell r="L567">
            <v>3547.6069112233299</v>
          </cell>
          <cell r="M567">
            <v>2.9708489777872802</v>
          </cell>
          <cell r="N567">
            <v>2.75769664950163</v>
          </cell>
        </row>
        <row r="568">
          <cell r="G568" t="str">
            <v>Japan</v>
          </cell>
          <cell r="H568">
            <v>1</v>
          </cell>
          <cell r="I568">
            <v>1</v>
          </cell>
          <cell r="J568">
            <v>2</v>
          </cell>
          <cell r="K568">
            <v>1</v>
          </cell>
          <cell r="L568">
            <v>28629.619934999999</v>
          </cell>
          <cell r="M568">
            <v>1.9478045912719</v>
          </cell>
          <cell r="N568">
            <v>1.71693905260325</v>
          </cell>
        </row>
        <row r="569">
          <cell r="G569" t="str">
            <v>Japan</v>
          </cell>
          <cell r="H569">
            <v>1</v>
          </cell>
          <cell r="I569">
            <v>3</v>
          </cell>
          <cell r="J569">
            <v>2</v>
          </cell>
          <cell r="K569">
            <v>2.9</v>
          </cell>
          <cell r="L569">
            <v>69859.906140399995</v>
          </cell>
          <cell r="M569">
            <v>2.7037433674557798</v>
          </cell>
          <cell r="N569">
            <v>1.68117428318867</v>
          </cell>
        </row>
        <row r="570">
          <cell r="G570" t="str">
            <v>Japan</v>
          </cell>
          <cell r="H570">
            <v>1</v>
          </cell>
          <cell r="I570">
            <v>4</v>
          </cell>
          <cell r="J570">
            <v>2</v>
          </cell>
          <cell r="K570">
            <v>2.4</v>
          </cell>
          <cell r="L570">
            <v>63331.647274700001</v>
          </cell>
          <cell r="M570">
            <v>17.6520326805603</v>
          </cell>
          <cell r="N570">
            <v>10.292302627833999</v>
          </cell>
        </row>
        <row r="571">
          <cell r="G571" t="str">
            <v>Japan</v>
          </cell>
          <cell r="H571">
            <v>2</v>
          </cell>
          <cell r="I571">
            <v>3</v>
          </cell>
          <cell r="J571">
            <v>2</v>
          </cell>
          <cell r="K571">
            <v>14.2</v>
          </cell>
          <cell r="L571">
            <v>375204.95873920002</v>
          </cell>
          <cell r="M571">
            <v>2.5293653358568302</v>
          </cell>
          <cell r="N571">
            <v>0.68517319014856104</v>
          </cell>
        </row>
        <row r="572">
          <cell r="G572" t="str">
            <v>Japan</v>
          </cell>
          <cell r="H572">
            <v>2</v>
          </cell>
          <cell r="I572">
            <v>4</v>
          </cell>
          <cell r="J572">
            <v>3</v>
          </cell>
          <cell r="K572">
            <v>1</v>
          </cell>
          <cell r="L572">
            <v>1727.7475962304075</v>
          </cell>
          <cell r="M572">
            <v>77.971970707656766</v>
          </cell>
          <cell r="N572">
            <v>80.645015430315951</v>
          </cell>
        </row>
        <row r="573">
          <cell r="G573" t="str">
            <v>Japan</v>
          </cell>
          <cell r="H573">
            <v>3</v>
          </cell>
          <cell r="I573">
            <v>2</v>
          </cell>
          <cell r="J573">
            <v>2</v>
          </cell>
          <cell r="K573">
            <v>1.4</v>
          </cell>
          <cell r="L573">
            <v>24776.968733199999</v>
          </cell>
          <cell r="M573">
            <v>0.64952450152068297</v>
          </cell>
          <cell r="N573">
            <v>0.68242882715772202</v>
          </cell>
        </row>
        <row r="574">
          <cell r="G574" t="str">
            <v>Japan</v>
          </cell>
          <cell r="H574">
            <v>3</v>
          </cell>
          <cell r="I574">
            <v>3</v>
          </cell>
          <cell r="J574">
            <v>2</v>
          </cell>
          <cell r="K574">
            <v>8.1999999999999993</v>
          </cell>
          <cell r="L574">
            <v>207728.57815310001</v>
          </cell>
          <cell r="M574">
            <v>1.35199737738448</v>
          </cell>
          <cell r="N574">
            <v>0.54837032948374498</v>
          </cell>
        </row>
        <row r="575">
          <cell r="G575" t="str">
            <v>Japan</v>
          </cell>
          <cell r="H575">
            <v>3</v>
          </cell>
          <cell r="I575">
            <v>4</v>
          </cell>
          <cell r="J575">
            <v>2</v>
          </cell>
          <cell r="K575">
            <v>14.4</v>
          </cell>
          <cell r="L575">
            <v>339474.51190669998</v>
          </cell>
          <cell r="M575">
            <v>2.9626472168289602</v>
          </cell>
          <cell r="N575">
            <v>0.72762864228581603</v>
          </cell>
        </row>
        <row r="576">
          <cell r="G576" t="str">
            <v>Korea</v>
          </cell>
          <cell r="H576">
            <v>1</v>
          </cell>
          <cell r="I576">
            <v>1</v>
          </cell>
          <cell r="J576">
            <v>2</v>
          </cell>
          <cell r="K576">
            <v>9</v>
          </cell>
          <cell r="L576">
            <v>47714.844234946097</v>
          </cell>
          <cell r="M576">
            <v>2.0684634905971202</v>
          </cell>
          <cell r="N576">
            <v>0.87166435907513495</v>
          </cell>
        </row>
        <row r="577">
          <cell r="G577" t="str">
            <v>Korea</v>
          </cell>
          <cell r="H577">
            <v>1</v>
          </cell>
          <cell r="I577">
            <v>2</v>
          </cell>
          <cell r="J577">
            <v>2</v>
          </cell>
          <cell r="K577">
            <v>9.5</v>
          </cell>
          <cell r="L577">
            <v>39915.431804551597</v>
          </cell>
          <cell r="M577">
            <v>1.67042059103228</v>
          </cell>
          <cell r="N577">
            <v>0.77941487264475096</v>
          </cell>
        </row>
        <row r="578">
          <cell r="G578" t="str">
            <v>Korea</v>
          </cell>
          <cell r="H578">
            <v>1</v>
          </cell>
          <cell r="I578">
            <v>3</v>
          </cell>
          <cell r="J578">
            <v>2</v>
          </cell>
          <cell r="K578">
            <v>5.4</v>
          </cell>
          <cell r="L578">
            <v>19135.240282207102</v>
          </cell>
          <cell r="M578">
            <v>2.8920848615250501</v>
          </cell>
          <cell r="N578">
            <v>1.68324170511598</v>
          </cell>
        </row>
        <row r="579">
          <cell r="G579" t="str">
            <v>Korea</v>
          </cell>
          <cell r="H579">
            <v>2</v>
          </cell>
          <cell r="I579">
            <v>1</v>
          </cell>
          <cell r="J579">
            <v>2</v>
          </cell>
          <cell r="K579">
            <v>5.4</v>
          </cell>
          <cell r="L579">
            <v>28299.303301597101</v>
          </cell>
          <cell r="M579">
            <v>1.8898846760002701</v>
          </cell>
          <cell r="N579">
            <v>1.01982454105498</v>
          </cell>
        </row>
        <row r="580">
          <cell r="G580" t="str">
            <v>Korea</v>
          </cell>
          <cell r="H580">
            <v>2</v>
          </cell>
          <cell r="I580">
            <v>2</v>
          </cell>
          <cell r="J580">
            <v>2</v>
          </cell>
          <cell r="K580">
            <v>27</v>
          </cell>
          <cell r="L580">
            <v>145107.13513632299</v>
          </cell>
          <cell r="M580">
            <v>2.6278171889448299</v>
          </cell>
          <cell r="N580">
            <v>0.60283523935336303</v>
          </cell>
        </row>
        <row r="581">
          <cell r="G581" t="str">
            <v>Korea</v>
          </cell>
          <cell r="H581">
            <v>2</v>
          </cell>
          <cell r="I581">
            <v>3</v>
          </cell>
          <cell r="J581">
            <v>2</v>
          </cell>
          <cell r="K581">
            <v>19.5</v>
          </cell>
          <cell r="L581">
            <v>127857.551498448</v>
          </cell>
          <cell r="M581">
            <v>3.1362510346135899</v>
          </cell>
          <cell r="N581">
            <v>0.79058599683531905</v>
          </cell>
        </row>
        <row r="582">
          <cell r="G582" t="str">
            <v>Korea</v>
          </cell>
          <cell r="H582">
            <v>3</v>
          </cell>
          <cell r="I582">
            <v>2</v>
          </cell>
          <cell r="J582">
            <v>2</v>
          </cell>
          <cell r="K582">
            <v>16.899999999999999</v>
          </cell>
          <cell r="L582">
            <v>76547.045725879201</v>
          </cell>
          <cell r="M582">
            <v>2.2753045002670702</v>
          </cell>
          <cell r="N582">
            <v>0.677661171822178</v>
          </cell>
        </row>
        <row r="583">
          <cell r="G583" t="str">
            <v>Korea</v>
          </cell>
          <cell r="H583">
            <v>3</v>
          </cell>
          <cell r="I583">
            <v>3</v>
          </cell>
          <cell r="J583">
            <v>2</v>
          </cell>
          <cell r="K583">
            <v>32.5</v>
          </cell>
          <cell r="L583">
            <v>143286.93761549101</v>
          </cell>
          <cell r="M583">
            <v>2.2766430352670901</v>
          </cell>
          <cell r="N583">
            <v>0.59010926289235599</v>
          </cell>
        </row>
        <row r="584">
          <cell r="G584" t="str">
            <v>Korea</v>
          </cell>
          <cell r="H584">
            <v>3</v>
          </cell>
          <cell r="I584">
            <v>4</v>
          </cell>
          <cell r="J584">
            <v>2</v>
          </cell>
          <cell r="K584">
            <v>13.1</v>
          </cell>
          <cell r="L584">
            <v>66241.436800367606</v>
          </cell>
          <cell r="M584">
            <v>4.2224907530123899</v>
          </cell>
          <cell r="N584">
            <v>1.66791099532297</v>
          </cell>
        </row>
        <row r="585">
          <cell r="G585" t="str">
            <v>Islanders</v>
          </cell>
          <cell r="H585">
            <v>1</v>
          </cell>
          <cell r="I585">
            <v>1</v>
          </cell>
          <cell r="J585">
            <v>2</v>
          </cell>
          <cell r="K585">
            <v>11.9</v>
          </cell>
          <cell r="L585">
            <v>5137.8666953272595</v>
          </cell>
          <cell r="M585">
            <v>17.910040466616799</v>
          </cell>
          <cell r="N585">
            <v>4.8418794214238803</v>
          </cell>
        </row>
        <row r="586">
          <cell r="G586" t="str">
            <v>Islanders</v>
          </cell>
          <cell r="H586">
            <v>1</v>
          </cell>
          <cell r="I586">
            <v>2</v>
          </cell>
          <cell r="J586">
            <v>2</v>
          </cell>
          <cell r="K586">
            <v>20.399999999999999</v>
          </cell>
          <cell r="L586">
            <v>6509.8230030699497</v>
          </cell>
          <cell r="M586">
            <v>15.3452372511557</v>
          </cell>
          <cell r="N586">
            <v>4.3107432014476998</v>
          </cell>
        </row>
        <row r="587">
          <cell r="G587" t="str">
            <v>Islanders</v>
          </cell>
          <cell r="H587">
            <v>1</v>
          </cell>
          <cell r="I587">
            <v>3</v>
          </cell>
          <cell r="J587">
            <v>2</v>
          </cell>
          <cell r="K587">
            <v>7.6</v>
          </cell>
          <cell r="L587">
            <v>3116.7169989023801</v>
          </cell>
          <cell r="M587">
            <v>15.447274756671799</v>
          </cell>
          <cell r="N587">
            <v>7.34873598423495</v>
          </cell>
        </row>
        <row r="588">
          <cell r="G588" t="str">
            <v>Islanders</v>
          </cell>
          <cell r="H588">
            <v>2</v>
          </cell>
          <cell r="I588">
            <v>1</v>
          </cell>
          <cell r="J588">
            <v>3</v>
          </cell>
          <cell r="K588">
            <v>3</v>
          </cell>
          <cell r="L588">
            <v>681.43747986728351</v>
          </cell>
          <cell r="M588">
            <v>100</v>
          </cell>
          <cell r="N588">
            <v>0</v>
          </cell>
        </row>
        <row r="589">
          <cell r="G589" t="str">
            <v>Islanders</v>
          </cell>
          <cell r="H589">
            <v>2</v>
          </cell>
          <cell r="I589">
            <v>2</v>
          </cell>
          <cell r="J589">
            <v>2</v>
          </cell>
          <cell r="K589">
            <v>116.9</v>
          </cell>
          <cell r="L589">
            <v>41907.592130430101</v>
          </cell>
          <cell r="M589">
            <v>9.18023517846731</v>
          </cell>
          <cell r="N589">
            <v>1.0425056510005799</v>
          </cell>
        </row>
        <row r="590">
          <cell r="G590" t="str">
            <v>Islanders</v>
          </cell>
          <cell r="H590">
            <v>2</v>
          </cell>
          <cell r="I590">
            <v>3</v>
          </cell>
          <cell r="J590">
            <v>2</v>
          </cell>
          <cell r="K590">
            <v>55.9</v>
          </cell>
          <cell r="L590">
            <v>20812.578926399401</v>
          </cell>
          <cell r="M590">
            <v>7.7366200361892599</v>
          </cell>
          <cell r="N590">
            <v>1.31639034963442</v>
          </cell>
        </row>
        <row r="591">
          <cell r="G591" t="str">
            <v>Islanders</v>
          </cell>
          <cell r="H591">
            <v>2</v>
          </cell>
          <cell r="I591">
            <v>4</v>
          </cell>
          <cell r="J591">
            <v>2</v>
          </cell>
          <cell r="K591">
            <v>7.9</v>
          </cell>
          <cell r="L591">
            <v>3651.2071101606098</v>
          </cell>
          <cell r="M591">
            <v>9.7927852407378992</v>
          </cell>
          <cell r="N591">
            <v>5.1258329651953396</v>
          </cell>
        </row>
        <row r="592">
          <cell r="G592" t="str">
            <v>Islanders</v>
          </cell>
          <cell r="H592">
            <v>3</v>
          </cell>
          <cell r="I592">
            <v>1</v>
          </cell>
          <cell r="J592">
            <v>2</v>
          </cell>
          <cell r="K592">
            <v>4.3</v>
          </cell>
          <cell r="L592">
            <v>1212.2085170609901</v>
          </cell>
          <cell r="M592">
            <v>5.1346075117936696</v>
          </cell>
          <cell r="N592">
            <v>3.31636915421194</v>
          </cell>
        </row>
        <row r="593">
          <cell r="G593" t="str">
            <v>Islanders</v>
          </cell>
          <cell r="H593">
            <v>3</v>
          </cell>
          <cell r="I593">
            <v>2</v>
          </cell>
          <cell r="J593">
            <v>2</v>
          </cell>
          <cell r="K593">
            <v>20.2</v>
          </cell>
          <cell r="L593">
            <v>5659.0940343804205</v>
          </cell>
          <cell r="M593">
            <v>4.0242027472644697</v>
          </cell>
          <cell r="N593">
            <v>1.2709608882936501</v>
          </cell>
        </row>
        <row r="594">
          <cell r="G594" t="str">
            <v>Islanders</v>
          </cell>
          <cell r="H594">
            <v>3</v>
          </cell>
          <cell r="I594">
            <v>3</v>
          </cell>
          <cell r="J594">
            <v>2</v>
          </cell>
          <cell r="K594">
            <v>18.899999999999999</v>
          </cell>
          <cell r="L594">
            <v>7117.6669222318797</v>
          </cell>
          <cell r="M594">
            <v>3.1958847957691301</v>
          </cell>
          <cell r="N594">
            <v>1.0434409322424401</v>
          </cell>
        </row>
        <row r="595">
          <cell r="G595" t="str">
            <v>Islanders</v>
          </cell>
          <cell r="H595">
            <v>3</v>
          </cell>
          <cell r="I595">
            <v>4</v>
          </cell>
          <cell r="J595">
            <v>2</v>
          </cell>
          <cell r="K595">
            <v>6.6</v>
          </cell>
          <cell r="L595">
            <v>1531.8048559245001</v>
          </cell>
          <cell r="M595">
            <v>2.9916040730547899</v>
          </cell>
          <cell r="N595">
            <v>1.6195114505567501</v>
          </cell>
        </row>
        <row r="596">
          <cell r="G596" t="str">
            <v>Netherlands</v>
          </cell>
          <cell r="H596">
            <v>1</v>
          </cell>
          <cell r="I596">
            <v>1</v>
          </cell>
          <cell r="J596">
            <v>2</v>
          </cell>
          <cell r="K596">
            <v>16.399999999999999</v>
          </cell>
          <cell r="L596">
            <v>53977.044046551098</v>
          </cell>
          <cell r="M596">
            <v>6.8145718743483199</v>
          </cell>
          <cell r="N596">
            <v>1.7640674792501601</v>
          </cell>
        </row>
        <row r="597">
          <cell r="G597" t="str">
            <v>Netherlands</v>
          </cell>
          <cell r="H597">
            <v>1</v>
          </cell>
          <cell r="I597">
            <v>2</v>
          </cell>
          <cell r="J597">
            <v>2</v>
          </cell>
          <cell r="K597">
            <v>12.8</v>
          </cell>
          <cell r="L597">
            <v>35844.285408136799</v>
          </cell>
          <cell r="M597">
            <v>3.6336421786945099</v>
          </cell>
          <cell r="N597">
            <v>1.1882907045845399</v>
          </cell>
        </row>
        <row r="598">
          <cell r="G598" t="str">
            <v>Netherlands</v>
          </cell>
          <cell r="H598">
            <v>1</v>
          </cell>
          <cell r="I598">
            <v>3</v>
          </cell>
          <cell r="J598">
            <v>2</v>
          </cell>
          <cell r="K598">
            <v>4.7</v>
          </cell>
          <cell r="L598">
            <v>11688.3289013999</v>
          </cell>
          <cell r="M598">
            <v>1.78289602037077</v>
          </cell>
          <cell r="N598">
            <v>0.97822125800587301</v>
          </cell>
        </row>
        <row r="599">
          <cell r="G599" t="str">
            <v>Netherlands</v>
          </cell>
          <cell r="H599">
            <v>2</v>
          </cell>
          <cell r="I599">
            <v>1</v>
          </cell>
          <cell r="J599">
            <v>2</v>
          </cell>
          <cell r="K599">
            <v>3.3</v>
          </cell>
          <cell r="L599">
            <v>9920.6994965593094</v>
          </cell>
          <cell r="M599">
            <v>3.5063143895206399</v>
          </cell>
          <cell r="N599">
            <v>2.1440578602662499</v>
          </cell>
        </row>
        <row r="600">
          <cell r="G600" t="str">
            <v>Netherlands</v>
          </cell>
          <cell r="H600">
            <v>2</v>
          </cell>
          <cell r="I600">
            <v>2</v>
          </cell>
          <cell r="J600">
            <v>2</v>
          </cell>
          <cell r="K600">
            <v>20.7</v>
          </cell>
          <cell r="L600">
            <v>53901.242743863098</v>
          </cell>
          <cell r="M600">
            <v>5.45897985653819</v>
          </cell>
          <cell r="N600">
            <v>1.3358839883632301</v>
          </cell>
        </row>
        <row r="601">
          <cell r="G601" t="str">
            <v>Netherlands</v>
          </cell>
          <cell r="H601">
            <v>2</v>
          </cell>
          <cell r="I601">
            <v>3</v>
          </cell>
          <cell r="J601">
            <v>2</v>
          </cell>
          <cell r="K601">
            <v>23.2</v>
          </cell>
          <cell r="L601">
            <v>47531.703546967197</v>
          </cell>
          <cell r="M601">
            <v>3.14120576819702</v>
          </cell>
          <cell r="N601">
            <v>0.73388476224934696</v>
          </cell>
        </row>
        <row r="602">
          <cell r="G602" t="str">
            <v>Netherlands</v>
          </cell>
          <cell r="H602">
            <v>2</v>
          </cell>
          <cell r="I602">
            <v>4</v>
          </cell>
          <cell r="J602">
            <v>2</v>
          </cell>
          <cell r="K602">
            <v>6.8</v>
          </cell>
          <cell r="L602">
            <v>14502.4086100693</v>
          </cell>
          <cell r="M602">
            <v>3.20873289752286</v>
          </cell>
          <cell r="N602">
            <v>1.57700678718303</v>
          </cell>
        </row>
        <row r="603">
          <cell r="G603" t="str">
            <v>Netherlands</v>
          </cell>
          <cell r="H603">
            <v>3</v>
          </cell>
          <cell r="I603">
            <v>2</v>
          </cell>
          <cell r="J603">
            <v>2</v>
          </cell>
          <cell r="K603">
            <v>2.2000000000000002</v>
          </cell>
          <cell r="L603">
            <v>7456.1384691317198</v>
          </cell>
          <cell r="M603">
            <v>1.7889996665835599</v>
          </cell>
          <cell r="N603">
            <v>1.29131267116141</v>
          </cell>
        </row>
        <row r="604">
          <cell r="G604" t="str">
            <v>Netherlands</v>
          </cell>
          <cell r="H604">
            <v>3</v>
          </cell>
          <cell r="I604">
            <v>3</v>
          </cell>
          <cell r="J604">
            <v>2</v>
          </cell>
          <cell r="K604">
            <v>16.100000000000001</v>
          </cell>
          <cell r="L604">
            <v>37903.526161590802</v>
          </cell>
          <cell r="M604">
            <v>2.5461434416900302</v>
          </cell>
          <cell r="N604">
            <v>0.77784542122404998</v>
          </cell>
        </row>
        <row r="605">
          <cell r="G605" t="str">
            <v>Netherlands</v>
          </cell>
          <cell r="H605">
            <v>3</v>
          </cell>
          <cell r="I605">
            <v>4</v>
          </cell>
          <cell r="J605">
            <v>2</v>
          </cell>
          <cell r="K605">
            <v>13.4</v>
          </cell>
          <cell r="L605">
            <v>33447.397525476401</v>
          </cell>
          <cell r="M605">
            <v>3.0402459250558098</v>
          </cell>
          <cell r="N605">
            <v>1.0126324035399501</v>
          </cell>
        </row>
        <row r="606">
          <cell r="G606" t="str">
            <v>Blues</v>
          </cell>
          <cell r="H606">
            <v>1</v>
          </cell>
          <cell r="I606">
            <v>1</v>
          </cell>
          <cell r="J606">
            <v>2</v>
          </cell>
          <cell r="K606">
            <v>44.5</v>
          </cell>
          <cell r="L606">
            <v>15132.0674360512</v>
          </cell>
          <cell r="M606">
            <v>11.2345720454576</v>
          </cell>
          <cell r="N606">
            <v>1.98305149771364</v>
          </cell>
        </row>
        <row r="607">
          <cell r="G607" t="str">
            <v>Blues</v>
          </cell>
          <cell r="H607">
            <v>1</v>
          </cell>
          <cell r="I607">
            <v>2</v>
          </cell>
          <cell r="J607">
            <v>2</v>
          </cell>
          <cell r="K607">
            <v>32.700000000000003</v>
          </cell>
          <cell r="L607">
            <v>12147.823140166</v>
          </cell>
          <cell r="M607">
            <v>6.4460870996652604</v>
          </cell>
          <cell r="N607">
            <v>1.4991548775470001</v>
          </cell>
        </row>
        <row r="608">
          <cell r="G608" t="str">
            <v>Blues</v>
          </cell>
          <cell r="H608">
            <v>1</v>
          </cell>
          <cell r="I608">
            <v>3</v>
          </cell>
          <cell r="J608">
            <v>2</v>
          </cell>
          <cell r="K608">
            <v>18.5</v>
          </cell>
          <cell r="L608">
            <v>5923.4109271425104</v>
          </cell>
          <cell r="M608">
            <v>4.9577870306990697</v>
          </cell>
          <cell r="N608">
            <v>1.3458221205071199</v>
          </cell>
        </row>
        <row r="609">
          <cell r="G609" t="str">
            <v>Blues</v>
          </cell>
          <cell r="H609">
            <v>2</v>
          </cell>
          <cell r="I609">
            <v>1</v>
          </cell>
          <cell r="J609">
            <v>2</v>
          </cell>
          <cell r="K609">
            <v>14.2</v>
          </cell>
          <cell r="L609">
            <v>3931.05630932947</v>
          </cell>
          <cell r="M609">
            <v>5.9660802236340196</v>
          </cell>
          <cell r="N609">
            <v>2.0958655156596899</v>
          </cell>
        </row>
        <row r="610">
          <cell r="G610" t="str">
            <v>Blues</v>
          </cell>
          <cell r="H610">
            <v>2</v>
          </cell>
          <cell r="I610">
            <v>2</v>
          </cell>
          <cell r="J610">
            <v>2</v>
          </cell>
          <cell r="K610">
            <v>32.4</v>
          </cell>
          <cell r="L610">
            <v>10670.1210243226</v>
          </cell>
          <cell r="M610">
            <v>4.92785731287319</v>
          </cell>
          <cell r="N610">
            <v>1.0362459212294499</v>
          </cell>
        </row>
        <row r="611">
          <cell r="G611" t="str">
            <v>Blues</v>
          </cell>
          <cell r="H611">
            <v>2</v>
          </cell>
          <cell r="I611">
            <v>3</v>
          </cell>
          <cell r="J611">
            <v>2</v>
          </cell>
          <cell r="K611">
            <v>26.1</v>
          </cell>
          <cell r="L611">
            <v>10297.9248085774</v>
          </cell>
          <cell r="M611">
            <v>3.97835487690871</v>
          </cell>
          <cell r="N611">
            <v>1.0131607504080899</v>
          </cell>
        </row>
        <row r="612">
          <cell r="G612" t="str">
            <v>Blues</v>
          </cell>
          <cell r="H612">
            <v>2</v>
          </cell>
          <cell r="I612">
            <v>4</v>
          </cell>
          <cell r="J612">
            <v>3</v>
          </cell>
          <cell r="K612">
            <v>1</v>
          </cell>
          <cell r="L612">
            <v>380.6895718011159</v>
          </cell>
          <cell r="M612">
            <v>43.641135480642106</v>
          </cell>
          <cell r="N612">
            <v>50.67027137287559</v>
          </cell>
        </row>
        <row r="613">
          <cell r="G613" t="str">
            <v>Blues</v>
          </cell>
          <cell r="H613">
            <v>3</v>
          </cell>
          <cell r="I613">
            <v>1</v>
          </cell>
          <cell r="J613">
            <v>2</v>
          </cell>
          <cell r="K613">
            <v>4.9000000000000004</v>
          </cell>
          <cell r="L613">
            <v>1347.4648919957599</v>
          </cell>
          <cell r="M613">
            <v>2.3823258453294902</v>
          </cell>
          <cell r="N613">
            <v>1.3701904265590299</v>
          </cell>
        </row>
        <row r="614">
          <cell r="G614" t="str">
            <v>Blues</v>
          </cell>
          <cell r="H614">
            <v>3</v>
          </cell>
          <cell r="I614">
            <v>2</v>
          </cell>
          <cell r="J614">
            <v>2</v>
          </cell>
          <cell r="K614">
            <v>28.6</v>
          </cell>
          <cell r="L614">
            <v>11209.026069968701</v>
          </cell>
          <cell r="M614">
            <v>4.7710642168372299</v>
          </cell>
          <cell r="N614">
            <v>1.2168935364857001</v>
          </cell>
        </row>
        <row r="615">
          <cell r="G615" t="str">
            <v>Blues</v>
          </cell>
          <cell r="H615">
            <v>3</v>
          </cell>
          <cell r="I615">
            <v>3</v>
          </cell>
          <cell r="J615">
            <v>2</v>
          </cell>
          <cell r="K615">
            <v>47.1</v>
          </cell>
          <cell r="L615">
            <v>18490.357325443601</v>
          </cell>
          <cell r="M615">
            <v>3.7064745813201401</v>
          </cell>
          <cell r="N615">
            <v>0.71633889983059695</v>
          </cell>
        </row>
        <row r="616">
          <cell r="G616" t="str">
            <v>Blues</v>
          </cell>
          <cell r="H616">
            <v>3</v>
          </cell>
          <cell r="I616">
            <v>4</v>
          </cell>
          <cell r="J616">
            <v>2</v>
          </cell>
          <cell r="K616">
            <v>13.4</v>
          </cell>
          <cell r="L616">
            <v>5551.8344812461901</v>
          </cell>
          <cell r="M616">
            <v>1.97762459676903</v>
          </cell>
          <cell r="N616">
            <v>0.705230928535313</v>
          </cell>
        </row>
        <row r="617">
          <cell r="G617" t="str">
            <v>Northern Ireland (UK)</v>
          </cell>
          <cell r="H617">
            <v>1</v>
          </cell>
          <cell r="I617">
            <v>1</v>
          </cell>
          <cell r="J617">
            <v>2</v>
          </cell>
          <cell r="K617">
            <v>18.899999999999999</v>
          </cell>
          <cell r="L617">
            <v>3912.3930528174401</v>
          </cell>
          <cell r="M617">
            <v>3.6763554021044098</v>
          </cell>
          <cell r="N617">
            <v>0.99760824161301997</v>
          </cell>
        </row>
        <row r="618">
          <cell r="G618" t="str">
            <v>Northern Ireland (UK)</v>
          </cell>
          <cell r="H618">
            <v>1</v>
          </cell>
          <cell r="I618">
            <v>2</v>
          </cell>
          <cell r="J618">
            <v>2</v>
          </cell>
          <cell r="K618">
            <v>14.9</v>
          </cell>
          <cell r="L618">
            <v>4034.75854055018</v>
          </cell>
          <cell r="M618">
            <v>2.9145044066704102</v>
          </cell>
          <cell r="N618">
            <v>1.0564716774137699</v>
          </cell>
        </row>
        <row r="619">
          <cell r="G619" t="str">
            <v>Northern Ireland (UK)</v>
          </cell>
          <cell r="H619">
            <v>1</v>
          </cell>
          <cell r="I619">
            <v>3</v>
          </cell>
          <cell r="J619">
            <v>2</v>
          </cell>
          <cell r="K619">
            <v>7.9</v>
          </cell>
          <cell r="L619">
            <v>2270.7231227355001</v>
          </cell>
          <cell r="M619">
            <v>4.3663183737586904</v>
          </cell>
          <cell r="N619">
            <v>2.0550451110057701</v>
          </cell>
        </row>
        <row r="620">
          <cell r="G620" t="str">
            <v>Northern Ireland (UK)</v>
          </cell>
          <cell r="H620">
            <v>2</v>
          </cell>
          <cell r="I620">
            <v>1</v>
          </cell>
          <cell r="J620">
            <v>2</v>
          </cell>
          <cell r="K620">
            <v>12.6</v>
          </cell>
          <cell r="L620">
            <v>3762.5612224466399</v>
          </cell>
          <cell r="M620">
            <v>9.2119712682221095</v>
          </cell>
          <cell r="N620">
            <v>3.3866106095016399</v>
          </cell>
        </row>
        <row r="621">
          <cell r="G621" t="str">
            <v>Northern Ireland (UK)</v>
          </cell>
          <cell r="H621">
            <v>2</v>
          </cell>
          <cell r="I621">
            <v>2</v>
          </cell>
          <cell r="J621">
            <v>2</v>
          </cell>
          <cell r="K621">
            <v>21.5</v>
          </cell>
          <cell r="L621">
            <v>6958.2977388055697</v>
          </cell>
          <cell r="M621">
            <v>5.6796388344300501</v>
          </cell>
          <cell r="N621">
            <v>1.5727325568395301</v>
          </cell>
        </row>
        <row r="622">
          <cell r="G622" t="str">
            <v>Northern Ireland (UK)</v>
          </cell>
          <cell r="H622">
            <v>2</v>
          </cell>
          <cell r="I622">
            <v>3</v>
          </cell>
          <cell r="J622">
            <v>2</v>
          </cell>
          <cell r="K622">
            <v>11.8</v>
          </cell>
          <cell r="L622">
            <v>4552.3857266131799</v>
          </cell>
          <cell r="M622">
            <v>4.0572215637800202</v>
          </cell>
          <cell r="N622">
            <v>1.80344874742529</v>
          </cell>
        </row>
        <row r="623">
          <cell r="G623" t="str">
            <v>Northern Ireland (UK)</v>
          </cell>
          <cell r="H623">
            <v>2</v>
          </cell>
          <cell r="I623">
            <v>4</v>
          </cell>
          <cell r="J623">
            <v>2</v>
          </cell>
          <cell r="K623">
            <v>3.1</v>
          </cell>
          <cell r="L623">
            <v>580.99581528783904</v>
          </cell>
          <cell r="M623">
            <v>2.5642212413295602</v>
          </cell>
          <cell r="N623">
            <v>1.7769876375633</v>
          </cell>
        </row>
        <row r="624">
          <cell r="G624" t="str">
            <v>Northern Ireland (UK)</v>
          </cell>
          <cell r="H624">
            <v>3</v>
          </cell>
          <cell r="I624">
            <v>1</v>
          </cell>
          <cell r="J624">
            <v>2</v>
          </cell>
          <cell r="K624">
            <v>3.1</v>
          </cell>
          <cell r="L624">
            <v>1286.79753155871</v>
          </cell>
          <cell r="M624">
            <v>8.5364821793321202</v>
          </cell>
          <cell r="N624">
            <v>4.7976454419611398</v>
          </cell>
        </row>
        <row r="625">
          <cell r="G625" t="str">
            <v>Northern Ireland (UK)</v>
          </cell>
          <cell r="H625">
            <v>3</v>
          </cell>
          <cell r="I625">
            <v>2</v>
          </cell>
          <cell r="J625">
            <v>3</v>
          </cell>
          <cell r="K625">
            <v>1</v>
          </cell>
          <cell r="L625">
            <v>7790.4045308494287</v>
          </cell>
          <cell r="M625">
            <v>100</v>
          </cell>
          <cell r="N625">
            <v>0</v>
          </cell>
        </row>
        <row r="626">
          <cell r="G626" t="str">
            <v>Northern Ireland (UK)</v>
          </cell>
          <cell r="H626">
            <v>3</v>
          </cell>
          <cell r="I626">
            <v>3</v>
          </cell>
          <cell r="J626">
            <v>2</v>
          </cell>
          <cell r="K626">
            <v>14.5</v>
          </cell>
          <cell r="L626">
            <v>3700.55703505776</v>
          </cell>
          <cell r="M626">
            <v>2.5012840854692899</v>
          </cell>
          <cell r="N626">
            <v>0.98244685554714895</v>
          </cell>
        </row>
        <row r="627">
          <cell r="G627" t="str">
            <v>Northern Ireland (UK)</v>
          </cell>
          <cell r="H627">
            <v>3</v>
          </cell>
          <cell r="I627">
            <v>4</v>
          </cell>
          <cell r="J627">
            <v>2</v>
          </cell>
          <cell r="K627">
            <v>6.5</v>
          </cell>
          <cell r="L627">
            <v>2574.1181388955602</v>
          </cell>
          <cell r="M627">
            <v>3.9287454103990398</v>
          </cell>
          <cell r="N627">
            <v>2.5807226659897098</v>
          </cell>
        </row>
        <row r="628">
          <cell r="G628" t="str">
            <v>Norway</v>
          </cell>
          <cell r="H628">
            <v>1</v>
          </cell>
          <cell r="I628">
            <v>3</v>
          </cell>
          <cell r="J628">
            <v>2</v>
          </cell>
          <cell r="K628">
            <v>1</v>
          </cell>
          <cell r="L628">
            <v>338.71632070986101</v>
          </cell>
          <cell r="M628">
            <v>100</v>
          </cell>
          <cell r="N628">
            <v>0</v>
          </cell>
        </row>
        <row r="629">
          <cell r="G629" t="str">
            <v>Norway</v>
          </cell>
          <cell r="H629">
            <v>1</v>
          </cell>
          <cell r="I629">
            <v>1</v>
          </cell>
          <cell r="J629">
            <v>2</v>
          </cell>
          <cell r="K629">
            <v>7.3</v>
          </cell>
          <cell r="L629">
            <v>5911.0177380699197</v>
          </cell>
          <cell r="M629">
            <v>4.2450383079146699</v>
          </cell>
          <cell r="N629">
            <v>1.70905384983339</v>
          </cell>
        </row>
        <row r="630">
          <cell r="G630" t="str">
            <v>Norway</v>
          </cell>
          <cell r="H630">
            <v>1</v>
          </cell>
          <cell r="I630">
            <v>2</v>
          </cell>
          <cell r="J630">
            <v>2</v>
          </cell>
          <cell r="K630">
            <v>7.2</v>
          </cell>
          <cell r="L630">
            <v>6109.4490396859401</v>
          </cell>
          <cell r="M630">
            <v>2.75687650409817</v>
          </cell>
          <cell r="N630">
            <v>1.27202399669942</v>
          </cell>
        </row>
        <row r="631">
          <cell r="G631" t="str">
            <v>Norway</v>
          </cell>
          <cell r="H631">
            <v>1</v>
          </cell>
          <cell r="I631">
            <v>3</v>
          </cell>
          <cell r="J631">
            <v>2</v>
          </cell>
          <cell r="K631">
            <v>5.7</v>
          </cell>
          <cell r="L631">
            <v>4765.2885486823498</v>
          </cell>
          <cell r="M631">
            <v>2.9533772403876801</v>
          </cell>
          <cell r="N631">
            <v>1.3018142496101299</v>
          </cell>
        </row>
        <row r="632">
          <cell r="G632" t="str">
            <v>Norway</v>
          </cell>
          <cell r="H632">
            <v>2</v>
          </cell>
          <cell r="I632">
            <v>1</v>
          </cell>
          <cell r="J632">
            <v>2</v>
          </cell>
          <cell r="K632">
            <v>8</v>
          </cell>
          <cell r="L632">
            <v>6003.2597240855603</v>
          </cell>
          <cell r="M632">
            <v>4.8071671643378897</v>
          </cell>
          <cell r="N632">
            <v>2.0486920121119301</v>
          </cell>
        </row>
        <row r="633">
          <cell r="G633" t="str">
            <v>Norway</v>
          </cell>
          <cell r="H633">
            <v>2</v>
          </cell>
          <cell r="I633">
            <v>2</v>
          </cell>
          <cell r="J633">
            <v>2</v>
          </cell>
          <cell r="K633">
            <v>12.9</v>
          </cell>
          <cell r="L633">
            <v>10465.750771695601</v>
          </cell>
          <cell r="M633">
            <v>2.9122139408400902</v>
          </cell>
          <cell r="N633">
            <v>0.86481415882290302</v>
          </cell>
        </row>
        <row r="634">
          <cell r="G634" t="str">
            <v>Norway</v>
          </cell>
          <cell r="H634">
            <v>2</v>
          </cell>
          <cell r="I634">
            <v>3</v>
          </cell>
          <cell r="J634">
            <v>2</v>
          </cell>
          <cell r="K634">
            <v>15.7</v>
          </cell>
          <cell r="L634">
            <v>11216.9420182715</v>
          </cell>
          <cell r="M634">
            <v>2.8122675748908001</v>
          </cell>
          <cell r="N634">
            <v>0.82649323763799398</v>
          </cell>
        </row>
        <row r="635">
          <cell r="G635" t="str">
            <v>Norway</v>
          </cell>
          <cell r="H635">
            <v>3</v>
          </cell>
          <cell r="I635">
            <v>1</v>
          </cell>
          <cell r="J635">
            <v>2</v>
          </cell>
          <cell r="K635">
            <v>4.5999999999999996</v>
          </cell>
          <cell r="L635">
            <v>2568.6658886540099</v>
          </cell>
          <cell r="M635">
            <v>5.1140018652122503</v>
          </cell>
          <cell r="N635">
            <v>2.5372396630814</v>
          </cell>
        </row>
        <row r="636">
          <cell r="G636" t="str">
            <v>Norway</v>
          </cell>
          <cell r="H636">
            <v>3</v>
          </cell>
          <cell r="I636">
            <v>2</v>
          </cell>
          <cell r="J636">
            <v>2</v>
          </cell>
          <cell r="K636">
            <v>6.8</v>
          </cell>
          <cell r="L636">
            <v>3974.3130642842898</v>
          </cell>
          <cell r="M636">
            <v>2.2173996008535699</v>
          </cell>
          <cell r="N636">
            <v>0.96429858237057597</v>
          </cell>
        </row>
        <row r="637">
          <cell r="G637" t="str">
            <v>Norway</v>
          </cell>
          <cell r="H637">
            <v>3</v>
          </cell>
          <cell r="I637">
            <v>3</v>
          </cell>
          <cell r="J637">
            <v>2</v>
          </cell>
          <cell r="K637">
            <v>14.7</v>
          </cell>
          <cell r="L637">
            <v>8452.1666335827704</v>
          </cell>
          <cell r="M637">
            <v>1.5774985593870401</v>
          </cell>
          <cell r="N637">
            <v>0.44241531493712899</v>
          </cell>
        </row>
        <row r="638">
          <cell r="G638" t="str">
            <v>Norway</v>
          </cell>
          <cell r="H638">
            <v>3</v>
          </cell>
          <cell r="I638">
            <v>4</v>
          </cell>
          <cell r="J638">
            <v>3</v>
          </cell>
          <cell r="K638">
            <v>1</v>
          </cell>
          <cell r="L638">
            <v>7790.4045308494287</v>
          </cell>
          <cell r="M638">
            <v>100</v>
          </cell>
          <cell r="N638">
            <v>0</v>
          </cell>
        </row>
        <row r="639">
          <cell r="G639" t="str">
            <v>Poland</v>
          </cell>
          <cell r="H639">
            <v>1</v>
          </cell>
          <cell r="I639">
            <v>1</v>
          </cell>
          <cell r="J639">
            <v>2</v>
          </cell>
          <cell r="K639">
            <v>21.5</v>
          </cell>
          <cell r="L639">
            <v>94094.169076120001</v>
          </cell>
          <cell r="M639">
            <v>9.5042621267343304</v>
          </cell>
          <cell r="N639">
            <v>2.4772321228531902</v>
          </cell>
        </row>
        <row r="640">
          <cell r="G640" t="str">
            <v>Poland</v>
          </cell>
          <cell r="H640">
            <v>1</v>
          </cell>
          <cell r="I640">
            <v>2</v>
          </cell>
          <cell r="J640">
            <v>2</v>
          </cell>
          <cell r="K640">
            <v>22.8</v>
          </cell>
          <cell r="L640">
            <v>111279.23678757</v>
          </cell>
          <cell r="M640">
            <v>13.196571682629299</v>
          </cell>
          <cell r="N640">
            <v>3.5517627754144501</v>
          </cell>
        </row>
        <row r="641">
          <cell r="G641" t="str">
            <v>Poland</v>
          </cell>
          <cell r="H641">
            <v>1</v>
          </cell>
          <cell r="I641">
            <v>3</v>
          </cell>
          <cell r="J641">
            <v>2</v>
          </cell>
          <cell r="K641">
            <v>9.1999999999999993</v>
          </cell>
          <cell r="L641">
            <v>35610.844488795403</v>
          </cell>
          <cell r="M641">
            <v>10.9137769873689</v>
          </cell>
          <cell r="N641">
            <v>4.6783902602209704</v>
          </cell>
        </row>
        <row r="642">
          <cell r="G642" t="str">
            <v>Poland</v>
          </cell>
          <cell r="H642">
            <v>2</v>
          </cell>
          <cell r="I642">
            <v>1</v>
          </cell>
          <cell r="J642">
            <v>2</v>
          </cell>
          <cell r="K642">
            <v>51.8</v>
          </cell>
          <cell r="L642">
            <v>235819.05415887799</v>
          </cell>
          <cell r="M642">
            <v>7.4766321468119799</v>
          </cell>
          <cell r="N642">
            <v>1.4519015599134899</v>
          </cell>
        </row>
        <row r="643">
          <cell r="G643" t="str">
            <v>Poland</v>
          </cell>
          <cell r="H643">
            <v>2</v>
          </cell>
          <cell r="I643">
            <v>2</v>
          </cell>
          <cell r="J643">
            <v>2</v>
          </cell>
          <cell r="K643">
            <v>87.3</v>
          </cell>
          <cell r="L643">
            <v>376760.93996083399</v>
          </cell>
          <cell r="M643">
            <v>6.5385268925329303</v>
          </cell>
          <cell r="N643">
            <v>0.96295617421681501</v>
          </cell>
        </row>
        <row r="644">
          <cell r="G644" t="str">
            <v>Poland</v>
          </cell>
          <cell r="H644">
            <v>2</v>
          </cell>
          <cell r="I644">
            <v>3</v>
          </cell>
          <cell r="J644">
            <v>2</v>
          </cell>
          <cell r="K644">
            <v>63.1</v>
          </cell>
          <cell r="L644">
            <v>206786.69829209399</v>
          </cell>
          <cell r="M644">
            <v>5.4600637656125901</v>
          </cell>
          <cell r="N644">
            <v>1.14767915818681</v>
          </cell>
        </row>
        <row r="645">
          <cell r="G645" t="str">
            <v>Poland</v>
          </cell>
          <cell r="H645">
            <v>2</v>
          </cell>
          <cell r="I645">
            <v>4</v>
          </cell>
          <cell r="J645">
            <v>2</v>
          </cell>
          <cell r="K645">
            <v>9.8000000000000007</v>
          </cell>
          <cell r="L645">
            <v>47245.586088844597</v>
          </cell>
          <cell r="M645">
            <v>9.4886167658807903</v>
          </cell>
          <cell r="N645">
            <v>4.3448921116147998</v>
          </cell>
        </row>
        <row r="646">
          <cell r="G646" t="str">
            <v>Poland</v>
          </cell>
          <cell r="H646">
            <v>3</v>
          </cell>
          <cell r="I646">
            <v>2</v>
          </cell>
          <cell r="J646">
            <v>2</v>
          </cell>
          <cell r="K646">
            <v>19.8</v>
          </cell>
          <cell r="L646">
            <v>47525.453407819099</v>
          </cell>
          <cell r="M646">
            <v>3.12656030380669</v>
          </cell>
          <cell r="N646">
            <v>1.16380115646185</v>
          </cell>
        </row>
        <row r="647">
          <cell r="G647" t="str">
            <v>Poland</v>
          </cell>
          <cell r="H647">
            <v>3</v>
          </cell>
          <cell r="I647">
            <v>3</v>
          </cell>
          <cell r="J647">
            <v>2</v>
          </cell>
          <cell r="K647">
            <v>45.8</v>
          </cell>
          <cell r="L647">
            <v>104507.48428042101</v>
          </cell>
          <cell r="M647">
            <v>3.46155104245747</v>
          </cell>
          <cell r="N647">
            <v>0.769725541995953</v>
          </cell>
        </row>
        <row r="648">
          <cell r="G648" t="str">
            <v>Poland</v>
          </cell>
          <cell r="H648">
            <v>3</v>
          </cell>
          <cell r="I648">
            <v>4</v>
          </cell>
          <cell r="J648">
            <v>2</v>
          </cell>
          <cell r="K648">
            <v>16.399999999999999</v>
          </cell>
          <cell r="L648">
            <v>28541.210791242702</v>
          </cell>
          <cell r="M648">
            <v>1.96571166755302</v>
          </cell>
          <cell r="N648">
            <v>0.90294573765741204</v>
          </cell>
        </row>
        <row r="649">
          <cell r="G649" t="str">
            <v>Russian Federation</v>
          </cell>
          <cell r="H649">
            <v>1</v>
          </cell>
          <cell r="I649">
            <v>3</v>
          </cell>
          <cell r="J649">
            <v>2</v>
          </cell>
          <cell r="K649">
            <v>2.5</v>
          </cell>
          <cell r="L649">
            <v>194914.498367158</v>
          </cell>
          <cell r="M649">
            <v>21.631793080679</v>
          </cell>
          <cell r="N649">
            <v>9.4976606126019707</v>
          </cell>
        </row>
        <row r="650">
          <cell r="G650" t="str">
            <v>Russian Federation</v>
          </cell>
          <cell r="H650">
            <v>2</v>
          </cell>
          <cell r="I650">
            <v>2</v>
          </cell>
          <cell r="J650">
            <v>2</v>
          </cell>
          <cell r="K650">
            <v>2.9</v>
          </cell>
          <cell r="L650">
            <v>82263.520014409805</v>
          </cell>
          <cell r="M650">
            <v>1.1325232404630401</v>
          </cell>
          <cell r="N650">
            <v>1.1097568808167</v>
          </cell>
        </row>
        <row r="651">
          <cell r="G651" t="str">
            <v>Russian Federation</v>
          </cell>
          <cell r="H651">
            <v>2</v>
          </cell>
          <cell r="I651">
            <v>3</v>
          </cell>
          <cell r="J651">
            <v>2</v>
          </cell>
          <cell r="K651">
            <v>5.9</v>
          </cell>
          <cell r="L651">
            <v>334033.234855182</v>
          </cell>
          <cell r="M651">
            <v>4.0897077914927698</v>
          </cell>
          <cell r="N651">
            <v>2.2450250508299501</v>
          </cell>
        </row>
        <row r="652">
          <cell r="G652" t="str">
            <v>Russian Federation</v>
          </cell>
          <cell r="H652">
            <v>2</v>
          </cell>
          <cell r="I652">
            <v>4</v>
          </cell>
          <cell r="J652">
            <v>2</v>
          </cell>
          <cell r="K652">
            <v>4</v>
          </cell>
          <cell r="L652">
            <v>237286.205923008</v>
          </cell>
          <cell r="M652">
            <v>12.115822262864601</v>
          </cell>
          <cell r="N652">
            <v>7.5623317766503604</v>
          </cell>
        </row>
        <row r="653">
          <cell r="G653" t="str">
            <v>Russian Federation</v>
          </cell>
          <cell r="H653">
            <v>3</v>
          </cell>
          <cell r="I653">
            <v>1</v>
          </cell>
          <cell r="J653">
            <v>2</v>
          </cell>
          <cell r="K653">
            <v>5.3</v>
          </cell>
          <cell r="L653">
            <v>126174.731480552</v>
          </cell>
          <cell r="M653">
            <v>2.52222995738606</v>
          </cell>
          <cell r="N653">
            <v>1.7757062891561901</v>
          </cell>
        </row>
        <row r="654">
          <cell r="G654" t="str">
            <v>Russian Federation</v>
          </cell>
          <cell r="H654">
            <v>3</v>
          </cell>
          <cell r="I654">
            <v>2</v>
          </cell>
          <cell r="J654">
            <v>2</v>
          </cell>
          <cell r="K654">
            <v>13.3</v>
          </cell>
          <cell r="L654">
            <v>388959.177789154</v>
          </cell>
          <cell r="M654">
            <v>2.4275937990246601</v>
          </cell>
          <cell r="N654">
            <v>1.1246111216085399</v>
          </cell>
        </row>
        <row r="655">
          <cell r="G655" t="str">
            <v>Russian Federation</v>
          </cell>
          <cell r="H655">
            <v>3</v>
          </cell>
          <cell r="I655">
            <v>3</v>
          </cell>
          <cell r="J655">
            <v>2</v>
          </cell>
          <cell r="K655">
            <v>22.1</v>
          </cell>
          <cell r="L655">
            <v>542668.67801200901</v>
          </cell>
          <cell r="M655">
            <v>2.6395783891169899</v>
          </cell>
          <cell r="N655">
            <v>0.92953877058916001</v>
          </cell>
        </row>
        <row r="656">
          <cell r="G656" t="str">
            <v>Russian Federation</v>
          </cell>
          <cell r="H656">
            <v>3</v>
          </cell>
          <cell r="I656">
            <v>4</v>
          </cell>
          <cell r="J656">
            <v>2</v>
          </cell>
          <cell r="K656">
            <v>9.3000000000000007</v>
          </cell>
          <cell r="L656">
            <v>245936.98062990699</v>
          </cell>
          <cell r="M656">
            <v>4.2755225516764002</v>
          </cell>
          <cell r="N656">
            <v>1.97000642289364</v>
          </cell>
        </row>
        <row r="657">
          <cell r="G657" t="str">
            <v>Lightning</v>
          </cell>
          <cell r="H657">
            <v>1</v>
          </cell>
          <cell r="I657">
            <v>1</v>
          </cell>
          <cell r="J657">
            <v>2</v>
          </cell>
          <cell r="K657">
            <v>23.7</v>
          </cell>
          <cell r="L657">
            <v>13317.8253213508</v>
          </cell>
          <cell r="M657">
            <v>3.6458564561603999</v>
          </cell>
          <cell r="N657">
            <v>0.83580613636332102</v>
          </cell>
        </row>
        <row r="658">
          <cell r="G658" t="str">
            <v>Lightning</v>
          </cell>
          <cell r="H658">
            <v>1</v>
          </cell>
          <cell r="I658">
            <v>2</v>
          </cell>
          <cell r="J658">
            <v>2</v>
          </cell>
          <cell r="K658">
            <v>5.2</v>
          </cell>
          <cell r="L658">
            <v>3476.0730988929299</v>
          </cell>
          <cell r="M658">
            <v>3.7054002674533502</v>
          </cell>
          <cell r="N658">
            <v>1.8953739811266801</v>
          </cell>
        </row>
        <row r="659">
          <cell r="G659" t="str">
            <v>Lightning</v>
          </cell>
          <cell r="H659">
            <v>2</v>
          </cell>
          <cell r="I659">
            <v>1</v>
          </cell>
          <cell r="J659">
            <v>2</v>
          </cell>
          <cell r="K659">
            <v>16.600000000000001</v>
          </cell>
          <cell r="L659">
            <v>7866.0335576413599</v>
          </cell>
          <cell r="M659">
            <v>3.3319649341700899</v>
          </cell>
          <cell r="N659">
            <v>0.92388329032775296</v>
          </cell>
        </row>
        <row r="660">
          <cell r="G660" t="str">
            <v>Lightning</v>
          </cell>
          <cell r="H660">
            <v>2</v>
          </cell>
          <cell r="I660">
            <v>2</v>
          </cell>
          <cell r="J660">
            <v>2</v>
          </cell>
          <cell r="K660">
            <v>18.100000000000001</v>
          </cell>
          <cell r="L660">
            <v>9718.7258728853794</v>
          </cell>
          <cell r="M660">
            <v>3.3878835730216101</v>
          </cell>
          <cell r="N660">
            <v>0.98389621254377202</v>
          </cell>
        </row>
        <row r="661">
          <cell r="G661" t="str">
            <v>Lightning</v>
          </cell>
          <cell r="H661">
            <v>2</v>
          </cell>
          <cell r="I661">
            <v>3</v>
          </cell>
          <cell r="J661">
            <v>2</v>
          </cell>
          <cell r="K661">
            <v>9.8000000000000007</v>
          </cell>
          <cell r="L661">
            <v>5272.3454025846204</v>
          </cell>
          <cell r="M661">
            <v>4.3975241865714203</v>
          </cell>
          <cell r="N661">
            <v>1.4482879945846701</v>
          </cell>
        </row>
        <row r="662">
          <cell r="G662" t="str">
            <v>Lightning</v>
          </cell>
          <cell r="H662">
            <v>3</v>
          </cell>
          <cell r="I662">
            <v>1</v>
          </cell>
          <cell r="J662">
            <v>2</v>
          </cell>
          <cell r="K662">
            <v>2.1</v>
          </cell>
          <cell r="L662">
            <v>927.66855963974297</v>
          </cell>
          <cell r="M662">
            <v>1.1502368844075299</v>
          </cell>
          <cell r="N662">
            <v>0.88899421406097501</v>
          </cell>
        </row>
        <row r="663">
          <cell r="G663" t="str">
            <v>Lightning</v>
          </cell>
          <cell r="H663">
            <v>3</v>
          </cell>
          <cell r="I663">
            <v>2</v>
          </cell>
          <cell r="J663">
            <v>2</v>
          </cell>
          <cell r="K663">
            <v>14.2</v>
          </cell>
          <cell r="L663">
            <v>7168.9118596604003</v>
          </cell>
          <cell r="M663">
            <v>2.1659107387600001</v>
          </cell>
          <cell r="N663">
            <v>0.66107163280067605</v>
          </cell>
        </row>
        <row r="664">
          <cell r="G664" t="str">
            <v>Lightning</v>
          </cell>
          <cell r="H664">
            <v>3</v>
          </cell>
          <cell r="I664">
            <v>3</v>
          </cell>
          <cell r="J664">
            <v>2</v>
          </cell>
          <cell r="K664">
            <v>24.3</v>
          </cell>
          <cell r="L664">
            <v>12363.4486327008</v>
          </cell>
          <cell r="M664">
            <v>2.2599316272846601</v>
          </cell>
          <cell r="N664">
            <v>0.63529346076544702</v>
          </cell>
        </row>
        <row r="665">
          <cell r="G665" t="str">
            <v>Lightning</v>
          </cell>
          <cell r="H665">
            <v>3</v>
          </cell>
          <cell r="I665">
            <v>4</v>
          </cell>
          <cell r="J665">
            <v>2</v>
          </cell>
          <cell r="K665">
            <v>9.4</v>
          </cell>
          <cell r="L665">
            <v>4726.3991958490797</v>
          </cell>
          <cell r="M665">
            <v>2.4079063127647702</v>
          </cell>
          <cell r="N665">
            <v>1.0188628731254901</v>
          </cell>
        </row>
        <row r="666">
          <cell r="G666" t="str">
            <v>Slovak Republic</v>
          </cell>
          <cell r="H666">
            <v>1</v>
          </cell>
          <cell r="I666">
            <v>1</v>
          </cell>
          <cell r="J666">
            <v>2</v>
          </cell>
          <cell r="K666">
            <v>39</v>
          </cell>
          <cell r="L666">
            <v>24846.082544567202</v>
          </cell>
          <cell r="M666">
            <v>13.573529730822401</v>
          </cell>
          <cell r="N666">
            <v>2.20436891212257</v>
          </cell>
        </row>
        <row r="667">
          <cell r="G667" t="str">
            <v>Slovak Republic</v>
          </cell>
          <cell r="H667">
            <v>1</v>
          </cell>
          <cell r="I667">
            <v>2</v>
          </cell>
          <cell r="J667">
            <v>2</v>
          </cell>
          <cell r="K667">
            <v>45.2</v>
          </cell>
          <cell r="L667">
            <v>26936.164640421201</v>
          </cell>
          <cell r="M667">
            <v>12.0681875025428</v>
          </cell>
          <cell r="N667">
            <v>1.86931669732544</v>
          </cell>
        </row>
        <row r="668">
          <cell r="G668" t="str">
            <v>Slovak Republic</v>
          </cell>
          <cell r="H668">
            <v>1</v>
          </cell>
          <cell r="I668">
            <v>3</v>
          </cell>
          <cell r="J668">
            <v>2</v>
          </cell>
          <cell r="K668">
            <v>15.5</v>
          </cell>
          <cell r="L668">
            <v>9315.9163716762705</v>
          </cell>
          <cell r="M668">
            <v>10.0822145688566</v>
          </cell>
          <cell r="N668">
            <v>3.1003032658112799</v>
          </cell>
        </row>
        <row r="669">
          <cell r="G669" t="str">
            <v>Slovak Republic</v>
          </cell>
          <cell r="H669">
            <v>2</v>
          </cell>
          <cell r="I669">
            <v>1</v>
          </cell>
          <cell r="J669">
            <v>2</v>
          </cell>
          <cell r="K669">
            <v>27</v>
          </cell>
          <cell r="L669">
            <v>19265.561217630198</v>
          </cell>
          <cell r="M669">
            <v>11.2825353600259</v>
          </cell>
          <cell r="N669">
            <v>2.28423109392121</v>
          </cell>
        </row>
        <row r="670">
          <cell r="G670" t="str">
            <v>Slovak Republic</v>
          </cell>
          <cell r="H670">
            <v>2</v>
          </cell>
          <cell r="I670">
            <v>2</v>
          </cell>
          <cell r="J670">
            <v>2</v>
          </cell>
          <cell r="K670">
            <v>74.8</v>
          </cell>
          <cell r="L670">
            <v>50333.390128540101</v>
          </cell>
          <cell r="M670">
            <v>6.5668880563843199</v>
          </cell>
          <cell r="N670">
            <v>0.93812860855110403</v>
          </cell>
        </row>
        <row r="671">
          <cell r="G671" t="str">
            <v>Slovak Republic</v>
          </cell>
          <cell r="H671">
            <v>2</v>
          </cell>
          <cell r="I671">
            <v>3</v>
          </cell>
          <cell r="J671">
            <v>2</v>
          </cell>
          <cell r="K671">
            <v>82.4</v>
          </cell>
          <cell r="L671">
            <v>60619.682513084699</v>
          </cell>
          <cell r="M671">
            <v>6.6981514498990702</v>
          </cell>
          <cell r="N671">
            <v>0.86396765604149395</v>
          </cell>
        </row>
        <row r="672">
          <cell r="G672" t="str">
            <v>Slovak Republic</v>
          </cell>
          <cell r="H672">
            <v>2</v>
          </cell>
          <cell r="I672">
            <v>4</v>
          </cell>
          <cell r="J672">
            <v>2</v>
          </cell>
          <cell r="K672">
            <v>12.8</v>
          </cell>
          <cell r="L672">
            <v>10601.7942162536</v>
          </cell>
          <cell r="M672">
            <v>9.0374289772518903</v>
          </cell>
          <cell r="N672">
            <v>3.1068514749198801</v>
          </cell>
        </row>
        <row r="673">
          <cell r="G673" t="str">
            <v>Slovak Republic</v>
          </cell>
          <cell r="H673">
            <v>3</v>
          </cell>
          <cell r="I673">
            <v>2</v>
          </cell>
          <cell r="J673">
            <v>2</v>
          </cell>
          <cell r="K673">
            <v>5.7</v>
          </cell>
          <cell r="L673">
            <v>3289.5983801360499</v>
          </cell>
          <cell r="M673">
            <v>2.1310789705294999</v>
          </cell>
          <cell r="N673">
            <v>1.14171870003998</v>
          </cell>
        </row>
        <row r="674">
          <cell r="G674" t="str">
            <v>Slovak Republic</v>
          </cell>
          <cell r="H674">
            <v>3</v>
          </cell>
          <cell r="I674">
            <v>3</v>
          </cell>
          <cell r="J674">
            <v>2</v>
          </cell>
          <cell r="K674">
            <v>20.9</v>
          </cell>
          <cell r="L674">
            <v>14826.565384092801</v>
          </cell>
          <cell r="M674">
            <v>3.8760526209583901</v>
          </cell>
          <cell r="N674">
            <v>0.96524263008309796</v>
          </cell>
        </row>
        <row r="675">
          <cell r="G675" t="str">
            <v>Slovak Republic</v>
          </cell>
          <cell r="H675">
            <v>3</v>
          </cell>
          <cell r="I675">
            <v>4</v>
          </cell>
          <cell r="J675">
            <v>2</v>
          </cell>
          <cell r="K675">
            <v>4.3</v>
          </cell>
          <cell r="L675">
            <v>2587.5791989262998</v>
          </cell>
          <cell r="M675">
            <v>2.3136708076237702</v>
          </cell>
          <cell r="N675">
            <v>1.3725210790737901</v>
          </cell>
        </row>
        <row r="676">
          <cell r="G676" t="str">
            <v>Stars</v>
          </cell>
          <cell r="H676">
            <v>1</v>
          </cell>
          <cell r="I676">
            <v>1</v>
          </cell>
          <cell r="J676">
            <v>2</v>
          </cell>
          <cell r="K676">
            <v>38.700000000000003</v>
          </cell>
          <cell r="L676">
            <v>12697.3627179783</v>
          </cell>
          <cell r="M676">
            <v>9.8374093469767505</v>
          </cell>
          <cell r="N676">
            <v>1.57973733340116</v>
          </cell>
        </row>
        <row r="677">
          <cell r="G677" t="str">
            <v>Stars</v>
          </cell>
          <cell r="H677">
            <v>1</v>
          </cell>
          <cell r="I677">
            <v>2</v>
          </cell>
          <cell r="J677">
            <v>2</v>
          </cell>
          <cell r="K677">
            <v>23.3</v>
          </cell>
          <cell r="L677">
            <v>7802.9127503722302</v>
          </cell>
          <cell r="M677">
            <v>9.3706180091777505</v>
          </cell>
          <cell r="N677">
            <v>2.1463694967335201</v>
          </cell>
        </row>
        <row r="678">
          <cell r="G678" t="str">
            <v>Stars</v>
          </cell>
          <cell r="H678">
            <v>1</v>
          </cell>
          <cell r="I678">
            <v>3</v>
          </cell>
          <cell r="J678">
            <v>2</v>
          </cell>
          <cell r="K678">
            <v>10.6</v>
          </cell>
          <cell r="L678">
            <v>3639.2602418534202</v>
          </cell>
          <cell r="M678">
            <v>16.070568801119101</v>
          </cell>
          <cell r="N678">
            <v>5.4173642308730603</v>
          </cell>
        </row>
        <row r="679">
          <cell r="G679" t="str">
            <v>Stars</v>
          </cell>
          <cell r="H679">
            <v>2</v>
          </cell>
          <cell r="I679">
            <v>1</v>
          </cell>
          <cell r="J679">
            <v>2</v>
          </cell>
          <cell r="K679">
            <v>42.8</v>
          </cell>
          <cell r="L679">
            <v>11674.605237046</v>
          </cell>
          <cell r="M679">
            <v>6.8471154643547703</v>
          </cell>
          <cell r="N679">
            <v>1.2323438994201901</v>
          </cell>
        </row>
        <row r="680">
          <cell r="G680" t="str">
            <v>Stars</v>
          </cell>
          <cell r="H680">
            <v>2</v>
          </cell>
          <cell r="I680">
            <v>2</v>
          </cell>
          <cell r="J680">
            <v>2</v>
          </cell>
          <cell r="K680">
            <v>72.3</v>
          </cell>
          <cell r="L680">
            <v>20640.051136793802</v>
          </cell>
          <cell r="M680">
            <v>7.5626868317890601</v>
          </cell>
          <cell r="N680">
            <v>1.0157560312929399</v>
          </cell>
        </row>
        <row r="681">
          <cell r="G681" t="str">
            <v>Stars</v>
          </cell>
          <cell r="H681">
            <v>2</v>
          </cell>
          <cell r="I681">
            <v>3</v>
          </cell>
          <cell r="J681">
            <v>2</v>
          </cell>
          <cell r="K681">
            <v>59.3</v>
          </cell>
          <cell r="L681">
            <v>17436.9833334467</v>
          </cell>
          <cell r="M681">
            <v>10.103430627768301</v>
          </cell>
          <cell r="N681">
            <v>1.51403197009701</v>
          </cell>
        </row>
        <row r="682">
          <cell r="G682" t="str">
            <v>Stars</v>
          </cell>
          <cell r="H682">
            <v>2</v>
          </cell>
          <cell r="I682">
            <v>4</v>
          </cell>
          <cell r="J682">
            <v>2</v>
          </cell>
          <cell r="K682">
            <v>9.6</v>
          </cell>
          <cell r="L682">
            <v>2642.0222709636801</v>
          </cell>
          <cell r="M682">
            <v>12.303389151926201</v>
          </cell>
          <cell r="N682">
            <v>5.0054069920674804</v>
          </cell>
        </row>
        <row r="683">
          <cell r="G683" t="str">
            <v>Stars</v>
          </cell>
          <cell r="H683">
            <v>3</v>
          </cell>
          <cell r="I683">
            <v>1</v>
          </cell>
          <cell r="J683">
            <v>2</v>
          </cell>
          <cell r="K683">
            <v>3.7</v>
          </cell>
          <cell r="L683">
            <v>819.64691062048996</v>
          </cell>
          <cell r="M683">
            <v>3.9636598439141899</v>
          </cell>
          <cell r="N683">
            <v>3.0769416220940502</v>
          </cell>
        </row>
        <row r="684">
          <cell r="G684" t="str">
            <v>Stars</v>
          </cell>
          <cell r="H684">
            <v>3</v>
          </cell>
          <cell r="I684">
            <v>2</v>
          </cell>
          <cell r="J684">
            <v>2</v>
          </cell>
          <cell r="K684">
            <v>21</v>
          </cell>
          <cell r="L684">
            <v>5407.3885146380799</v>
          </cell>
          <cell r="M684">
            <v>5.6880805530921403</v>
          </cell>
          <cell r="N684">
            <v>1.4297833046481101</v>
          </cell>
        </row>
        <row r="685">
          <cell r="G685" t="str">
            <v>Stars</v>
          </cell>
          <cell r="H685">
            <v>3</v>
          </cell>
          <cell r="I685">
            <v>3</v>
          </cell>
          <cell r="J685">
            <v>2</v>
          </cell>
          <cell r="K685">
            <v>29.4</v>
          </cell>
          <cell r="L685">
            <v>8248.1929030634292</v>
          </cell>
          <cell r="M685">
            <v>5.3129413047784197</v>
          </cell>
          <cell r="N685">
            <v>1.1785351330862901</v>
          </cell>
        </row>
        <row r="686">
          <cell r="G686" t="str">
            <v>Stars</v>
          </cell>
          <cell r="H686">
            <v>3</v>
          </cell>
          <cell r="I686">
            <v>4</v>
          </cell>
          <cell r="J686">
            <v>3</v>
          </cell>
          <cell r="K686">
            <v>7</v>
          </cell>
          <cell r="L686">
            <v>30636.889850678788</v>
          </cell>
          <cell r="M686">
            <v>88.25981645053615</v>
          </cell>
          <cell r="N686">
            <v>9.7275155642908313</v>
          </cell>
        </row>
        <row r="687">
          <cell r="G687" t="str">
            <v>Spain</v>
          </cell>
          <cell r="H687">
            <v>1</v>
          </cell>
          <cell r="I687">
            <v>1</v>
          </cell>
          <cell r="J687">
            <v>2</v>
          </cell>
          <cell r="K687">
            <v>207.1</v>
          </cell>
          <cell r="L687">
            <v>1051405.07631885</v>
          </cell>
          <cell r="M687">
            <v>18.369756242920602</v>
          </cell>
          <cell r="N687">
            <v>1.3345730100836899</v>
          </cell>
        </row>
        <row r="688">
          <cell r="G688" t="str">
            <v>Spain</v>
          </cell>
          <cell r="H688">
            <v>1</v>
          </cell>
          <cell r="I688">
            <v>2</v>
          </cell>
          <cell r="J688">
            <v>2</v>
          </cell>
          <cell r="K688">
            <v>149.5</v>
          </cell>
          <cell r="L688">
            <v>842302.14199905202</v>
          </cell>
          <cell r="M688">
            <v>16.843997837177401</v>
          </cell>
          <cell r="N688">
            <v>1.61543062172486</v>
          </cell>
        </row>
        <row r="689">
          <cell r="G689" t="str">
            <v>Spain</v>
          </cell>
          <cell r="H689">
            <v>1</v>
          </cell>
          <cell r="I689">
            <v>3</v>
          </cell>
          <cell r="J689">
            <v>2</v>
          </cell>
          <cell r="K689">
            <v>38.5</v>
          </cell>
          <cell r="L689">
            <v>214850.441492371</v>
          </cell>
          <cell r="M689">
            <v>14.356032208456099</v>
          </cell>
          <cell r="N689">
            <v>2.6606032910102502</v>
          </cell>
        </row>
        <row r="690">
          <cell r="G690" t="str">
            <v>Spain</v>
          </cell>
          <cell r="H690">
            <v>2</v>
          </cell>
          <cell r="I690">
            <v>1</v>
          </cell>
          <cell r="J690">
            <v>2</v>
          </cell>
          <cell r="K690">
            <v>23.9</v>
          </cell>
          <cell r="L690">
            <v>147199.43254072699</v>
          </cell>
          <cell r="M690">
            <v>12.1381369228724</v>
          </cell>
          <cell r="N690">
            <v>2.87721561163448</v>
          </cell>
        </row>
        <row r="691">
          <cell r="G691" t="str">
            <v>Spain</v>
          </cell>
          <cell r="H691">
            <v>2</v>
          </cell>
          <cell r="I691">
            <v>2</v>
          </cell>
          <cell r="J691">
            <v>3</v>
          </cell>
          <cell r="K691">
            <v>1</v>
          </cell>
          <cell r="L691">
            <v>4536.6741755934772</v>
          </cell>
          <cell r="M691">
            <v>26.367179710315988</v>
          </cell>
          <cell r="N691">
            <v>19.859647051777699</v>
          </cell>
        </row>
        <row r="692">
          <cell r="G692" t="str">
            <v>Spain</v>
          </cell>
          <cell r="H692">
            <v>2</v>
          </cell>
          <cell r="I692">
            <v>3</v>
          </cell>
          <cell r="J692">
            <v>2</v>
          </cell>
          <cell r="K692">
            <v>32.1</v>
          </cell>
          <cell r="L692">
            <v>216347.59198781499</v>
          </cell>
          <cell r="M692">
            <v>12.540998006468399</v>
          </cell>
          <cell r="N692">
            <v>2.4021712780193401</v>
          </cell>
        </row>
        <row r="693">
          <cell r="G693" t="str">
            <v>Spain</v>
          </cell>
          <cell r="H693">
            <v>2</v>
          </cell>
          <cell r="I693">
            <v>4</v>
          </cell>
          <cell r="J693">
            <v>2</v>
          </cell>
          <cell r="K693">
            <v>4.2</v>
          </cell>
          <cell r="L693">
            <v>28173.3633699323</v>
          </cell>
          <cell r="M693">
            <v>13.701716617590201</v>
          </cell>
          <cell r="N693">
            <v>8.4899899326028407</v>
          </cell>
        </row>
        <row r="694">
          <cell r="G694" t="str">
            <v>Spain</v>
          </cell>
          <cell r="H694">
            <v>3</v>
          </cell>
          <cell r="I694">
            <v>1</v>
          </cell>
          <cell r="J694">
            <v>2</v>
          </cell>
          <cell r="K694">
            <v>9.8000000000000007</v>
          </cell>
          <cell r="L694">
            <v>58415.634017822304</v>
          </cell>
          <cell r="M694">
            <v>8.2828236029822602</v>
          </cell>
          <cell r="N694">
            <v>2.73985355069409</v>
          </cell>
        </row>
        <row r="695">
          <cell r="G695" t="str">
            <v>Spain</v>
          </cell>
          <cell r="H695">
            <v>3</v>
          </cell>
          <cell r="I695">
            <v>2</v>
          </cell>
          <cell r="J695">
            <v>2</v>
          </cell>
          <cell r="K695">
            <v>46.5</v>
          </cell>
          <cell r="L695">
            <v>261562.595890233</v>
          </cell>
          <cell r="M695">
            <v>9.5005844548131293</v>
          </cell>
          <cell r="N695">
            <v>1.4847883259393599</v>
          </cell>
        </row>
        <row r="696">
          <cell r="G696" t="str">
            <v>Spain</v>
          </cell>
          <cell r="H696">
            <v>3</v>
          </cell>
          <cell r="I696">
            <v>3</v>
          </cell>
          <cell r="J696">
            <v>2</v>
          </cell>
          <cell r="K696">
            <v>63.1</v>
          </cell>
          <cell r="L696">
            <v>358365.66972921003</v>
          </cell>
          <cell r="M696">
            <v>8.8046946293482105</v>
          </cell>
          <cell r="N696">
            <v>1.0924441179862401</v>
          </cell>
        </row>
        <row r="697">
          <cell r="G697" t="str">
            <v>Spain</v>
          </cell>
          <cell r="H697">
            <v>3</v>
          </cell>
          <cell r="I697">
            <v>4</v>
          </cell>
          <cell r="J697">
            <v>2</v>
          </cell>
          <cell r="K697">
            <v>11.6</v>
          </cell>
          <cell r="L697">
            <v>58677.416051322303</v>
          </cell>
          <cell r="M697">
            <v>5.7365253050245899</v>
          </cell>
          <cell r="N697">
            <v>1.9308965693465501</v>
          </cell>
        </row>
        <row r="698">
          <cell r="G698" t="str">
            <v>Sweden</v>
          </cell>
          <cell r="H698">
            <v>1</v>
          </cell>
          <cell r="I698">
            <v>1</v>
          </cell>
          <cell r="J698">
            <v>2</v>
          </cell>
          <cell r="K698">
            <v>19.8</v>
          </cell>
          <cell r="L698">
            <v>35185.126150365802</v>
          </cell>
          <cell r="M698">
            <v>11.697195746352699</v>
          </cell>
          <cell r="N698">
            <v>2.7686741546028899</v>
          </cell>
        </row>
        <row r="699">
          <cell r="G699" t="str">
            <v>Sweden</v>
          </cell>
          <cell r="H699">
            <v>1</v>
          </cell>
          <cell r="I699">
            <v>2</v>
          </cell>
          <cell r="J699">
            <v>2</v>
          </cell>
          <cell r="K699">
            <v>10.8</v>
          </cell>
          <cell r="L699">
            <v>25307.2463031076</v>
          </cell>
          <cell r="M699">
            <v>6.6890522012484599</v>
          </cell>
          <cell r="N699">
            <v>2.3504650689130901</v>
          </cell>
        </row>
        <row r="700">
          <cell r="G700" t="str">
            <v>Sweden</v>
          </cell>
          <cell r="H700">
            <v>1</v>
          </cell>
          <cell r="I700">
            <v>3</v>
          </cell>
          <cell r="J700">
            <v>2</v>
          </cell>
          <cell r="K700">
            <v>5.9</v>
          </cell>
          <cell r="L700">
            <v>14086.295391624501</v>
          </cell>
          <cell r="M700">
            <v>7.5409763597498598</v>
          </cell>
          <cell r="N700">
            <v>3.5721903285185901</v>
          </cell>
        </row>
        <row r="701">
          <cell r="G701" t="str">
            <v>Sweden</v>
          </cell>
          <cell r="H701">
            <v>2</v>
          </cell>
          <cell r="I701">
            <v>1</v>
          </cell>
          <cell r="J701">
            <v>2</v>
          </cell>
          <cell r="K701">
            <v>13</v>
          </cell>
          <cell r="L701">
            <v>19783.960675797702</v>
          </cell>
          <cell r="M701">
            <v>7.56205435978781</v>
          </cell>
          <cell r="N701">
            <v>1.9283505483637</v>
          </cell>
        </row>
        <row r="702">
          <cell r="G702" t="str">
            <v>Sweden</v>
          </cell>
          <cell r="H702">
            <v>2</v>
          </cell>
          <cell r="I702">
            <v>2</v>
          </cell>
          <cell r="J702">
            <v>2</v>
          </cell>
          <cell r="K702">
            <v>20.6</v>
          </cell>
          <cell r="L702">
            <v>34486.444695150603</v>
          </cell>
          <cell r="M702">
            <v>4.7154842451229397</v>
          </cell>
          <cell r="N702">
            <v>1.1377708877247299</v>
          </cell>
        </row>
        <row r="703">
          <cell r="G703" t="str">
            <v>Sweden</v>
          </cell>
          <cell r="H703">
            <v>2</v>
          </cell>
          <cell r="I703">
            <v>3</v>
          </cell>
          <cell r="J703">
            <v>2</v>
          </cell>
          <cell r="K703">
            <v>19.899999999999999</v>
          </cell>
          <cell r="L703">
            <v>30991.436239170998</v>
          </cell>
          <cell r="M703">
            <v>3.03149798993433</v>
          </cell>
          <cell r="N703">
            <v>0.75425022353426896</v>
          </cell>
        </row>
        <row r="704">
          <cell r="G704" t="str">
            <v>Sweden</v>
          </cell>
          <cell r="H704">
            <v>2</v>
          </cell>
          <cell r="I704">
            <v>4</v>
          </cell>
          <cell r="J704">
            <v>2</v>
          </cell>
          <cell r="K704">
            <v>3.5</v>
          </cell>
          <cell r="L704">
            <v>5151.3884634653396</v>
          </cell>
          <cell r="M704">
            <v>2.1517373791352301</v>
          </cell>
          <cell r="N704">
            <v>1.4272697719971701</v>
          </cell>
        </row>
        <row r="705">
          <cell r="G705" t="str">
            <v>Sweden</v>
          </cell>
          <cell r="H705">
            <v>3</v>
          </cell>
          <cell r="I705">
            <v>1</v>
          </cell>
          <cell r="J705">
            <v>2</v>
          </cell>
          <cell r="K705">
            <v>12.5</v>
          </cell>
          <cell r="L705">
            <v>11080.538817091599</v>
          </cell>
          <cell r="M705">
            <v>12.8022119808226</v>
          </cell>
          <cell r="N705">
            <v>4.1087001138896504</v>
          </cell>
        </row>
        <row r="706">
          <cell r="G706" t="str">
            <v>Sweden</v>
          </cell>
          <cell r="H706">
            <v>3</v>
          </cell>
          <cell r="I706">
            <v>2</v>
          </cell>
          <cell r="J706">
            <v>2</v>
          </cell>
          <cell r="K706">
            <v>7.4</v>
          </cell>
          <cell r="L706">
            <v>7707.7241413456504</v>
          </cell>
          <cell r="M706">
            <v>3.3463436512256299</v>
          </cell>
          <cell r="N706">
            <v>1.4736060695000399</v>
          </cell>
        </row>
        <row r="707">
          <cell r="G707" t="str">
            <v>Sweden</v>
          </cell>
          <cell r="H707">
            <v>3</v>
          </cell>
          <cell r="I707">
            <v>3</v>
          </cell>
          <cell r="J707">
            <v>2</v>
          </cell>
          <cell r="K707">
            <v>17.899999999999999</v>
          </cell>
          <cell r="L707">
            <v>20379.731547815401</v>
          </cell>
          <cell r="M707">
            <v>2.8250920906701098</v>
          </cell>
          <cell r="N707">
            <v>0.77374281212368801</v>
          </cell>
        </row>
        <row r="708">
          <cell r="G708" t="str">
            <v>Sweden</v>
          </cell>
          <cell r="H708">
            <v>3</v>
          </cell>
          <cell r="I708">
            <v>4</v>
          </cell>
          <cell r="J708">
            <v>2</v>
          </cell>
          <cell r="K708">
            <v>5.2</v>
          </cell>
          <cell r="L708">
            <v>6151.6478638797098</v>
          </cell>
          <cell r="M708">
            <v>1.1525644336383001</v>
          </cell>
          <cell r="N708">
            <v>0.653173313185058</v>
          </cell>
        </row>
        <row r="709">
          <cell r="G709" t="str">
            <v>Predators</v>
          </cell>
          <cell r="H709">
            <v>1</v>
          </cell>
          <cell r="I709">
            <v>1</v>
          </cell>
          <cell r="J709">
            <v>2</v>
          </cell>
          <cell r="K709">
            <v>57.1</v>
          </cell>
          <cell r="L709">
            <v>507146.14156479097</v>
          </cell>
          <cell r="M709">
            <v>3.2002217040867502</v>
          </cell>
          <cell r="N709">
            <v>0.51475534761733699</v>
          </cell>
        </row>
        <row r="710">
          <cell r="G710" t="str">
            <v>Predators</v>
          </cell>
          <cell r="H710">
            <v>1</v>
          </cell>
          <cell r="I710">
            <v>2</v>
          </cell>
          <cell r="J710">
            <v>2</v>
          </cell>
          <cell r="K710">
            <v>34.1</v>
          </cell>
          <cell r="L710">
            <v>249884.24608579301</v>
          </cell>
          <cell r="M710">
            <v>2.9072867843370398</v>
          </cell>
          <cell r="N710">
            <v>0.63117407910344303</v>
          </cell>
        </row>
        <row r="711">
          <cell r="G711" t="str">
            <v>Predators</v>
          </cell>
          <cell r="H711">
            <v>1</v>
          </cell>
          <cell r="I711">
            <v>3</v>
          </cell>
          <cell r="J711">
            <v>2</v>
          </cell>
          <cell r="K711">
            <v>4.8</v>
          </cell>
          <cell r="L711">
            <v>27977.727873694999</v>
          </cell>
          <cell r="M711">
            <v>2.2842547343741701</v>
          </cell>
          <cell r="N711">
            <v>1.6957782760251301</v>
          </cell>
        </row>
        <row r="712">
          <cell r="G712" t="str">
            <v>Predators</v>
          </cell>
          <cell r="H712">
            <v>2</v>
          </cell>
          <cell r="I712">
            <v>1</v>
          </cell>
          <cell r="J712">
            <v>2</v>
          </cell>
          <cell r="K712">
            <v>16.3</v>
          </cell>
          <cell r="L712">
            <v>89982.785036899906</v>
          </cell>
          <cell r="M712">
            <v>4.4749133767169402</v>
          </cell>
          <cell r="N712">
            <v>1.5103426636280199</v>
          </cell>
        </row>
        <row r="713">
          <cell r="G713" t="str">
            <v>Predators</v>
          </cell>
          <cell r="H713">
            <v>2</v>
          </cell>
          <cell r="I713">
            <v>2</v>
          </cell>
          <cell r="J713">
            <v>2</v>
          </cell>
          <cell r="K713">
            <v>25.8</v>
          </cell>
          <cell r="L713">
            <v>150122.188770879</v>
          </cell>
          <cell r="M713">
            <v>4.1160250693269802</v>
          </cell>
          <cell r="N713">
            <v>1.09880218706418</v>
          </cell>
        </row>
        <row r="714">
          <cell r="G714" t="str">
            <v>Predators</v>
          </cell>
          <cell r="H714">
            <v>2</v>
          </cell>
          <cell r="I714">
            <v>3</v>
          </cell>
          <cell r="J714">
            <v>2</v>
          </cell>
          <cell r="K714">
            <v>7.7</v>
          </cell>
          <cell r="L714">
            <v>41025.413934763797</v>
          </cell>
          <cell r="M714">
            <v>3.1194131089116999</v>
          </cell>
          <cell r="N714">
            <v>2.0136385100662699</v>
          </cell>
        </row>
        <row r="715">
          <cell r="G715" t="str">
            <v>Predators</v>
          </cell>
          <cell r="H715">
            <v>3</v>
          </cell>
          <cell r="I715">
            <v>1</v>
          </cell>
          <cell r="J715">
            <v>2</v>
          </cell>
          <cell r="K715">
            <v>7.6</v>
          </cell>
          <cell r="L715">
            <v>53607.0807854097</v>
          </cell>
          <cell r="M715">
            <v>5.1773310774586498</v>
          </cell>
          <cell r="N715">
            <v>2.4418200330636401</v>
          </cell>
        </row>
        <row r="716">
          <cell r="G716" t="str">
            <v>Predators</v>
          </cell>
          <cell r="H716">
            <v>3</v>
          </cell>
          <cell r="I716">
            <v>2</v>
          </cell>
          <cell r="J716">
            <v>2</v>
          </cell>
          <cell r="K716">
            <v>17.8</v>
          </cell>
          <cell r="L716">
            <v>109447.452001796</v>
          </cell>
          <cell r="M716">
            <v>3.94410652999116</v>
          </cell>
          <cell r="N716">
            <v>1.14695536800329</v>
          </cell>
        </row>
        <row r="717">
          <cell r="G717" t="str">
            <v>Predators</v>
          </cell>
          <cell r="H717">
            <v>3</v>
          </cell>
          <cell r="I717">
            <v>3</v>
          </cell>
          <cell r="J717">
            <v>2</v>
          </cell>
          <cell r="K717">
            <v>8.3000000000000007</v>
          </cell>
          <cell r="L717">
            <v>45933.323959003399</v>
          </cell>
          <cell r="M717">
            <v>2.7406545510451998</v>
          </cell>
          <cell r="N717">
            <v>1.3297984651718699</v>
          </cell>
        </row>
        <row r="718">
          <cell r="G718" t="str">
            <v>United States</v>
          </cell>
          <cell r="H718">
            <v>1</v>
          </cell>
          <cell r="I718">
            <v>1</v>
          </cell>
          <cell r="J718">
            <v>2</v>
          </cell>
          <cell r="K718">
            <v>20.6</v>
          </cell>
          <cell r="L718">
            <v>730075.03984594601</v>
          </cell>
          <cell r="M718">
            <v>7.3145047358194102</v>
          </cell>
          <cell r="N718">
            <v>1.6892773059767501</v>
          </cell>
        </row>
        <row r="719">
          <cell r="G719" t="str">
            <v>United States</v>
          </cell>
          <cell r="H719">
            <v>1</v>
          </cell>
          <cell r="I719">
            <v>2</v>
          </cell>
          <cell r="J719">
            <v>2</v>
          </cell>
          <cell r="K719">
            <v>11.7</v>
          </cell>
          <cell r="L719">
            <v>449663.29194896802</v>
          </cell>
          <cell r="M719">
            <v>9.18873546196855</v>
          </cell>
          <cell r="N719">
            <v>3.4513007473217101</v>
          </cell>
        </row>
        <row r="720">
          <cell r="G720" t="str">
            <v>United States</v>
          </cell>
          <cell r="H720">
            <v>1</v>
          </cell>
          <cell r="I720">
            <v>3</v>
          </cell>
          <cell r="J720">
            <v>2</v>
          </cell>
          <cell r="K720">
            <v>3.7</v>
          </cell>
          <cell r="L720">
            <v>152442.06362309001</v>
          </cell>
          <cell r="M720">
            <v>13.538298360477899</v>
          </cell>
          <cell r="N720">
            <v>9.4219941338681092</v>
          </cell>
        </row>
        <row r="721">
          <cell r="G721" t="str">
            <v>United States</v>
          </cell>
          <cell r="H721">
            <v>2</v>
          </cell>
          <cell r="I721">
            <v>1</v>
          </cell>
          <cell r="J721">
            <v>2</v>
          </cell>
          <cell r="K721">
            <v>34.4</v>
          </cell>
          <cell r="L721">
            <v>1497288.88508977</v>
          </cell>
          <cell r="M721">
            <v>8.7842301538487302</v>
          </cell>
          <cell r="N721">
            <v>1.5885541834169099</v>
          </cell>
        </row>
        <row r="722">
          <cell r="G722" t="str">
            <v>United States</v>
          </cell>
          <cell r="H722">
            <v>2</v>
          </cell>
          <cell r="I722">
            <v>2</v>
          </cell>
          <cell r="J722">
            <v>2</v>
          </cell>
          <cell r="K722">
            <v>64.5</v>
          </cell>
          <cell r="L722">
            <v>2622259.5936596999</v>
          </cell>
          <cell r="M722">
            <v>8.1617261748871002</v>
          </cell>
          <cell r="N722">
            <v>1.14691715098833</v>
          </cell>
        </row>
        <row r="723">
          <cell r="G723" t="str">
            <v>United States</v>
          </cell>
          <cell r="H723">
            <v>2</v>
          </cell>
          <cell r="I723">
            <v>3</v>
          </cell>
          <cell r="J723">
            <v>2</v>
          </cell>
          <cell r="K723">
            <v>38.799999999999997</v>
          </cell>
          <cell r="L723">
            <v>1477573.6554972399</v>
          </cell>
          <cell r="M723">
            <v>6.2051741298597296</v>
          </cell>
          <cell r="N723">
            <v>1.2482730422007899</v>
          </cell>
        </row>
        <row r="724">
          <cell r="G724" t="str">
            <v>United States</v>
          </cell>
          <cell r="H724">
            <v>2</v>
          </cell>
          <cell r="I724">
            <v>4</v>
          </cell>
          <cell r="J724">
            <v>2</v>
          </cell>
          <cell r="K724">
            <v>3.3</v>
          </cell>
          <cell r="L724">
            <v>114956.281246659</v>
          </cell>
          <cell r="M724">
            <v>2.7372918517559</v>
          </cell>
          <cell r="N724">
            <v>1.8987093895440099</v>
          </cell>
        </row>
        <row r="725">
          <cell r="G725" t="str">
            <v>United States</v>
          </cell>
          <cell r="H725">
            <v>3</v>
          </cell>
          <cell r="I725">
            <v>1</v>
          </cell>
          <cell r="J725">
            <v>2</v>
          </cell>
          <cell r="K725">
            <v>5</v>
          </cell>
          <cell r="L725">
            <v>188075.259197295</v>
          </cell>
          <cell r="M725">
            <v>6.5701680312431696</v>
          </cell>
          <cell r="N725">
            <v>3.8829368671999398</v>
          </cell>
        </row>
        <row r="726">
          <cell r="G726" t="str">
            <v>United States</v>
          </cell>
          <cell r="H726">
            <v>3</v>
          </cell>
          <cell r="I726">
            <v>2</v>
          </cell>
          <cell r="J726">
            <v>2</v>
          </cell>
          <cell r="K726">
            <v>20.399999999999999</v>
          </cell>
          <cell r="L726">
            <v>714402.39244580199</v>
          </cell>
          <cell r="M726">
            <v>5.0177915550195102</v>
          </cell>
          <cell r="N726">
            <v>1.41486250509434</v>
          </cell>
        </row>
        <row r="727">
          <cell r="G727" t="str">
            <v>United States</v>
          </cell>
          <cell r="H727">
            <v>3</v>
          </cell>
          <cell r="I727">
            <v>3</v>
          </cell>
          <cell r="J727">
            <v>2</v>
          </cell>
          <cell r="K727">
            <v>39</v>
          </cell>
          <cell r="L727">
            <v>1463412.63868449</v>
          </cell>
          <cell r="M727">
            <v>4.7886524151835497</v>
          </cell>
          <cell r="N727">
            <v>0.760852508230485</v>
          </cell>
        </row>
        <row r="728">
          <cell r="G728" t="str">
            <v>United States</v>
          </cell>
          <cell r="H728">
            <v>3</v>
          </cell>
          <cell r="I728">
            <v>4</v>
          </cell>
          <cell r="J728">
            <v>2</v>
          </cell>
          <cell r="K728">
            <v>14.6</v>
          </cell>
          <cell r="L728">
            <v>396812.401843965</v>
          </cell>
          <cell r="M728">
            <v>2.6015311389805902</v>
          </cell>
          <cell r="N728">
            <v>0.70211633230775605</v>
          </cell>
        </row>
        <row r="729">
          <cell r="G729" t="str">
            <v>Australia</v>
          </cell>
          <cell r="H729">
            <v>1</v>
          </cell>
          <cell r="I729">
            <v>1</v>
          </cell>
          <cell r="J729">
            <v>3</v>
          </cell>
          <cell r="K729">
            <v>2</v>
          </cell>
          <cell r="L729">
            <v>6164.4521678055098</v>
          </cell>
          <cell r="M729">
            <v>56.682274486635102</v>
          </cell>
          <cell r="N729">
            <v>37.953738130957703</v>
          </cell>
        </row>
        <row r="730">
          <cell r="G730" t="str">
            <v>Australia</v>
          </cell>
          <cell r="H730">
            <v>1</v>
          </cell>
          <cell r="I730">
            <v>1</v>
          </cell>
          <cell r="J730">
            <v>3</v>
          </cell>
          <cell r="K730">
            <v>193.5</v>
          </cell>
          <cell r="L730">
            <v>403605.63170916098</v>
          </cell>
          <cell r="M730">
            <v>46.884258042601402</v>
          </cell>
          <cell r="N730">
            <v>3.4916355721321</v>
          </cell>
        </row>
        <row r="731">
          <cell r="G731" t="str">
            <v>Australia</v>
          </cell>
          <cell r="H731">
            <v>1</v>
          </cell>
          <cell r="I731">
            <v>2</v>
          </cell>
          <cell r="J731">
            <v>3</v>
          </cell>
          <cell r="K731">
            <v>202.9</v>
          </cell>
          <cell r="L731">
            <v>388915.67323705403</v>
          </cell>
          <cell r="M731">
            <v>31.79935258155</v>
          </cell>
          <cell r="N731">
            <v>2.94298955824679</v>
          </cell>
        </row>
        <row r="732">
          <cell r="G732" t="str">
            <v>Australia</v>
          </cell>
          <cell r="H732">
            <v>1</v>
          </cell>
          <cell r="I732">
            <v>3</v>
          </cell>
          <cell r="J732">
            <v>3</v>
          </cell>
          <cell r="K732">
            <v>99.3</v>
          </cell>
          <cell r="L732">
            <v>212087.94893659899</v>
          </cell>
          <cell r="M732">
            <v>24.271625213926001</v>
          </cell>
          <cell r="N732">
            <v>2.45204524146141</v>
          </cell>
        </row>
        <row r="733">
          <cell r="G733" t="str">
            <v>Australia</v>
          </cell>
          <cell r="H733">
            <v>1</v>
          </cell>
          <cell r="I733">
            <v>4</v>
          </cell>
          <cell r="J733">
            <v>3</v>
          </cell>
          <cell r="K733">
            <v>15.3</v>
          </cell>
          <cell r="L733">
            <v>28646.7483174238</v>
          </cell>
          <cell r="M733">
            <v>22.7712664697493</v>
          </cell>
          <cell r="N733">
            <v>6.9334887010320303</v>
          </cell>
        </row>
        <row r="734">
          <cell r="G734" t="str">
            <v>Australia</v>
          </cell>
          <cell r="H734">
            <v>2</v>
          </cell>
          <cell r="I734">
            <v>1</v>
          </cell>
          <cell r="J734">
            <v>3</v>
          </cell>
          <cell r="K734">
            <v>64</v>
          </cell>
          <cell r="L734">
            <v>135524.46004877801</v>
          </cell>
          <cell r="M734">
            <v>28.9505750951453</v>
          </cell>
          <cell r="N734">
            <v>3.8607083305062999</v>
          </cell>
        </row>
        <row r="735">
          <cell r="G735" t="str">
            <v>Australia</v>
          </cell>
          <cell r="H735">
            <v>2</v>
          </cell>
          <cell r="I735">
            <v>2</v>
          </cell>
          <cell r="J735">
            <v>3</v>
          </cell>
          <cell r="K735">
            <v>138.1</v>
          </cell>
          <cell r="L735">
            <v>292376.80878485902</v>
          </cell>
          <cell r="M735">
            <v>21.054319846574199</v>
          </cell>
          <cell r="N735">
            <v>2.0194262215703902</v>
          </cell>
        </row>
        <row r="736">
          <cell r="G736" t="str">
            <v>Australia</v>
          </cell>
          <cell r="H736">
            <v>2</v>
          </cell>
          <cell r="I736">
            <v>3</v>
          </cell>
          <cell r="J736">
            <v>3</v>
          </cell>
          <cell r="K736">
            <v>143.30000000000001</v>
          </cell>
          <cell r="L736">
            <v>328463.12868527602</v>
          </cell>
          <cell r="M736">
            <v>17.728909306012099</v>
          </cell>
          <cell r="N736">
            <v>1.7610718604673701</v>
          </cell>
        </row>
        <row r="737">
          <cell r="G737" t="str">
            <v>Australia</v>
          </cell>
          <cell r="H737">
            <v>2</v>
          </cell>
          <cell r="I737">
            <v>4</v>
          </cell>
          <cell r="J737">
            <v>3</v>
          </cell>
          <cell r="K737">
            <v>30.6</v>
          </cell>
          <cell r="L737">
            <v>73096.2708014854</v>
          </cell>
          <cell r="M737">
            <v>13.6377552239507</v>
          </cell>
          <cell r="N737">
            <v>3.6707132220828802</v>
          </cell>
        </row>
        <row r="738">
          <cell r="G738" t="str">
            <v>Australia</v>
          </cell>
          <cell r="H738">
            <v>3</v>
          </cell>
          <cell r="I738">
            <v>3</v>
          </cell>
          <cell r="J738">
            <v>3</v>
          </cell>
          <cell r="K738">
            <v>1</v>
          </cell>
          <cell r="L738">
            <v>1727.74759623041</v>
          </cell>
          <cell r="M738">
            <v>77.971970707656794</v>
          </cell>
          <cell r="N738">
            <v>80.645015430315993</v>
          </cell>
        </row>
        <row r="739">
          <cell r="G739" t="str">
            <v>Australia</v>
          </cell>
          <cell r="H739">
            <v>3</v>
          </cell>
          <cell r="I739">
            <v>1</v>
          </cell>
          <cell r="J739">
            <v>3</v>
          </cell>
          <cell r="K739">
            <v>25.8</v>
          </cell>
          <cell r="L739">
            <v>47937.038894234502</v>
          </cell>
          <cell r="M739">
            <v>24.722508413320899</v>
          </cell>
          <cell r="N739">
            <v>5.1711081731985997</v>
          </cell>
        </row>
        <row r="740">
          <cell r="G740" t="str">
            <v>Australia</v>
          </cell>
          <cell r="H740">
            <v>3</v>
          </cell>
          <cell r="I740">
            <v>2</v>
          </cell>
          <cell r="J740">
            <v>3</v>
          </cell>
          <cell r="K740">
            <v>69.2</v>
          </cell>
          <cell r="L740">
            <v>126724.12903790201</v>
          </cell>
          <cell r="M740">
            <v>15.5109535751505</v>
          </cell>
          <cell r="N740">
            <v>2.5007965335990399</v>
          </cell>
        </row>
        <row r="741">
          <cell r="G741" t="str">
            <v>Australia</v>
          </cell>
          <cell r="H741">
            <v>3</v>
          </cell>
          <cell r="I741">
            <v>3</v>
          </cell>
          <cell r="J741">
            <v>3</v>
          </cell>
          <cell r="K741">
            <v>135</v>
          </cell>
          <cell r="L741">
            <v>229321.72234924501</v>
          </cell>
          <cell r="M741">
            <v>11.7461257416139</v>
          </cell>
          <cell r="N741">
            <v>1.30713833966396</v>
          </cell>
        </row>
        <row r="742">
          <cell r="G742" t="str">
            <v>Australia</v>
          </cell>
          <cell r="H742">
            <v>3</v>
          </cell>
          <cell r="I742">
            <v>4</v>
          </cell>
          <cell r="J742">
            <v>3</v>
          </cell>
          <cell r="K742">
            <v>64</v>
          </cell>
          <cell r="L742">
            <v>118413.302980536</v>
          </cell>
          <cell r="M742">
            <v>8.4996422101097195</v>
          </cell>
          <cell r="N742">
            <v>1.3582382149998999</v>
          </cell>
        </row>
        <row r="743">
          <cell r="G743" t="str">
            <v>Austria</v>
          </cell>
          <cell r="H743">
            <v>1</v>
          </cell>
          <cell r="I743">
            <v>1</v>
          </cell>
          <cell r="J743">
            <v>3</v>
          </cell>
          <cell r="K743">
            <v>82.5</v>
          </cell>
          <cell r="L743">
            <v>117471.061174082</v>
          </cell>
          <cell r="M743">
            <v>39.415577667473997</v>
          </cell>
          <cell r="N743">
            <v>3.43250004776759</v>
          </cell>
        </row>
        <row r="744">
          <cell r="G744" t="str">
            <v>Austria</v>
          </cell>
          <cell r="H744">
            <v>1</v>
          </cell>
          <cell r="I744">
            <v>2</v>
          </cell>
          <cell r="J744">
            <v>3</v>
          </cell>
          <cell r="K744">
            <v>107.3</v>
          </cell>
          <cell r="L744">
            <v>144279.72071979201</v>
          </cell>
          <cell r="M744">
            <v>37.547857046089</v>
          </cell>
          <cell r="N744">
            <v>3.3320672929032402</v>
          </cell>
        </row>
        <row r="745">
          <cell r="G745" t="str">
            <v>Austria</v>
          </cell>
          <cell r="H745">
            <v>1</v>
          </cell>
          <cell r="I745">
            <v>3</v>
          </cell>
          <cell r="J745">
            <v>3</v>
          </cell>
          <cell r="K745">
            <v>36.299999999999997</v>
          </cell>
          <cell r="L745">
            <v>47836.911078458601</v>
          </cell>
          <cell r="M745">
            <v>29.341991750856501</v>
          </cell>
          <cell r="N745">
            <v>4.7580066890217498</v>
          </cell>
        </row>
        <row r="746">
          <cell r="G746" t="str">
            <v>Austria</v>
          </cell>
          <cell r="H746">
            <v>2</v>
          </cell>
          <cell r="I746">
            <v>1</v>
          </cell>
          <cell r="J746">
            <v>3</v>
          </cell>
          <cell r="K746">
            <v>102.9</v>
          </cell>
          <cell r="L746">
            <v>121159.88440975999</v>
          </cell>
          <cell r="M746">
            <v>30.2784909551197</v>
          </cell>
          <cell r="N746">
            <v>2.6631437213040399</v>
          </cell>
        </row>
        <row r="747">
          <cell r="G747" t="str">
            <v>Austria</v>
          </cell>
          <cell r="H747">
            <v>2</v>
          </cell>
          <cell r="I747">
            <v>2</v>
          </cell>
          <cell r="J747">
            <v>3</v>
          </cell>
          <cell r="K747">
            <v>212.4</v>
          </cell>
          <cell r="L747">
            <v>246925.556583453</v>
          </cell>
          <cell r="M747">
            <v>20.925823462109701</v>
          </cell>
          <cell r="N747">
            <v>1.4759428118242199</v>
          </cell>
        </row>
        <row r="748">
          <cell r="G748" t="str">
            <v>Austria</v>
          </cell>
          <cell r="H748">
            <v>2</v>
          </cell>
          <cell r="I748">
            <v>3</v>
          </cell>
          <cell r="J748">
            <v>3</v>
          </cell>
          <cell r="K748">
            <v>109</v>
          </cell>
          <cell r="L748">
            <v>124090.610580496</v>
          </cell>
          <cell r="M748">
            <v>11.497742495431201</v>
          </cell>
          <cell r="N748">
            <v>1.25855406490144</v>
          </cell>
        </row>
        <row r="749">
          <cell r="G749" t="str">
            <v>Austria</v>
          </cell>
          <cell r="H749">
            <v>2</v>
          </cell>
          <cell r="I749">
            <v>4</v>
          </cell>
          <cell r="J749">
            <v>3</v>
          </cell>
          <cell r="K749">
            <v>15.7</v>
          </cell>
          <cell r="L749">
            <v>16551.031265235801</v>
          </cell>
          <cell r="M749">
            <v>9.7431077188373294</v>
          </cell>
          <cell r="N749">
            <v>2.77771363433853</v>
          </cell>
        </row>
        <row r="750">
          <cell r="G750" t="str">
            <v>Austria</v>
          </cell>
          <cell r="H750">
            <v>3</v>
          </cell>
          <cell r="I750">
            <v>1</v>
          </cell>
          <cell r="J750">
            <v>3</v>
          </cell>
          <cell r="K750">
            <v>9.5</v>
          </cell>
          <cell r="L750">
            <v>9739.7581286469594</v>
          </cell>
          <cell r="M750">
            <v>27.4546217741239</v>
          </cell>
          <cell r="N750">
            <v>9.1305341203310704</v>
          </cell>
        </row>
        <row r="751">
          <cell r="G751" t="str">
            <v>Austria</v>
          </cell>
          <cell r="H751">
            <v>3</v>
          </cell>
          <cell r="I751">
            <v>2</v>
          </cell>
          <cell r="J751">
            <v>3</v>
          </cell>
          <cell r="K751">
            <v>36.9</v>
          </cell>
          <cell r="L751">
            <v>36692.180294091297</v>
          </cell>
          <cell r="M751">
            <v>17.134218456493599</v>
          </cell>
          <cell r="N751">
            <v>3.3369892104755299</v>
          </cell>
        </row>
        <row r="752">
          <cell r="G752" t="str">
            <v>Austria</v>
          </cell>
          <cell r="H752">
            <v>3</v>
          </cell>
          <cell r="I752">
            <v>3</v>
          </cell>
          <cell r="J752">
            <v>3</v>
          </cell>
          <cell r="K752">
            <v>44.4</v>
          </cell>
          <cell r="L752">
            <v>42109.9793662175</v>
          </cell>
          <cell r="M752">
            <v>9.2899932651906507</v>
          </cell>
          <cell r="N752">
            <v>1.7084011824363201</v>
          </cell>
        </row>
        <row r="753">
          <cell r="G753" t="str">
            <v>Austria</v>
          </cell>
          <cell r="H753">
            <v>3</v>
          </cell>
          <cell r="I753">
            <v>4</v>
          </cell>
          <cell r="J753">
            <v>3</v>
          </cell>
          <cell r="K753">
            <v>15.2</v>
          </cell>
          <cell r="L753">
            <v>13770.846822028099</v>
          </cell>
          <cell r="M753">
            <v>7.2045017302109597</v>
          </cell>
          <cell r="N753">
            <v>2.2881254031227898</v>
          </cell>
        </row>
        <row r="754">
          <cell r="G754" t="str">
            <v>Canada</v>
          </cell>
          <cell r="H754">
            <v>1</v>
          </cell>
          <cell r="I754">
            <v>4</v>
          </cell>
          <cell r="J754">
            <v>3</v>
          </cell>
          <cell r="K754">
            <v>3</v>
          </cell>
          <cell r="L754">
            <v>681.43747986728397</v>
          </cell>
          <cell r="M754">
            <v>100</v>
          </cell>
          <cell r="N754">
            <v>0</v>
          </cell>
        </row>
        <row r="755">
          <cell r="G755" t="str">
            <v>Canada</v>
          </cell>
          <cell r="H755">
            <v>1</v>
          </cell>
          <cell r="I755">
            <v>1</v>
          </cell>
          <cell r="J755">
            <v>3</v>
          </cell>
          <cell r="K755">
            <v>740.2</v>
          </cell>
          <cell r="L755">
            <v>465335.48136335</v>
          </cell>
          <cell r="M755">
            <v>42.025796692300197</v>
          </cell>
          <cell r="N755">
            <v>2.3613128979328799</v>
          </cell>
        </row>
        <row r="756">
          <cell r="G756" t="str">
            <v>Canada</v>
          </cell>
          <cell r="H756">
            <v>1</v>
          </cell>
          <cell r="I756">
            <v>2</v>
          </cell>
          <cell r="J756">
            <v>3</v>
          </cell>
          <cell r="K756">
            <v>371.8</v>
          </cell>
          <cell r="L756">
            <v>255558.67255652</v>
          </cell>
          <cell r="M756">
            <v>34.611613790932502</v>
          </cell>
          <cell r="N756">
            <v>3.0355105156176099</v>
          </cell>
        </row>
        <row r="757">
          <cell r="G757" t="str">
            <v>Canada</v>
          </cell>
          <cell r="H757">
            <v>1</v>
          </cell>
          <cell r="I757">
            <v>3</v>
          </cell>
          <cell r="J757">
            <v>3</v>
          </cell>
          <cell r="K757">
            <v>89.6</v>
          </cell>
          <cell r="L757">
            <v>65825.188950674594</v>
          </cell>
          <cell r="M757">
            <v>26.444669899566399</v>
          </cell>
          <cell r="N757">
            <v>4.5762472011551196</v>
          </cell>
        </row>
        <row r="758">
          <cell r="G758" t="str">
            <v>Canada</v>
          </cell>
          <cell r="H758">
            <v>1</v>
          </cell>
          <cell r="I758">
            <v>4</v>
          </cell>
          <cell r="J758">
            <v>3</v>
          </cell>
          <cell r="K758">
            <v>3.4</v>
          </cell>
          <cell r="L758">
            <v>2846.5158200272299</v>
          </cell>
          <cell r="M758">
            <v>18.7001805940697</v>
          </cell>
          <cell r="N758">
            <v>21.053213399975199</v>
          </cell>
        </row>
        <row r="759">
          <cell r="G759" t="str">
            <v>Canada</v>
          </cell>
          <cell r="H759">
            <v>2</v>
          </cell>
          <cell r="I759">
            <v>1</v>
          </cell>
          <cell r="J759">
            <v>3</v>
          </cell>
          <cell r="K759">
            <v>451.1</v>
          </cell>
          <cell r="L759">
            <v>307820.06433311402</v>
          </cell>
          <cell r="M759">
            <v>25.044796859202201</v>
          </cell>
          <cell r="N759">
            <v>1.84274564082113</v>
          </cell>
        </row>
        <row r="760">
          <cell r="G760" t="str">
            <v>Canada</v>
          </cell>
          <cell r="H760">
            <v>2</v>
          </cell>
          <cell r="I760">
            <v>2</v>
          </cell>
          <cell r="J760">
            <v>3</v>
          </cell>
          <cell r="K760">
            <v>734.5</v>
          </cell>
          <cell r="L760">
            <v>491952.05543582299</v>
          </cell>
          <cell r="M760">
            <v>18.984605870173699</v>
          </cell>
          <cell r="N760">
            <v>1.2645075371407699</v>
          </cell>
        </row>
        <row r="761">
          <cell r="G761" t="str">
            <v>Canada</v>
          </cell>
          <cell r="H761">
            <v>2</v>
          </cell>
          <cell r="I761">
            <v>3</v>
          </cell>
          <cell r="J761">
            <v>3</v>
          </cell>
          <cell r="K761">
            <v>469.6</v>
          </cell>
          <cell r="L761">
            <v>369820.81011137099</v>
          </cell>
          <cell r="M761">
            <v>15.6221075744823</v>
          </cell>
          <cell r="N761">
            <v>1.2341892519203499</v>
          </cell>
        </row>
        <row r="762">
          <cell r="G762" t="str">
            <v>Canada</v>
          </cell>
          <cell r="H762">
            <v>2</v>
          </cell>
          <cell r="I762">
            <v>4</v>
          </cell>
          <cell r="J762">
            <v>3</v>
          </cell>
          <cell r="K762">
            <v>70.8</v>
          </cell>
          <cell r="L762">
            <v>74780.144298063096</v>
          </cell>
          <cell r="M762">
            <v>14.757319110835899</v>
          </cell>
          <cell r="N762">
            <v>3.4737129439430001</v>
          </cell>
        </row>
        <row r="763">
          <cell r="G763" t="str">
            <v>Canada</v>
          </cell>
          <cell r="H763">
            <v>3</v>
          </cell>
          <cell r="I763">
            <v>1</v>
          </cell>
          <cell r="J763">
            <v>3</v>
          </cell>
          <cell r="K763">
            <v>211.8</v>
          </cell>
          <cell r="L763">
            <v>178390.412628455</v>
          </cell>
          <cell r="M763">
            <v>20.679771399705601</v>
          </cell>
          <cell r="N763">
            <v>2.6225596170080898</v>
          </cell>
        </row>
        <row r="764">
          <cell r="G764" t="str">
            <v>Canada</v>
          </cell>
          <cell r="H764">
            <v>3</v>
          </cell>
          <cell r="I764">
            <v>2</v>
          </cell>
          <cell r="J764">
            <v>3</v>
          </cell>
          <cell r="K764">
            <v>492.1</v>
          </cell>
          <cell r="L764">
            <v>379996.88120287302</v>
          </cell>
          <cell r="M764">
            <v>14.6307129257937</v>
          </cell>
          <cell r="N764">
            <v>1.36184824577926</v>
          </cell>
        </row>
        <row r="765">
          <cell r="G765" t="str">
            <v>Canada</v>
          </cell>
          <cell r="H765">
            <v>3</v>
          </cell>
          <cell r="I765">
            <v>3</v>
          </cell>
          <cell r="J765">
            <v>3</v>
          </cell>
          <cell r="K765">
            <v>532.29999999999995</v>
          </cell>
          <cell r="L765">
            <v>443342.50206197199</v>
          </cell>
          <cell r="M765">
            <v>10.313647863840799</v>
          </cell>
          <cell r="N765">
            <v>0.81463327009537501</v>
          </cell>
        </row>
        <row r="766">
          <cell r="G766" t="str">
            <v>Canada</v>
          </cell>
          <cell r="H766">
            <v>3</v>
          </cell>
          <cell r="I766">
            <v>4</v>
          </cell>
          <cell r="J766">
            <v>3</v>
          </cell>
          <cell r="K766">
            <v>149.80000000000001</v>
          </cell>
          <cell r="L766">
            <v>156174.371514625</v>
          </cell>
          <cell r="M766">
            <v>7.1103974658877798</v>
          </cell>
          <cell r="N766">
            <v>0.99795901458884795</v>
          </cell>
        </row>
        <row r="767">
          <cell r="G767" t="str">
            <v>Sharks</v>
          </cell>
          <cell r="H767">
            <v>1</v>
          </cell>
          <cell r="I767">
            <v>1</v>
          </cell>
          <cell r="J767">
            <v>3</v>
          </cell>
          <cell r="K767">
            <v>404.1</v>
          </cell>
          <cell r="L767">
            <v>791568.69581497996</v>
          </cell>
          <cell r="M767">
            <v>30.260497557620798</v>
          </cell>
          <cell r="N767">
            <v>1.96083957254479</v>
          </cell>
        </row>
        <row r="768">
          <cell r="G768" t="str">
            <v>Sharks</v>
          </cell>
          <cell r="H768">
            <v>1</v>
          </cell>
          <cell r="I768">
            <v>2</v>
          </cell>
          <cell r="J768">
            <v>3</v>
          </cell>
          <cell r="K768">
            <v>35.200000000000003</v>
          </cell>
          <cell r="L768">
            <v>54744.246720566101</v>
          </cell>
          <cell r="M768">
            <v>14.255384303550899</v>
          </cell>
          <cell r="N768">
            <v>4.0864647549650401</v>
          </cell>
        </row>
        <row r="769">
          <cell r="G769" t="str">
            <v>Sharks</v>
          </cell>
          <cell r="H769">
            <v>2</v>
          </cell>
          <cell r="I769">
            <v>1</v>
          </cell>
          <cell r="J769">
            <v>3</v>
          </cell>
          <cell r="K769">
            <v>182.7</v>
          </cell>
          <cell r="L769">
            <v>367386.29468888399</v>
          </cell>
          <cell r="M769">
            <v>17.523228790744501</v>
          </cell>
          <cell r="N769">
            <v>1.81187136630795</v>
          </cell>
        </row>
        <row r="770">
          <cell r="G770" t="str">
            <v>Sharks</v>
          </cell>
          <cell r="H770">
            <v>2</v>
          </cell>
          <cell r="I770">
            <v>2</v>
          </cell>
          <cell r="J770">
            <v>3</v>
          </cell>
          <cell r="K770">
            <v>103.1</v>
          </cell>
          <cell r="L770">
            <v>180505.85203241601</v>
          </cell>
          <cell r="M770">
            <v>13.6972002172097</v>
          </cell>
          <cell r="N770">
            <v>2.4574411258862798</v>
          </cell>
        </row>
        <row r="771">
          <cell r="G771" t="str">
            <v>Sharks</v>
          </cell>
          <cell r="H771">
            <v>2</v>
          </cell>
          <cell r="I771">
            <v>3</v>
          </cell>
          <cell r="J771">
            <v>3</v>
          </cell>
          <cell r="K771">
            <v>22.1</v>
          </cell>
          <cell r="L771">
            <v>34821.389960291701</v>
          </cell>
          <cell r="M771">
            <v>11.4989615655671</v>
          </cell>
          <cell r="N771">
            <v>4.42555364570973</v>
          </cell>
        </row>
        <row r="772">
          <cell r="G772" t="str">
            <v>Sharks</v>
          </cell>
          <cell r="H772">
            <v>2</v>
          </cell>
          <cell r="I772">
            <v>4</v>
          </cell>
          <cell r="J772">
            <v>3</v>
          </cell>
          <cell r="K772">
            <v>3.1</v>
          </cell>
          <cell r="L772">
            <v>5079.54671126434</v>
          </cell>
          <cell r="M772">
            <v>20.641436449928001</v>
          </cell>
          <cell r="N772">
            <v>17.340749235376201</v>
          </cell>
        </row>
        <row r="773">
          <cell r="G773" t="str">
            <v>Sharks</v>
          </cell>
          <cell r="H773">
            <v>3</v>
          </cell>
          <cell r="I773">
            <v>1</v>
          </cell>
          <cell r="J773">
            <v>3</v>
          </cell>
          <cell r="K773">
            <v>42.7</v>
          </cell>
          <cell r="L773">
            <v>80690.613219804407</v>
          </cell>
          <cell r="M773">
            <v>11.109716236430399</v>
          </cell>
          <cell r="N773">
            <v>2.4491322094287402</v>
          </cell>
        </row>
        <row r="774">
          <cell r="G774" t="str">
            <v>Sharks</v>
          </cell>
          <cell r="H774">
            <v>3</v>
          </cell>
          <cell r="I774">
            <v>2</v>
          </cell>
          <cell r="J774">
            <v>3</v>
          </cell>
          <cell r="K774">
            <v>44.8</v>
          </cell>
          <cell r="L774">
            <v>81133.848140479793</v>
          </cell>
          <cell r="M774">
            <v>7.2084849131806301</v>
          </cell>
          <cell r="N774">
            <v>1.9359762360246799</v>
          </cell>
        </row>
        <row r="775">
          <cell r="G775" t="str">
            <v>Sharks</v>
          </cell>
          <cell r="H775">
            <v>3</v>
          </cell>
          <cell r="I775">
            <v>3</v>
          </cell>
          <cell r="J775">
            <v>3</v>
          </cell>
          <cell r="K775">
            <v>16.600000000000001</v>
          </cell>
          <cell r="L775">
            <v>40396.527774386399</v>
          </cell>
          <cell r="M775">
            <v>5.47420342257508</v>
          </cell>
          <cell r="N775">
            <v>2.6817112549567801</v>
          </cell>
        </row>
        <row r="776">
          <cell r="G776" t="str">
            <v>Sharks</v>
          </cell>
          <cell r="H776">
            <v>3</v>
          </cell>
          <cell r="I776">
            <v>4</v>
          </cell>
          <cell r="J776">
            <v>3</v>
          </cell>
          <cell r="K776">
            <v>2.9</v>
          </cell>
          <cell r="L776">
            <v>8657.1621412142595</v>
          </cell>
          <cell r="M776">
            <v>6.5812740335534397</v>
          </cell>
          <cell r="N776">
            <v>5.7873674380759699</v>
          </cell>
        </row>
        <row r="777">
          <cell r="G777" t="str">
            <v>Czech Republic</v>
          </cell>
          <cell r="H777">
            <v>1</v>
          </cell>
          <cell r="I777">
            <v>1</v>
          </cell>
          <cell r="J777">
            <v>3</v>
          </cell>
          <cell r="K777">
            <v>57.8</v>
          </cell>
          <cell r="L777">
            <v>95973.689405537094</v>
          </cell>
          <cell r="M777">
            <v>47.649558933147603</v>
          </cell>
          <cell r="N777">
            <v>6.8012084622395204</v>
          </cell>
        </row>
        <row r="778">
          <cell r="G778" t="str">
            <v>Czech Republic</v>
          </cell>
          <cell r="H778">
            <v>1</v>
          </cell>
          <cell r="I778">
            <v>2</v>
          </cell>
          <cell r="J778">
            <v>3</v>
          </cell>
          <cell r="K778">
            <v>72.599999999999994</v>
          </cell>
          <cell r="L778">
            <v>105809.442137209</v>
          </cell>
          <cell r="M778">
            <v>37.791713052425898</v>
          </cell>
          <cell r="N778">
            <v>5.8833356995871098</v>
          </cell>
        </row>
        <row r="779">
          <cell r="G779" t="str">
            <v>Czech Republic</v>
          </cell>
          <cell r="H779">
            <v>1</v>
          </cell>
          <cell r="I779">
            <v>3</v>
          </cell>
          <cell r="J779">
            <v>3</v>
          </cell>
          <cell r="K779">
            <v>24.2</v>
          </cell>
          <cell r="L779">
            <v>51972.077607893902</v>
          </cell>
          <cell r="M779">
            <v>45.399111317270098</v>
          </cell>
          <cell r="N779">
            <v>9.3401971950364402</v>
          </cell>
        </row>
        <row r="780">
          <cell r="G780" t="str">
            <v>Czech Republic</v>
          </cell>
          <cell r="H780">
            <v>2</v>
          </cell>
          <cell r="I780">
            <v>1</v>
          </cell>
          <cell r="J780">
            <v>3</v>
          </cell>
          <cell r="K780">
            <v>98.3</v>
          </cell>
          <cell r="L780">
            <v>134664.66560144699</v>
          </cell>
          <cell r="M780">
            <v>26.783015842737299</v>
          </cell>
          <cell r="N780">
            <v>4.1022641411653398</v>
          </cell>
        </row>
        <row r="781">
          <cell r="G781" t="str">
            <v>Czech Republic</v>
          </cell>
          <cell r="H781">
            <v>2</v>
          </cell>
          <cell r="I781">
            <v>2</v>
          </cell>
          <cell r="J781">
            <v>3</v>
          </cell>
          <cell r="K781">
            <v>314.8</v>
          </cell>
          <cell r="L781">
            <v>368412.08986173599</v>
          </cell>
          <cell r="M781">
            <v>20.6749418048317</v>
          </cell>
          <cell r="N781">
            <v>1.7367512595291099</v>
          </cell>
        </row>
        <row r="782">
          <cell r="G782" t="str">
            <v>Czech Republic</v>
          </cell>
          <cell r="H782">
            <v>2</v>
          </cell>
          <cell r="I782">
            <v>3</v>
          </cell>
          <cell r="J782">
            <v>3</v>
          </cell>
          <cell r="K782">
            <v>236</v>
          </cell>
          <cell r="L782">
            <v>298164.20706381602</v>
          </cell>
          <cell r="M782">
            <v>18.2186477518506</v>
          </cell>
          <cell r="N782">
            <v>1.71687054636887</v>
          </cell>
        </row>
        <row r="783">
          <cell r="G783" t="str">
            <v>Czech Republic</v>
          </cell>
          <cell r="H783">
            <v>2</v>
          </cell>
          <cell r="I783">
            <v>4</v>
          </cell>
          <cell r="J783">
            <v>3</v>
          </cell>
          <cell r="K783">
            <v>21.9</v>
          </cell>
          <cell r="L783">
            <v>21368.0626847278</v>
          </cell>
          <cell r="M783">
            <v>10.642490429209399</v>
          </cell>
          <cell r="N783">
            <v>4.6234289001868598</v>
          </cell>
        </row>
        <row r="784">
          <cell r="G784" t="str">
            <v>Czech Republic</v>
          </cell>
          <cell r="H784">
            <v>3</v>
          </cell>
          <cell r="I784">
            <v>1</v>
          </cell>
          <cell r="J784">
            <v>3</v>
          </cell>
          <cell r="K784">
            <v>3.2</v>
          </cell>
          <cell r="L784">
            <v>2522.4989574956999</v>
          </cell>
          <cell r="M784">
            <v>12.414192641962799</v>
          </cell>
          <cell r="N784">
            <v>13.123152896298301</v>
          </cell>
        </row>
        <row r="785">
          <cell r="G785" t="str">
            <v>Czech Republic</v>
          </cell>
          <cell r="H785">
            <v>3</v>
          </cell>
          <cell r="I785">
            <v>2</v>
          </cell>
          <cell r="J785">
            <v>3</v>
          </cell>
          <cell r="K785">
            <v>32</v>
          </cell>
          <cell r="L785">
            <v>28775.903752031099</v>
          </cell>
          <cell r="M785">
            <v>13.550634436333</v>
          </cell>
          <cell r="N785">
            <v>3.9813864164219002</v>
          </cell>
        </row>
        <row r="786">
          <cell r="G786" t="str">
            <v>Czech Republic</v>
          </cell>
          <cell r="H786">
            <v>3</v>
          </cell>
          <cell r="I786">
            <v>3</v>
          </cell>
          <cell r="J786">
            <v>3</v>
          </cell>
          <cell r="K786">
            <v>98.7</v>
          </cell>
          <cell r="L786">
            <v>94357.830439676807</v>
          </cell>
          <cell r="M786">
            <v>13.8502222659501</v>
          </cell>
          <cell r="N786">
            <v>2.96785806734123</v>
          </cell>
        </row>
        <row r="787">
          <cell r="G787" t="str">
            <v>Czech Republic</v>
          </cell>
          <cell r="H787">
            <v>3</v>
          </cell>
          <cell r="I787">
            <v>4</v>
          </cell>
          <cell r="J787">
            <v>3</v>
          </cell>
          <cell r="K787">
            <v>32.1</v>
          </cell>
          <cell r="L787">
            <v>29671.491506436902</v>
          </cell>
          <cell r="M787">
            <v>10.444528148169599</v>
          </cell>
          <cell r="N787">
            <v>4.03431875813573</v>
          </cell>
        </row>
        <row r="788">
          <cell r="G788" t="str">
            <v>Denmark</v>
          </cell>
          <cell r="H788">
            <v>1</v>
          </cell>
          <cell r="I788">
            <v>3</v>
          </cell>
          <cell r="J788">
            <v>3</v>
          </cell>
          <cell r="K788">
            <v>1</v>
          </cell>
          <cell r="L788">
            <v>380.68957180111602</v>
          </cell>
          <cell r="M788">
            <v>43.641135480642099</v>
          </cell>
          <cell r="N788">
            <v>50.670271372875597</v>
          </cell>
        </row>
        <row r="789">
          <cell r="G789" t="str">
            <v>Denmark</v>
          </cell>
          <cell r="H789">
            <v>1</v>
          </cell>
          <cell r="I789">
            <v>1</v>
          </cell>
          <cell r="J789">
            <v>3</v>
          </cell>
          <cell r="K789">
            <v>198.8</v>
          </cell>
          <cell r="L789">
            <v>91747.975841154301</v>
          </cell>
          <cell r="M789">
            <v>41.297308244543999</v>
          </cell>
          <cell r="N789">
            <v>2.60269355532099</v>
          </cell>
        </row>
        <row r="790">
          <cell r="G790" t="str">
            <v>Denmark</v>
          </cell>
          <cell r="H790">
            <v>1</v>
          </cell>
          <cell r="I790">
            <v>2</v>
          </cell>
          <cell r="J790">
            <v>3</v>
          </cell>
          <cell r="K790">
            <v>107.5</v>
          </cell>
          <cell r="L790">
            <v>64875.6059486792</v>
          </cell>
          <cell r="M790">
            <v>28.893919726391701</v>
          </cell>
          <cell r="N790">
            <v>3.09705589540479</v>
          </cell>
        </row>
        <row r="791">
          <cell r="G791" t="str">
            <v>Denmark</v>
          </cell>
          <cell r="H791">
            <v>1</v>
          </cell>
          <cell r="I791">
            <v>3</v>
          </cell>
          <cell r="J791">
            <v>3</v>
          </cell>
          <cell r="K791">
            <v>32.700000000000003</v>
          </cell>
          <cell r="L791">
            <v>19380.7329943195</v>
          </cell>
          <cell r="M791">
            <v>17.379533676172901</v>
          </cell>
          <cell r="N791">
            <v>4.1561323647090704</v>
          </cell>
        </row>
        <row r="792">
          <cell r="G792" t="str">
            <v>Denmark</v>
          </cell>
          <cell r="H792">
            <v>1</v>
          </cell>
          <cell r="I792">
            <v>4</v>
          </cell>
          <cell r="J792">
            <v>3</v>
          </cell>
          <cell r="K792">
            <v>2</v>
          </cell>
          <cell r="L792">
            <v>1214.5612653304299</v>
          </cell>
          <cell r="M792">
            <v>11.920654228365599</v>
          </cell>
          <cell r="N792">
            <v>12.164305823908</v>
          </cell>
        </row>
        <row r="793">
          <cell r="G793" t="str">
            <v>Denmark</v>
          </cell>
          <cell r="H793">
            <v>2</v>
          </cell>
          <cell r="I793">
            <v>1</v>
          </cell>
          <cell r="J793">
            <v>3</v>
          </cell>
          <cell r="K793">
            <v>142</v>
          </cell>
          <cell r="L793">
            <v>61020.437768579999</v>
          </cell>
          <cell r="M793">
            <v>32.395037774486198</v>
          </cell>
          <cell r="N793">
            <v>2.6405254381477401</v>
          </cell>
        </row>
        <row r="794">
          <cell r="G794" t="str">
            <v>Denmark</v>
          </cell>
          <cell r="H794">
            <v>2</v>
          </cell>
          <cell r="I794">
            <v>2</v>
          </cell>
          <cell r="J794">
            <v>3</v>
          </cell>
          <cell r="K794">
            <v>199.3</v>
          </cell>
          <cell r="L794">
            <v>88072.168685422497</v>
          </cell>
          <cell r="M794">
            <v>18.4140269727259</v>
          </cell>
          <cell r="N794">
            <v>1.57819518108791</v>
          </cell>
        </row>
        <row r="795">
          <cell r="G795" t="str">
            <v>Denmark</v>
          </cell>
          <cell r="H795">
            <v>2</v>
          </cell>
          <cell r="I795">
            <v>3</v>
          </cell>
          <cell r="J795">
            <v>3</v>
          </cell>
          <cell r="K795">
            <v>93.7</v>
          </cell>
          <cell r="L795">
            <v>51239.466933359901</v>
          </cell>
          <cell r="M795">
            <v>12.1290009802479</v>
          </cell>
          <cell r="N795">
            <v>1.33040903571945</v>
          </cell>
        </row>
        <row r="796">
          <cell r="G796" t="str">
            <v>Denmark</v>
          </cell>
          <cell r="H796">
            <v>2</v>
          </cell>
          <cell r="I796">
            <v>4</v>
          </cell>
          <cell r="J796">
            <v>3</v>
          </cell>
          <cell r="K796">
            <v>12</v>
          </cell>
          <cell r="L796">
            <v>10544.1724394421</v>
          </cell>
          <cell r="M796">
            <v>16.674201210834301</v>
          </cell>
          <cell r="N796">
            <v>4.9622425398809096</v>
          </cell>
        </row>
        <row r="797">
          <cell r="G797" t="str">
            <v>Denmark</v>
          </cell>
          <cell r="H797">
            <v>3</v>
          </cell>
          <cell r="I797">
            <v>1</v>
          </cell>
          <cell r="J797">
            <v>3</v>
          </cell>
          <cell r="K797">
            <v>51.2</v>
          </cell>
          <cell r="L797">
            <v>17734.258704315798</v>
          </cell>
          <cell r="M797">
            <v>26.449142171158702</v>
          </cell>
          <cell r="N797">
            <v>3.7132674766718199</v>
          </cell>
        </row>
        <row r="798">
          <cell r="G798" t="str">
            <v>Denmark</v>
          </cell>
          <cell r="H798">
            <v>3</v>
          </cell>
          <cell r="I798">
            <v>2</v>
          </cell>
          <cell r="J798">
            <v>3</v>
          </cell>
          <cell r="K798">
            <v>103.2</v>
          </cell>
          <cell r="L798">
            <v>36465.402132155898</v>
          </cell>
          <cell r="M798">
            <v>13.2358411153504</v>
          </cell>
          <cell r="N798">
            <v>1.4785403755553199</v>
          </cell>
        </row>
        <row r="799">
          <cell r="G799" t="str">
            <v>Denmark</v>
          </cell>
          <cell r="H799">
            <v>3</v>
          </cell>
          <cell r="I799">
            <v>3</v>
          </cell>
          <cell r="J799">
            <v>3</v>
          </cell>
          <cell r="K799">
            <v>116.1</v>
          </cell>
          <cell r="L799">
            <v>48422.053248086202</v>
          </cell>
          <cell r="M799">
            <v>7.7788649847875702</v>
          </cell>
          <cell r="N799">
            <v>0.82083109932041398</v>
          </cell>
        </row>
        <row r="800">
          <cell r="G800" t="str">
            <v>Denmark</v>
          </cell>
          <cell r="H800">
            <v>3</v>
          </cell>
          <cell r="I800">
            <v>4</v>
          </cell>
          <cell r="J800">
            <v>3</v>
          </cell>
          <cell r="K800">
            <v>19.5</v>
          </cell>
          <cell r="L800">
            <v>9511.4196859755393</v>
          </cell>
          <cell r="M800">
            <v>4.2202625795109503</v>
          </cell>
          <cell r="N800">
            <v>1.22366279862435</v>
          </cell>
        </row>
        <row r="801">
          <cell r="G801" t="str">
            <v>England (UK)</v>
          </cell>
          <cell r="H801">
            <v>1</v>
          </cell>
          <cell r="I801">
            <v>1</v>
          </cell>
          <cell r="J801">
            <v>3</v>
          </cell>
          <cell r="K801">
            <v>1</v>
          </cell>
          <cell r="L801">
            <v>7790.4045308494296</v>
          </cell>
          <cell r="M801">
            <v>100</v>
          </cell>
          <cell r="N801">
            <v>0</v>
          </cell>
        </row>
        <row r="802">
          <cell r="G802" t="str">
            <v>England (UK)</v>
          </cell>
          <cell r="H802">
            <v>1</v>
          </cell>
          <cell r="I802">
            <v>1</v>
          </cell>
          <cell r="J802">
            <v>3</v>
          </cell>
          <cell r="K802">
            <v>189</v>
          </cell>
          <cell r="L802">
            <v>862926.75588430394</v>
          </cell>
          <cell r="M802">
            <v>39.656942061338803</v>
          </cell>
          <cell r="N802">
            <v>2.7477297795454398</v>
          </cell>
        </row>
        <row r="803">
          <cell r="G803" t="str">
            <v>England (UK)</v>
          </cell>
          <cell r="H803">
            <v>1</v>
          </cell>
          <cell r="I803">
            <v>2</v>
          </cell>
          <cell r="J803">
            <v>3</v>
          </cell>
          <cell r="K803">
            <v>166.2</v>
          </cell>
          <cell r="L803">
            <v>818712.20297573402</v>
          </cell>
          <cell r="M803">
            <v>28.252266567520401</v>
          </cell>
          <cell r="N803">
            <v>2.4032200004920101</v>
          </cell>
        </row>
        <row r="804">
          <cell r="G804" t="str">
            <v>England (UK)</v>
          </cell>
          <cell r="H804">
            <v>1</v>
          </cell>
          <cell r="I804">
            <v>3</v>
          </cell>
          <cell r="J804">
            <v>3</v>
          </cell>
          <cell r="K804">
            <v>66.2</v>
          </cell>
          <cell r="L804">
            <v>380546.83569473098</v>
          </cell>
          <cell r="M804">
            <v>29.99779170127</v>
          </cell>
          <cell r="N804">
            <v>3.9052475908625599</v>
          </cell>
        </row>
        <row r="805">
          <cell r="G805" t="str">
            <v>England (UK)</v>
          </cell>
          <cell r="H805">
            <v>1</v>
          </cell>
          <cell r="I805">
            <v>4</v>
          </cell>
          <cell r="J805">
            <v>3</v>
          </cell>
          <cell r="K805">
            <v>5.6</v>
          </cell>
          <cell r="L805">
            <v>33974.228376243998</v>
          </cell>
          <cell r="M805">
            <v>21.849261269607901</v>
          </cell>
          <cell r="N805">
            <v>11.957145248611599</v>
          </cell>
        </row>
        <row r="806">
          <cell r="G806" t="str">
            <v>England (UK)</v>
          </cell>
          <cell r="H806">
            <v>2</v>
          </cell>
          <cell r="I806">
            <v>1</v>
          </cell>
          <cell r="J806">
            <v>3</v>
          </cell>
          <cell r="K806">
            <v>42.6</v>
          </cell>
          <cell r="L806">
            <v>266757.88162254298</v>
          </cell>
          <cell r="M806">
            <v>19.158721745864199</v>
          </cell>
          <cell r="N806">
            <v>3.9450334089946999</v>
          </cell>
        </row>
        <row r="807">
          <cell r="G807" t="str">
            <v>England (UK)</v>
          </cell>
          <cell r="H807">
            <v>2</v>
          </cell>
          <cell r="I807">
            <v>2</v>
          </cell>
          <cell r="J807">
            <v>3</v>
          </cell>
          <cell r="K807">
            <v>119.3</v>
          </cell>
          <cell r="L807">
            <v>737848.50099766499</v>
          </cell>
          <cell r="M807">
            <v>21.2437808308784</v>
          </cell>
          <cell r="N807">
            <v>2.0648441506297401</v>
          </cell>
        </row>
        <row r="808">
          <cell r="G808" t="str">
            <v>England (UK)</v>
          </cell>
          <cell r="H808">
            <v>2</v>
          </cell>
          <cell r="I808">
            <v>3</v>
          </cell>
          <cell r="J808">
            <v>3</v>
          </cell>
          <cell r="K808">
            <v>91.7</v>
          </cell>
          <cell r="L808">
            <v>555194.40496845404</v>
          </cell>
          <cell r="M808">
            <v>14.3172263710418</v>
          </cell>
          <cell r="N808">
            <v>1.70036347368186</v>
          </cell>
        </row>
        <row r="809">
          <cell r="G809" t="str">
            <v>England (UK)</v>
          </cell>
          <cell r="H809">
            <v>2</v>
          </cell>
          <cell r="I809">
            <v>4</v>
          </cell>
          <cell r="J809">
            <v>3</v>
          </cell>
          <cell r="K809">
            <v>17.399999999999999</v>
          </cell>
          <cell r="L809">
            <v>107831.05642406001</v>
          </cell>
          <cell r="M809">
            <v>9.9221801045511295</v>
          </cell>
          <cell r="N809">
            <v>2.6405571283401601</v>
          </cell>
        </row>
        <row r="810">
          <cell r="G810" t="str">
            <v>England (UK)</v>
          </cell>
          <cell r="H810">
            <v>3</v>
          </cell>
          <cell r="I810">
            <v>1</v>
          </cell>
          <cell r="J810">
            <v>3</v>
          </cell>
          <cell r="K810">
            <v>25</v>
          </cell>
          <cell r="L810">
            <v>159799.66218930701</v>
          </cell>
          <cell r="M810">
            <v>21.698751777121402</v>
          </cell>
          <cell r="N810">
            <v>6.25275141484091</v>
          </cell>
        </row>
        <row r="811">
          <cell r="G811" t="str">
            <v>England (UK)</v>
          </cell>
          <cell r="H811">
            <v>3</v>
          </cell>
          <cell r="I811">
            <v>2</v>
          </cell>
          <cell r="J811">
            <v>3</v>
          </cell>
          <cell r="K811">
            <v>75.7</v>
          </cell>
          <cell r="L811">
            <v>425532.69291687699</v>
          </cell>
          <cell r="M811">
            <v>17.047172796194101</v>
          </cell>
          <cell r="N811">
            <v>2.3956051103320299</v>
          </cell>
        </row>
        <row r="812">
          <cell r="G812" t="str">
            <v>England (UK)</v>
          </cell>
          <cell r="H812">
            <v>3</v>
          </cell>
          <cell r="I812">
            <v>3</v>
          </cell>
          <cell r="J812">
            <v>3</v>
          </cell>
          <cell r="K812">
            <v>114.2</v>
          </cell>
          <cell r="L812">
            <v>579786.34944028605</v>
          </cell>
          <cell r="M812">
            <v>11.9123145886985</v>
          </cell>
          <cell r="N812">
            <v>1.1929245714924399</v>
          </cell>
        </row>
        <row r="813">
          <cell r="G813" t="str">
            <v>England (UK)</v>
          </cell>
          <cell r="H813">
            <v>3</v>
          </cell>
          <cell r="I813">
            <v>4</v>
          </cell>
          <cell r="J813">
            <v>3</v>
          </cell>
          <cell r="K813">
            <v>53.1</v>
          </cell>
          <cell r="L813">
            <v>272298.71753122</v>
          </cell>
          <cell r="M813">
            <v>9.9790034400340009</v>
          </cell>
          <cell r="N813">
            <v>1.6383618612067601</v>
          </cell>
        </row>
        <row r="814">
          <cell r="G814" t="str">
            <v>Estonia</v>
          </cell>
          <cell r="H814">
            <v>1</v>
          </cell>
          <cell r="I814">
            <v>1</v>
          </cell>
          <cell r="J814">
            <v>3</v>
          </cell>
          <cell r="K814">
            <v>117</v>
          </cell>
          <cell r="L814">
            <v>12249.344127603799</v>
          </cell>
          <cell r="M814">
            <v>42.363094352569497</v>
          </cell>
          <cell r="N814">
            <v>3.5659878284988999</v>
          </cell>
        </row>
        <row r="815">
          <cell r="G815" t="str">
            <v>Estonia</v>
          </cell>
          <cell r="H815">
            <v>1</v>
          </cell>
          <cell r="I815">
            <v>2</v>
          </cell>
          <cell r="J815">
            <v>3</v>
          </cell>
          <cell r="K815">
            <v>111.2</v>
          </cell>
          <cell r="L815">
            <v>11815.347160858901</v>
          </cell>
          <cell r="M815">
            <v>32.3159514154002</v>
          </cell>
          <cell r="N815">
            <v>3.19637693553552</v>
          </cell>
        </row>
        <row r="816">
          <cell r="G816" t="str">
            <v>Estonia</v>
          </cell>
          <cell r="H816">
            <v>1</v>
          </cell>
          <cell r="I816">
            <v>3</v>
          </cell>
          <cell r="J816">
            <v>3</v>
          </cell>
          <cell r="K816">
            <v>55.9</v>
          </cell>
          <cell r="L816">
            <v>5860.4810096257597</v>
          </cell>
          <cell r="M816">
            <v>28.3186172744381</v>
          </cell>
          <cell r="N816">
            <v>4.5107175054004296</v>
          </cell>
        </row>
        <row r="817">
          <cell r="G817" t="str">
            <v>Estonia</v>
          </cell>
          <cell r="H817">
            <v>1</v>
          </cell>
          <cell r="I817">
            <v>4</v>
          </cell>
          <cell r="J817">
            <v>3</v>
          </cell>
          <cell r="K817">
            <v>1.9</v>
          </cell>
          <cell r="L817">
            <v>199.091904260576</v>
          </cell>
          <cell r="M817">
            <v>10.8954308775677</v>
          </cell>
          <cell r="N817">
            <v>10.377250789537401</v>
          </cell>
        </row>
        <row r="818">
          <cell r="G818" t="str">
            <v>Estonia</v>
          </cell>
          <cell r="H818">
            <v>2</v>
          </cell>
          <cell r="I818">
            <v>1</v>
          </cell>
          <cell r="J818">
            <v>3</v>
          </cell>
          <cell r="K818">
            <v>107.8</v>
          </cell>
          <cell r="L818">
            <v>12247.7067308103</v>
          </cell>
          <cell r="M818">
            <v>23.5247365700776</v>
          </cell>
          <cell r="N818">
            <v>2.4678390814946498</v>
          </cell>
        </row>
        <row r="819">
          <cell r="G819" t="str">
            <v>Estonia</v>
          </cell>
          <cell r="H819">
            <v>2</v>
          </cell>
          <cell r="I819">
            <v>2</v>
          </cell>
          <cell r="J819">
            <v>3</v>
          </cell>
          <cell r="K819">
            <v>226.7</v>
          </cell>
          <cell r="L819">
            <v>24794.826311688801</v>
          </cell>
          <cell r="M819">
            <v>18.968887076420899</v>
          </cell>
          <cell r="N819">
            <v>1.3242069447103499</v>
          </cell>
        </row>
        <row r="820">
          <cell r="G820" t="str">
            <v>Estonia</v>
          </cell>
          <cell r="H820">
            <v>2</v>
          </cell>
          <cell r="I820">
            <v>3</v>
          </cell>
          <cell r="J820">
            <v>3</v>
          </cell>
          <cell r="K820">
            <v>167.2</v>
          </cell>
          <cell r="L820">
            <v>18154.885005980399</v>
          </cell>
          <cell r="M820">
            <v>14.798631113856301</v>
          </cell>
          <cell r="N820">
            <v>1.3055422197786799</v>
          </cell>
        </row>
        <row r="821">
          <cell r="G821" t="str">
            <v>Estonia</v>
          </cell>
          <cell r="H821">
            <v>2</v>
          </cell>
          <cell r="I821">
            <v>4</v>
          </cell>
          <cell r="J821">
            <v>3</v>
          </cell>
          <cell r="K821">
            <v>19.3</v>
          </cell>
          <cell r="L821">
            <v>2062.23223800818</v>
          </cell>
          <cell r="M821">
            <v>9.5825003468801704</v>
          </cell>
          <cell r="N821">
            <v>2.6602266477843002</v>
          </cell>
        </row>
        <row r="822">
          <cell r="G822" t="str">
            <v>Estonia</v>
          </cell>
          <cell r="H822">
            <v>3</v>
          </cell>
          <cell r="I822">
            <v>1</v>
          </cell>
          <cell r="J822">
            <v>3</v>
          </cell>
          <cell r="K822">
            <v>27.3</v>
          </cell>
          <cell r="L822">
            <v>3154.1795458092301</v>
          </cell>
          <cell r="M822">
            <v>15.262567136439101</v>
          </cell>
          <cell r="N822">
            <v>3.6804726593980601</v>
          </cell>
        </row>
        <row r="823">
          <cell r="G823" t="str">
            <v>Estonia</v>
          </cell>
          <cell r="H823">
            <v>3</v>
          </cell>
          <cell r="I823">
            <v>2</v>
          </cell>
          <cell r="J823">
            <v>3</v>
          </cell>
          <cell r="K823">
            <v>87</v>
          </cell>
          <cell r="L823">
            <v>9876.0866634019003</v>
          </cell>
          <cell r="M823">
            <v>11.6283514347903</v>
          </cell>
          <cell r="N823">
            <v>1.37132158208493</v>
          </cell>
        </row>
        <row r="824">
          <cell r="G824" t="str">
            <v>Estonia</v>
          </cell>
          <cell r="H824">
            <v>3</v>
          </cell>
          <cell r="I824">
            <v>3</v>
          </cell>
          <cell r="J824">
            <v>3</v>
          </cell>
          <cell r="K824">
            <v>104.7</v>
          </cell>
          <cell r="L824">
            <v>11695.507656170401</v>
          </cell>
          <cell r="M824">
            <v>8.2847921802891396</v>
          </cell>
          <cell r="N824">
            <v>0.87491166252192498</v>
          </cell>
        </row>
        <row r="825">
          <cell r="G825" t="str">
            <v>Estonia</v>
          </cell>
          <cell r="H825">
            <v>3</v>
          </cell>
          <cell r="I825">
            <v>4</v>
          </cell>
          <cell r="J825">
            <v>3</v>
          </cell>
          <cell r="K825">
            <v>21</v>
          </cell>
          <cell r="L825">
            <v>2423.4240642814402</v>
          </cell>
          <cell r="M825">
            <v>4.3181185883163202</v>
          </cell>
          <cell r="N825">
            <v>1.1776869433847701</v>
          </cell>
        </row>
        <row r="826">
          <cell r="G826" t="str">
            <v>Finland</v>
          </cell>
          <cell r="H826">
            <v>1</v>
          </cell>
          <cell r="I826">
            <v>1</v>
          </cell>
          <cell r="J826">
            <v>3</v>
          </cell>
          <cell r="K826">
            <v>94.2</v>
          </cell>
          <cell r="L826">
            <v>70131.663495174696</v>
          </cell>
          <cell r="M826">
            <v>58.2538373103745</v>
          </cell>
          <cell r="N826">
            <v>4.5533503331631699</v>
          </cell>
        </row>
        <row r="827">
          <cell r="G827" t="str">
            <v>Finland</v>
          </cell>
          <cell r="H827">
            <v>1</v>
          </cell>
          <cell r="I827">
            <v>2</v>
          </cell>
          <cell r="J827">
            <v>3</v>
          </cell>
          <cell r="K827">
            <v>91.8</v>
          </cell>
          <cell r="L827">
            <v>61884.620457728102</v>
          </cell>
          <cell r="M827">
            <v>38.769843614600802</v>
          </cell>
          <cell r="N827">
            <v>3.6866371325914402</v>
          </cell>
        </row>
        <row r="828">
          <cell r="G828" t="str">
            <v>Finland</v>
          </cell>
          <cell r="H828">
            <v>1</v>
          </cell>
          <cell r="I828">
            <v>3</v>
          </cell>
          <cell r="J828">
            <v>3</v>
          </cell>
          <cell r="K828">
            <v>36.799999999999997</v>
          </cell>
          <cell r="L828">
            <v>26336.7815992541</v>
          </cell>
          <cell r="M828">
            <v>26.7729939401124</v>
          </cell>
          <cell r="N828">
            <v>5.1718953905143703</v>
          </cell>
        </row>
        <row r="829">
          <cell r="G829" t="str">
            <v>Finland</v>
          </cell>
          <cell r="H829">
            <v>1</v>
          </cell>
          <cell r="I829">
            <v>4</v>
          </cell>
          <cell r="J829">
            <v>3</v>
          </cell>
          <cell r="K829">
            <v>3.2</v>
          </cell>
          <cell r="L829">
            <v>2864.7129771670002</v>
          </cell>
          <cell r="M829">
            <v>20.2360016541937</v>
          </cell>
          <cell r="N829">
            <v>15.491775763591299</v>
          </cell>
        </row>
        <row r="830">
          <cell r="G830" t="str">
            <v>Finland</v>
          </cell>
          <cell r="H830">
            <v>2</v>
          </cell>
          <cell r="I830">
            <v>1</v>
          </cell>
          <cell r="J830">
            <v>3</v>
          </cell>
          <cell r="K830">
            <v>84.1</v>
          </cell>
          <cell r="L830">
            <v>60404.728604788703</v>
          </cell>
          <cell r="M830">
            <v>39.126108877513303</v>
          </cell>
          <cell r="N830">
            <v>3.9016248303686698</v>
          </cell>
        </row>
        <row r="831">
          <cell r="G831" t="str">
            <v>Finland</v>
          </cell>
          <cell r="H831">
            <v>2</v>
          </cell>
          <cell r="I831">
            <v>2</v>
          </cell>
          <cell r="J831">
            <v>3</v>
          </cell>
          <cell r="K831">
            <v>148.69999999999999</v>
          </cell>
          <cell r="L831">
            <v>96569.840713959406</v>
          </cell>
          <cell r="M831">
            <v>24.148317622511001</v>
          </cell>
          <cell r="N831">
            <v>2.1123725758497098</v>
          </cell>
        </row>
        <row r="832">
          <cell r="G832" t="str">
            <v>Finland</v>
          </cell>
          <cell r="H832">
            <v>2</v>
          </cell>
          <cell r="I832">
            <v>3</v>
          </cell>
          <cell r="J832">
            <v>3</v>
          </cell>
          <cell r="K832">
            <v>111</v>
          </cell>
          <cell r="L832">
            <v>74338.986444258495</v>
          </cell>
          <cell r="M832">
            <v>15.387250743426099</v>
          </cell>
          <cell r="N832">
            <v>1.59878322421193</v>
          </cell>
        </row>
        <row r="833">
          <cell r="G833" t="str">
            <v>Finland</v>
          </cell>
          <cell r="H833">
            <v>2</v>
          </cell>
          <cell r="I833">
            <v>4</v>
          </cell>
          <cell r="J833">
            <v>3</v>
          </cell>
          <cell r="K833">
            <v>31.2</v>
          </cell>
          <cell r="L833">
            <v>21132.861018568499</v>
          </cell>
          <cell r="M833">
            <v>12.9632320945088</v>
          </cell>
          <cell r="N833">
            <v>2.3314906142407699</v>
          </cell>
        </row>
        <row r="834">
          <cell r="G834" t="str">
            <v>Finland</v>
          </cell>
          <cell r="H834">
            <v>3</v>
          </cell>
          <cell r="I834">
            <v>1</v>
          </cell>
          <cell r="J834">
            <v>3</v>
          </cell>
          <cell r="K834">
            <v>20</v>
          </cell>
          <cell r="L834">
            <v>14616.3342971602</v>
          </cell>
          <cell r="M834">
            <v>33.058850652609301</v>
          </cell>
          <cell r="N834">
            <v>7.0120684365511403</v>
          </cell>
        </row>
        <row r="835">
          <cell r="G835" t="str">
            <v>Finland</v>
          </cell>
          <cell r="H835">
            <v>3</v>
          </cell>
          <cell r="I835">
            <v>2</v>
          </cell>
          <cell r="J835">
            <v>3</v>
          </cell>
          <cell r="K835">
            <v>57.4</v>
          </cell>
          <cell r="L835">
            <v>32798.024710463702</v>
          </cell>
          <cell r="M835">
            <v>16.233792425065499</v>
          </cell>
          <cell r="N835">
            <v>2.0225742320336901</v>
          </cell>
        </row>
        <row r="836">
          <cell r="G836" t="str">
            <v>Finland</v>
          </cell>
          <cell r="H836">
            <v>3</v>
          </cell>
          <cell r="I836">
            <v>3</v>
          </cell>
          <cell r="J836">
            <v>3</v>
          </cell>
          <cell r="K836">
            <v>80.7</v>
          </cell>
          <cell r="L836">
            <v>45796.390248123404</v>
          </cell>
          <cell r="M836">
            <v>8.5404474567471702</v>
          </cell>
          <cell r="N836">
            <v>1.11776269500706</v>
          </cell>
        </row>
        <row r="837">
          <cell r="G837" t="str">
            <v>Finland</v>
          </cell>
          <cell r="H837">
            <v>3</v>
          </cell>
          <cell r="I837">
            <v>4</v>
          </cell>
          <cell r="J837">
            <v>3</v>
          </cell>
          <cell r="K837">
            <v>46.9</v>
          </cell>
          <cell r="L837">
            <v>27250.858427286399</v>
          </cell>
          <cell r="M837">
            <v>6.05043509737175</v>
          </cell>
          <cell r="N837">
            <v>1.0455495331948701</v>
          </cell>
        </row>
        <row r="838">
          <cell r="G838" t="str">
            <v>Flanders (Belgium)</v>
          </cell>
          <cell r="H838">
            <v>1</v>
          </cell>
          <cell r="I838">
            <v>1</v>
          </cell>
          <cell r="J838">
            <v>3</v>
          </cell>
          <cell r="K838">
            <v>160.5</v>
          </cell>
          <cell r="L838">
            <v>121972.496811294</v>
          </cell>
          <cell r="M838">
            <v>53.444243442628903</v>
          </cell>
          <cell r="N838">
            <v>3.4234213244211502</v>
          </cell>
        </row>
        <row r="839">
          <cell r="G839" t="str">
            <v>Flanders (Belgium)</v>
          </cell>
          <cell r="H839">
            <v>1</v>
          </cell>
          <cell r="I839">
            <v>2</v>
          </cell>
          <cell r="J839">
            <v>3</v>
          </cell>
          <cell r="K839">
            <v>114.5</v>
          </cell>
          <cell r="L839">
            <v>90273.8914085383</v>
          </cell>
          <cell r="M839">
            <v>40.516236512155302</v>
          </cell>
          <cell r="N839">
            <v>3.6364205569928099</v>
          </cell>
        </row>
        <row r="840">
          <cell r="G840" t="str">
            <v>Flanders (Belgium)</v>
          </cell>
          <cell r="H840">
            <v>1</v>
          </cell>
          <cell r="I840">
            <v>3</v>
          </cell>
          <cell r="J840">
            <v>3</v>
          </cell>
          <cell r="K840">
            <v>41.4</v>
          </cell>
          <cell r="L840">
            <v>32750.151420354501</v>
          </cell>
          <cell r="M840">
            <v>35.608708030973503</v>
          </cell>
          <cell r="N840">
            <v>6.3785264356389204</v>
          </cell>
        </row>
        <row r="841">
          <cell r="G841" t="str">
            <v>Flanders (Belgium)</v>
          </cell>
          <cell r="H841">
            <v>2</v>
          </cell>
          <cell r="I841">
            <v>1</v>
          </cell>
          <cell r="J841">
            <v>3</v>
          </cell>
          <cell r="K841">
            <v>87</v>
          </cell>
          <cell r="L841">
            <v>67209.836192067</v>
          </cell>
          <cell r="M841">
            <v>29.093479965247401</v>
          </cell>
          <cell r="N841">
            <v>2.7515487085168799</v>
          </cell>
        </row>
        <row r="842">
          <cell r="G842" t="str">
            <v>Flanders (Belgium)</v>
          </cell>
          <cell r="H842">
            <v>2</v>
          </cell>
          <cell r="I842">
            <v>2</v>
          </cell>
          <cell r="J842">
            <v>3</v>
          </cell>
          <cell r="K842">
            <v>150.19999999999999</v>
          </cell>
          <cell r="L842">
            <v>114093.20511974899</v>
          </cell>
          <cell r="M842">
            <v>19.570259239909099</v>
          </cell>
          <cell r="N842">
            <v>1.6870509251952801</v>
          </cell>
        </row>
        <row r="843">
          <cell r="G843" t="str">
            <v>Flanders (Belgium)</v>
          </cell>
          <cell r="H843">
            <v>2</v>
          </cell>
          <cell r="I843">
            <v>3</v>
          </cell>
          <cell r="J843">
            <v>3</v>
          </cell>
          <cell r="K843">
            <v>109</v>
          </cell>
          <cell r="L843">
            <v>82378.012226284001</v>
          </cell>
          <cell r="M843">
            <v>16.130414947272701</v>
          </cell>
          <cell r="N843">
            <v>1.6678635008145699</v>
          </cell>
        </row>
        <row r="844">
          <cell r="G844" t="str">
            <v>Flanders (Belgium)</v>
          </cell>
          <cell r="H844">
            <v>2</v>
          </cell>
          <cell r="I844">
            <v>4</v>
          </cell>
          <cell r="J844">
            <v>3</v>
          </cell>
          <cell r="K844">
            <v>10.8</v>
          </cell>
          <cell r="L844">
            <v>7854.99304578381</v>
          </cell>
          <cell r="M844">
            <v>9.7355930909377495</v>
          </cell>
          <cell r="N844">
            <v>3.5453049455311598</v>
          </cell>
        </row>
        <row r="845">
          <cell r="G845" t="str">
            <v>Flanders (Belgium)</v>
          </cell>
          <cell r="H845">
            <v>3</v>
          </cell>
          <cell r="I845">
            <v>1</v>
          </cell>
          <cell r="J845">
            <v>3</v>
          </cell>
          <cell r="K845">
            <v>16.899999999999999</v>
          </cell>
          <cell r="L845">
            <v>12592.9478389335</v>
          </cell>
          <cell r="M845">
            <v>30.134193004086502</v>
          </cell>
          <cell r="N845">
            <v>7.2374428284452401</v>
          </cell>
        </row>
        <row r="846">
          <cell r="G846" t="str">
            <v>Flanders (Belgium)</v>
          </cell>
          <cell r="H846">
            <v>3</v>
          </cell>
          <cell r="I846">
            <v>2</v>
          </cell>
          <cell r="J846">
            <v>3</v>
          </cell>
          <cell r="K846">
            <v>42</v>
          </cell>
          <cell r="L846">
            <v>32667.572464957499</v>
          </cell>
          <cell r="M846">
            <v>14.736541442681499</v>
          </cell>
          <cell r="N846">
            <v>2.6169651188106302</v>
          </cell>
        </row>
        <row r="847">
          <cell r="G847" t="str">
            <v>Flanders (Belgium)</v>
          </cell>
          <cell r="H847">
            <v>3</v>
          </cell>
          <cell r="I847">
            <v>3</v>
          </cell>
          <cell r="J847">
            <v>3</v>
          </cell>
          <cell r="K847">
            <v>80.8</v>
          </cell>
          <cell r="L847">
            <v>62722.693331005299</v>
          </cell>
          <cell r="M847">
            <v>9.1842935027786208</v>
          </cell>
          <cell r="N847">
            <v>1.13738410360315</v>
          </cell>
        </row>
        <row r="848">
          <cell r="G848" t="str">
            <v>Flanders (Belgium)</v>
          </cell>
          <cell r="H848">
            <v>3</v>
          </cell>
          <cell r="I848">
            <v>4</v>
          </cell>
          <cell r="J848">
            <v>3</v>
          </cell>
          <cell r="K848">
            <v>21.3</v>
          </cell>
          <cell r="L848">
            <v>15894.268556118799</v>
          </cell>
          <cell r="M848">
            <v>4.7160480896728796</v>
          </cell>
          <cell r="N848">
            <v>1.1997241203079301</v>
          </cell>
        </row>
        <row r="849">
          <cell r="G849" t="str">
            <v>France</v>
          </cell>
          <cell r="H849">
            <v>1</v>
          </cell>
          <cell r="I849">
            <v>4</v>
          </cell>
          <cell r="J849">
            <v>3</v>
          </cell>
          <cell r="K849">
            <v>7</v>
          </cell>
          <cell r="L849">
            <v>30636.889850678799</v>
          </cell>
          <cell r="M849">
            <v>88.259816450536206</v>
          </cell>
          <cell r="N849">
            <v>9.7275155642908295</v>
          </cell>
        </row>
        <row r="850">
          <cell r="G850" t="str">
            <v>France</v>
          </cell>
          <cell r="H850">
            <v>1</v>
          </cell>
          <cell r="I850">
            <v>1</v>
          </cell>
          <cell r="J850">
            <v>3</v>
          </cell>
          <cell r="K850">
            <v>312.3</v>
          </cell>
          <cell r="L850">
            <v>1806069.73303159</v>
          </cell>
          <cell r="M850">
            <v>43.927422625635202</v>
          </cell>
          <cell r="N850">
            <v>1.8360644433914799</v>
          </cell>
        </row>
        <row r="851">
          <cell r="G851" t="str">
            <v>France</v>
          </cell>
          <cell r="H851">
            <v>1</v>
          </cell>
          <cell r="I851">
            <v>2</v>
          </cell>
          <cell r="J851">
            <v>3</v>
          </cell>
          <cell r="K851">
            <v>189.9</v>
          </cell>
          <cell r="L851">
            <v>1132950.8889294299</v>
          </cell>
          <cell r="M851">
            <v>36.978387985944401</v>
          </cell>
          <cell r="N851">
            <v>2.07562000764911</v>
          </cell>
        </row>
        <row r="852">
          <cell r="G852" t="str">
            <v>France</v>
          </cell>
          <cell r="H852">
            <v>1</v>
          </cell>
          <cell r="I852">
            <v>3</v>
          </cell>
          <cell r="J852">
            <v>3</v>
          </cell>
          <cell r="K852">
            <v>59.8</v>
          </cell>
          <cell r="L852">
            <v>345653.934025547</v>
          </cell>
          <cell r="M852">
            <v>31.678246816175999</v>
          </cell>
          <cell r="N852">
            <v>3.75029775347044</v>
          </cell>
        </row>
        <row r="853">
          <cell r="G853" t="str">
            <v>France</v>
          </cell>
          <cell r="H853">
            <v>1</v>
          </cell>
          <cell r="I853">
            <v>4</v>
          </cell>
          <cell r="J853">
            <v>3</v>
          </cell>
          <cell r="K853">
            <v>5</v>
          </cell>
          <cell r="L853">
            <v>30806.179024428799</v>
          </cell>
          <cell r="M853">
            <v>33.740836258701101</v>
          </cell>
          <cell r="N853">
            <v>12.8657527138232</v>
          </cell>
        </row>
      </sheetData>
      <sheetData sheetId="50">
        <row r="1">
          <cell r="G1" t="str">
            <v>CNTRY_OUT</v>
          </cell>
          <cell r="H1" t="str">
            <v>LITLEVb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484.9</v>
          </cell>
          <cell r="K3">
            <v>872265.92140983499</v>
          </cell>
          <cell r="L3">
            <v>57.2570070634358</v>
          </cell>
          <cell r="M3">
            <v>2.2388391759110799</v>
          </cell>
        </row>
        <row r="4">
          <cell r="G4" t="str">
            <v>Australia</v>
          </cell>
          <cell r="H4">
            <v>2</v>
          </cell>
          <cell r="I4">
            <v>1</v>
          </cell>
          <cell r="J4">
            <v>1384.7</v>
          </cell>
          <cell r="K4">
            <v>2491012.3770011798</v>
          </cell>
          <cell r="L4">
            <v>72.663400472736399</v>
          </cell>
          <cell r="M4">
            <v>1.37496544035275</v>
          </cell>
        </row>
        <row r="5">
          <cell r="G5" t="str">
            <v>Australia</v>
          </cell>
          <cell r="H5">
            <v>3</v>
          </cell>
          <cell r="I5">
            <v>1</v>
          </cell>
          <cell r="J5">
            <v>2071.6999999999998</v>
          </cell>
          <cell r="K5">
            <v>3762319.4731176798</v>
          </cell>
          <cell r="L5">
            <v>80.408848372049405</v>
          </cell>
          <cell r="M5">
            <v>0.977884107987677</v>
          </cell>
        </row>
        <row r="6">
          <cell r="G6" t="str">
            <v>Australia</v>
          </cell>
          <cell r="H6">
            <v>4</v>
          </cell>
          <cell r="I6">
            <v>1</v>
          </cell>
          <cell r="J6">
            <v>999.7</v>
          </cell>
          <cell r="K6">
            <v>1773372.28340705</v>
          </cell>
          <cell r="L6">
            <v>86.412446331660405</v>
          </cell>
          <cell r="M6">
            <v>1.5858328584587</v>
          </cell>
        </row>
        <row r="7">
          <cell r="G7" t="str">
            <v>Austria</v>
          </cell>
          <cell r="H7">
            <v>1</v>
          </cell>
          <cell r="I7">
            <v>1</v>
          </cell>
          <cell r="J7">
            <v>359</v>
          </cell>
          <cell r="K7">
            <v>450296.73547522002</v>
          </cell>
          <cell r="L7">
            <v>61.403786393409298</v>
          </cell>
          <cell r="M7">
            <v>2.2029744045136601</v>
          </cell>
        </row>
        <row r="8">
          <cell r="G8" t="str">
            <v>Austria</v>
          </cell>
          <cell r="H8">
            <v>2</v>
          </cell>
          <cell r="I8">
            <v>1</v>
          </cell>
          <cell r="J8">
            <v>1120.2</v>
          </cell>
          <cell r="K8">
            <v>1296064.738933</v>
          </cell>
          <cell r="L8">
            <v>72.893847885407297</v>
          </cell>
          <cell r="M8">
            <v>1.4040894477721499</v>
          </cell>
        </row>
        <row r="9">
          <cell r="G9" t="str">
            <v>Austria</v>
          </cell>
          <cell r="H9">
            <v>3</v>
          </cell>
          <cell r="I9">
            <v>1</v>
          </cell>
          <cell r="J9">
            <v>1366.8</v>
          </cell>
          <cell r="K9">
            <v>1439195.4119484101</v>
          </cell>
          <cell r="L9">
            <v>84.909680798125194</v>
          </cell>
          <cell r="M9">
            <v>1.2789799525783001</v>
          </cell>
        </row>
        <row r="10">
          <cell r="G10" t="str">
            <v>Austria</v>
          </cell>
          <cell r="H10">
            <v>4</v>
          </cell>
          <cell r="I10">
            <v>1</v>
          </cell>
          <cell r="J10">
            <v>348</v>
          </cell>
          <cell r="K10">
            <v>333410.22873797599</v>
          </cell>
          <cell r="L10">
            <v>89.497244782177106</v>
          </cell>
          <cell r="M10">
            <v>1.9453500403734501</v>
          </cell>
        </row>
        <row r="11">
          <cell r="G11" t="str">
            <v>Canada</v>
          </cell>
          <cell r="I11">
            <v>1</v>
          </cell>
          <cell r="J11">
            <v>4</v>
          </cell>
          <cell r="K11">
            <v>2833.0818444685101</v>
          </cell>
          <cell r="L11">
            <v>80.610791491491696</v>
          </cell>
          <cell r="M11">
            <v>19.3438918909062</v>
          </cell>
        </row>
        <row r="12">
          <cell r="G12" t="str">
            <v>Canada</v>
          </cell>
          <cell r="H12">
            <v>1</v>
          </cell>
          <cell r="I12">
            <v>1</v>
          </cell>
          <cell r="J12">
            <v>2658.1</v>
          </cell>
          <cell r="K12">
            <v>2103946.8117909101</v>
          </cell>
          <cell r="L12">
            <v>65.755393116899398</v>
          </cell>
          <cell r="M12">
            <v>1.3391555056706499</v>
          </cell>
        </row>
        <row r="13">
          <cell r="G13" t="str">
            <v>Canada</v>
          </cell>
          <cell r="H13">
            <v>2</v>
          </cell>
          <cell r="I13">
            <v>1</v>
          </cell>
          <cell r="J13">
            <v>5416.5</v>
          </cell>
          <cell r="K13">
            <v>4580714.90378296</v>
          </cell>
          <cell r="L13">
            <v>77.281517902197706</v>
          </cell>
          <cell r="M13">
            <v>0.91177487523675405</v>
          </cell>
        </row>
        <row r="14">
          <cell r="G14" t="str">
            <v>Canada</v>
          </cell>
          <cell r="H14">
            <v>3</v>
          </cell>
          <cell r="I14">
            <v>1</v>
          </cell>
          <cell r="J14">
            <v>6307</v>
          </cell>
          <cell r="K14">
            <v>5836332.7232494103</v>
          </cell>
          <cell r="L14">
            <v>84.400070760616501</v>
          </cell>
          <cell r="M14">
            <v>0.72827542528664502</v>
          </cell>
        </row>
        <row r="15">
          <cell r="G15" t="str">
            <v>Canada</v>
          </cell>
          <cell r="H15">
            <v>4</v>
          </cell>
          <cell r="I15">
            <v>1</v>
          </cell>
          <cell r="J15">
            <v>2338.4</v>
          </cell>
          <cell r="K15">
            <v>2417237.24994851</v>
          </cell>
          <cell r="L15">
            <v>88.923527536838407</v>
          </cell>
          <cell r="M15">
            <v>1.0968232315097599</v>
          </cell>
        </row>
        <row r="16">
          <cell r="G16" t="str">
            <v>Sharks</v>
          </cell>
          <cell r="H16">
            <v>1</v>
          </cell>
          <cell r="I16">
            <v>1</v>
          </cell>
          <cell r="J16">
            <v>1629.2</v>
          </cell>
          <cell r="K16">
            <v>4034059.9790286301</v>
          </cell>
          <cell r="L16">
            <v>74.120510315118196</v>
          </cell>
          <cell r="M16">
            <v>1.4923242148557601</v>
          </cell>
        </row>
        <row r="17">
          <cell r="G17" t="str">
            <v>Sharks</v>
          </cell>
          <cell r="H17">
            <v>2</v>
          </cell>
          <cell r="I17">
            <v>1</v>
          </cell>
          <cell r="J17">
            <v>997.4</v>
          </cell>
          <cell r="K17">
            <v>2428951.4429308199</v>
          </cell>
          <cell r="L17">
            <v>85.750457587529098</v>
          </cell>
          <cell r="M17">
            <v>1.7728865239518099</v>
          </cell>
        </row>
        <row r="18">
          <cell r="G18" t="str">
            <v>Sharks</v>
          </cell>
          <cell r="H18">
            <v>3</v>
          </cell>
          <cell r="I18">
            <v>1</v>
          </cell>
          <cell r="J18">
            <v>379.6</v>
          </cell>
          <cell r="K18">
            <v>950134.88592553698</v>
          </cell>
          <cell r="L18">
            <v>89.389025849219394</v>
          </cell>
          <cell r="M18">
            <v>2.68683976562785</v>
          </cell>
        </row>
        <row r="19">
          <cell r="G19" t="str">
            <v>Sharks</v>
          </cell>
          <cell r="H19">
            <v>4</v>
          </cell>
          <cell r="I19">
            <v>1</v>
          </cell>
          <cell r="J19">
            <v>41.8</v>
          </cell>
          <cell r="K19">
            <v>139225.052758873</v>
          </cell>
          <cell r="L19">
            <v>86.405682384848703</v>
          </cell>
          <cell r="M19">
            <v>8.6919364138006792</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1097</v>
          </cell>
          <cell r="K21">
            <v>1641790.4088032099</v>
          </cell>
          <cell r="L21">
            <v>72.1741536612261</v>
          </cell>
          <cell r="M21">
            <v>1.5577791470442499</v>
          </cell>
        </row>
        <row r="22">
          <cell r="G22" t="str">
            <v>Czech Republic</v>
          </cell>
          <cell r="H22">
            <v>3</v>
          </cell>
          <cell r="I22">
            <v>1</v>
          </cell>
          <cell r="J22">
            <v>1368.9</v>
          </cell>
          <cell r="K22">
            <v>1900666.82618688</v>
          </cell>
          <cell r="L22">
            <v>78.129892907314698</v>
          </cell>
          <cell r="M22">
            <v>1.7578946176972901</v>
          </cell>
        </row>
        <row r="23">
          <cell r="G23" t="str">
            <v>Czech Republic</v>
          </cell>
          <cell r="H23">
            <v>4</v>
          </cell>
          <cell r="I23">
            <v>1</v>
          </cell>
          <cell r="J23">
            <v>346.9</v>
          </cell>
          <cell r="K23">
            <v>431923.86391066498</v>
          </cell>
          <cell r="L23">
            <v>87.293569914013204</v>
          </cell>
          <cell r="M23">
            <v>3.31996835645496</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658.3</v>
          </cell>
          <cell r="K25">
            <v>278084.36493982701</v>
          </cell>
          <cell r="L25">
            <v>58.231363153922601</v>
          </cell>
          <cell r="M25">
            <v>1.8426158112003801</v>
          </cell>
        </row>
        <row r="26">
          <cell r="G26" t="str">
            <v>Denmark</v>
          </cell>
          <cell r="H26">
            <v>2</v>
          </cell>
          <cell r="I26">
            <v>1</v>
          </cell>
          <cell r="J26">
            <v>1553.9</v>
          </cell>
          <cell r="K26">
            <v>745167.52549286897</v>
          </cell>
          <cell r="L26">
            <v>76.1555351366368</v>
          </cell>
          <cell r="M26">
            <v>1.1557661738104801</v>
          </cell>
        </row>
        <row r="27">
          <cell r="G27" t="str">
            <v>Denmark</v>
          </cell>
          <cell r="H27">
            <v>3</v>
          </cell>
          <cell r="I27">
            <v>1</v>
          </cell>
          <cell r="J27">
            <v>1948.3</v>
          </cell>
          <cell r="K27">
            <v>986077.68820659304</v>
          </cell>
          <cell r="L27">
            <v>85.241107670976007</v>
          </cell>
          <cell r="M27">
            <v>0.93448138421321303</v>
          </cell>
        </row>
        <row r="28">
          <cell r="G28" t="str">
            <v>Denmark</v>
          </cell>
          <cell r="H28">
            <v>4</v>
          </cell>
          <cell r="I28">
            <v>1</v>
          </cell>
          <cell r="J28">
            <v>510.5</v>
          </cell>
          <cell r="K28">
            <v>267407.62059386499</v>
          </cell>
          <cell r="L28">
            <v>89.533046676015204</v>
          </cell>
          <cell r="M28">
            <v>1.8026341383479301</v>
          </cell>
        </row>
        <row r="29">
          <cell r="G29" t="str">
            <v>England (UK)</v>
          </cell>
          <cell r="H29">
            <v>1</v>
          </cell>
          <cell r="I29">
            <v>1</v>
          </cell>
          <cell r="J29">
            <v>370.1</v>
          </cell>
          <cell r="K29">
            <v>2637205.4090404301</v>
          </cell>
          <cell r="L29">
            <v>61.267115947372801</v>
          </cell>
          <cell r="M29">
            <v>2.2332567166674</v>
          </cell>
        </row>
        <row r="30">
          <cell r="G30" t="str">
            <v>England (UK)</v>
          </cell>
          <cell r="H30">
            <v>2</v>
          </cell>
          <cell r="I30">
            <v>1</v>
          </cell>
          <cell r="J30">
            <v>943.6</v>
          </cell>
          <cell r="K30">
            <v>6362444.8681867002</v>
          </cell>
          <cell r="L30">
            <v>71.735027403442501</v>
          </cell>
          <cell r="M30">
            <v>1.5843148143086301</v>
          </cell>
        </row>
        <row r="31">
          <cell r="G31" t="str">
            <v>England (UK)</v>
          </cell>
          <cell r="H31">
            <v>3</v>
          </cell>
          <cell r="I31">
            <v>1</v>
          </cell>
          <cell r="J31">
            <v>1255.9000000000001</v>
          </cell>
          <cell r="K31">
            <v>8171341.9501784202</v>
          </cell>
          <cell r="L31">
            <v>81.621915679124001</v>
          </cell>
          <cell r="M31">
            <v>1.11106092411218</v>
          </cell>
        </row>
        <row r="32">
          <cell r="G32" t="str">
            <v>England (UK)</v>
          </cell>
          <cell r="H32">
            <v>4</v>
          </cell>
          <cell r="I32">
            <v>1</v>
          </cell>
          <cell r="J32">
            <v>525.4</v>
          </cell>
          <cell r="K32">
            <v>3454121.84685467</v>
          </cell>
          <cell r="L32">
            <v>87.105862624640906</v>
          </cell>
          <cell r="M32">
            <v>1.65846473621219</v>
          </cell>
        </row>
        <row r="33">
          <cell r="G33" t="str">
            <v>Estonia</v>
          </cell>
          <cell r="H33">
            <v>1</v>
          </cell>
          <cell r="I33">
            <v>1</v>
          </cell>
          <cell r="J33">
            <v>551.9</v>
          </cell>
          <cell r="K33">
            <v>66074.6090695147</v>
          </cell>
          <cell r="L33">
            <v>65.019628168486406</v>
          </cell>
          <cell r="M33">
            <v>2.1414236119101999</v>
          </cell>
        </row>
        <row r="34">
          <cell r="G34" t="str">
            <v>Estonia</v>
          </cell>
          <cell r="H34">
            <v>2</v>
          </cell>
          <cell r="I34">
            <v>1</v>
          </cell>
          <cell r="J34">
            <v>1601.9</v>
          </cell>
          <cell r="K34">
            <v>189488.18218921701</v>
          </cell>
          <cell r="L34">
            <v>75.103450908768494</v>
          </cell>
          <cell r="M34">
            <v>1.16604829563218</v>
          </cell>
        </row>
        <row r="35">
          <cell r="G35" t="str">
            <v>Estonia</v>
          </cell>
          <cell r="H35">
            <v>3</v>
          </cell>
          <cell r="I35">
            <v>1</v>
          </cell>
          <cell r="J35">
            <v>1969.6</v>
          </cell>
          <cell r="K35">
            <v>235065.88011846499</v>
          </cell>
          <cell r="L35">
            <v>82.6030804423212</v>
          </cell>
          <cell r="M35">
            <v>0.94226762490659199</v>
          </cell>
        </row>
        <row r="36">
          <cell r="G36" t="str">
            <v>Estonia</v>
          </cell>
          <cell r="H36">
            <v>4</v>
          </cell>
          <cell r="I36">
            <v>1</v>
          </cell>
          <cell r="J36">
            <v>601.6</v>
          </cell>
          <cell r="K36">
            <v>72760.861482268796</v>
          </cell>
          <cell r="L36">
            <v>91.612858294958102</v>
          </cell>
          <cell r="M36">
            <v>1.2105021320474301</v>
          </cell>
        </row>
        <row r="37">
          <cell r="G37" t="str">
            <v>Finland</v>
          </cell>
          <cell r="H37">
            <v>1</v>
          </cell>
          <cell r="I37">
            <v>1</v>
          </cell>
          <cell r="J37">
            <v>228.1</v>
          </cell>
          <cell r="K37">
            <v>160653.118131767</v>
          </cell>
          <cell r="L37">
            <v>50.332538941778203</v>
          </cell>
          <cell r="M37">
            <v>2.7173585402848599</v>
          </cell>
        </row>
        <row r="38">
          <cell r="G38" t="str">
            <v>Finland</v>
          </cell>
          <cell r="H38">
            <v>2</v>
          </cell>
          <cell r="I38">
            <v>1</v>
          </cell>
          <cell r="J38">
            <v>842</v>
          </cell>
          <cell r="K38">
            <v>543322.45163594198</v>
          </cell>
          <cell r="L38">
            <v>71.319661078721197</v>
          </cell>
          <cell r="M38">
            <v>1.47177375565216</v>
          </cell>
        </row>
        <row r="39">
          <cell r="G39" t="str">
            <v>Finland</v>
          </cell>
          <cell r="H39">
            <v>3</v>
          </cell>
          <cell r="I39">
            <v>1</v>
          </cell>
          <cell r="J39">
            <v>1497.6</v>
          </cell>
          <cell r="K39">
            <v>930906.72078771598</v>
          </cell>
          <cell r="L39">
            <v>83.2685485664758</v>
          </cell>
          <cell r="M39">
            <v>1.04472658424029</v>
          </cell>
        </row>
        <row r="40">
          <cell r="G40" t="str">
            <v>Finland</v>
          </cell>
          <cell r="H40">
            <v>4</v>
          </cell>
          <cell r="I40">
            <v>1</v>
          </cell>
          <cell r="J40">
            <v>920.3</v>
          </cell>
          <cell r="K40">
            <v>554220.06193416496</v>
          </cell>
          <cell r="L40">
            <v>88.235211918500795</v>
          </cell>
          <cell r="M40">
            <v>1.1275302470036099</v>
          </cell>
        </row>
        <row r="41">
          <cell r="G41" t="str">
            <v>Flanders (Belgium)</v>
          </cell>
          <cell r="H41">
            <v>1</v>
          </cell>
          <cell r="I41">
            <v>1</v>
          </cell>
          <cell r="J41">
            <v>344.2</v>
          </cell>
          <cell r="K41">
            <v>288731.69289251399</v>
          </cell>
          <cell r="L41">
            <v>57.598376253911702</v>
          </cell>
          <cell r="M41">
            <v>2.0083108852355598</v>
          </cell>
        </row>
        <row r="42">
          <cell r="G42" t="str">
            <v>Flanders (Belgium)</v>
          </cell>
          <cell r="H42">
            <v>2</v>
          </cell>
          <cell r="I42">
            <v>1</v>
          </cell>
          <cell r="J42">
            <v>916.4</v>
          </cell>
          <cell r="K42">
            <v>769290.97974230605</v>
          </cell>
          <cell r="L42">
            <v>74.878368875303394</v>
          </cell>
          <cell r="M42">
            <v>1.2200265056933199</v>
          </cell>
        </row>
        <row r="43">
          <cell r="G43" t="str">
            <v>Flanders (Belgium)</v>
          </cell>
          <cell r="H43">
            <v>3</v>
          </cell>
          <cell r="I43">
            <v>1</v>
          </cell>
          <cell r="J43">
            <v>1312.6</v>
          </cell>
          <cell r="K43">
            <v>1091560.5064922599</v>
          </cell>
          <cell r="L43">
            <v>84.947131029065005</v>
          </cell>
          <cell r="M43">
            <v>1.0142344536477701</v>
          </cell>
        </row>
        <row r="44">
          <cell r="G44" t="str">
            <v>Flanders (Belgium)</v>
          </cell>
          <cell r="H44">
            <v>4</v>
          </cell>
          <cell r="I44">
            <v>1</v>
          </cell>
          <cell r="J44">
            <v>471.8</v>
          </cell>
          <cell r="K44">
            <v>392109.820714715</v>
          </cell>
          <cell r="L44">
            <v>92.999821398036403</v>
          </cell>
          <cell r="M44">
            <v>1.2134577516387099</v>
          </cell>
        </row>
        <row r="45">
          <cell r="G45" t="str">
            <v>France</v>
          </cell>
          <cell r="I45">
            <v>1</v>
          </cell>
          <cell r="J45">
            <v>4</v>
          </cell>
          <cell r="K45">
            <v>16744.359231660401</v>
          </cell>
          <cell r="L45">
            <v>32.251596714439103</v>
          </cell>
          <cell r="M45">
            <v>12.5184842415958</v>
          </cell>
        </row>
        <row r="46">
          <cell r="G46" t="str">
            <v>France</v>
          </cell>
          <cell r="H46">
            <v>1</v>
          </cell>
          <cell r="I46">
            <v>1</v>
          </cell>
          <cell r="J46">
            <v>740</v>
          </cell>
          <cell r="K46">
            <v>4335018.7210083902</v>
          </cell>
          <cell r="L46">
            <v>57.628428792743101</v>
          </cell>
          <cell r="M46">
            <v>1.4062319360808599</v>
          </cell>
        </row>
        <row r="47">
          <cell r="G47" t="str">
            <v>France</v>
          </cell>
          <cell r="H47">
            <v>2</v>
          </cell>
          <cell r="I47">
            <v>1</v>
          </cell>
          <cell r="J47">
            <v>1475.4</v>
          </cell>
          <cell r="K47">
            <v>8343370.7830892596</v>
          </cell>
          <cell r="L47">
            <v>70.795034677878206</v>
          </cell>
          <cell r="M47">
            <v>0.97975163461166803</v>
          </cell>
        </row>
        <row r="48">
          <cell r="G48" t="str">
            <v>France</v>
          </cell>
          <cell r="H48">
            <v>3</v>
          </cell>
          <cell r="I48">
            <v>1</v>
          </cell>
          <cell r="J48">
            <v>1530.6</v>
          </cell>
          <cell r="K48">
            <v>8326916.5096006403</v>
          </cell>
          <cell r="L48">
            <v>79.179451789811196</v>
          </cell>
          <cell r="M48">
            <v>0.84859393532481298</v>
          </cell>
        </row>
        <row r="49">
          <cell r="G49" t="str">
            <v>France</v>
          </cell>
          <cell r="H49">
            <v>4</v>
          </cell>
          <cell r="I49">
            <v>1</v>
          </cell>
          <cell r="J49">
            <v>384</v>
          </cell>
          <cell r="K49">
            <v>2006130.5061850401</v>
          </cell>
          <cell r="L49">
            <v>84.243463357648494</v>
          </cell>
          <cell r="M49">
            <v>1.8429617279535899</v>
          </cell>
        </row>
        <row r="50">
          <cell r="G50" t="str">
            <v>Germany</v>
          </cell>
          <cell r="H50">
            <v>1</v>
          </cell>
          <cell r="I50">
            <v>1</v>
          </cell>
          <cell r="J50">
            <v>463.1</v>
          </cell>
          <cell r="K50">
            <v>5237521.9372843197</v>
          </cell>
          <cell r="L50">
            <v>65.242522678095696</v>
          </cell>
          <cell r="M50">
            <v>2.1434320099852</v>
          </cell>
        </row>
        <row r="51">
          <cell r="G51" t="str">
            <v>Germany</v>
          </cell>
          <cell r="H51">
            <v>2</v>
          </cell>
          <cell r="I51">
            <v>1</v>
          </cell>
          <cell r="J51">
            <v>1140.5999999999999</v>
          </cell>
          <cell r="K51">
            <v>12024497.052170301</v>
          </cell>
          <cell r="L51">
            <v>78.175105705698101</v>
          </cell>
          <cell r="M51">
            <v>1.3568679145662099</v>
          </cell>
        </row>
        <row r="52">
          <cell r="G52" t="str">
            <v>Germany</v>
          </cell>
          <cell r="H52">
            <v>3</v>
          </cell>
          <cell r="I52">
            <v>1</v>
          </cell>
          <cell r="J52">
            <v>1425.8</v>
          </cell>
          <cell r="K52">
            <v>13732874.3848875</v>
          </cell>
          <cell r="L52">
            <v>86.588278136107306</v>
          </cell>
          <cell r="M52">
            <v>1.04950875193767</v>
          </cell>
        </row>
        <row r="53">
          <cell r="G53" t="str">
            <v>Germany</v>
          </cell>
          <cell r="H53">
            <v>4</v>
          </cell>
          <cell r="I53">
            <v>1</v>
          </cell>
          <cell r="J53">
            <v>444.5</v>
          </cell>
          <cell r="K53">
            <v>4088919.7575601102</v>
          </cell>
          <cell r="L53">
            <v>90.381861775132407</v>
          </cell>
          <cell r="M53">
            <v>1.65490178422892</v>
          </cell>
        </row>
        <row r="54">
          <cell r="G54" t="str">
            <v>Capitals</v>
          </cell>
          <cell r="H54">
            <v>1</v>
          </cell>
          <cell r="I54">
            <v>1</v>
          </cell>
          <cell r="J54">
            <v>669.3</v>
          </cell>
          <cell r="K54">
            <v>906594.76979362697</v>
          </cell>
          <cell r="L54">
            <v>55.978664176077402</v>
          </cell>
          <cell r="M54">
            <v>2.3736538668278202</v>
          </cell>
        </row>
        <row r="55">
          <cell r="G55" t="str">
            <v>Capitals</v>
          </cell>
          <cell r="H55">
            <v>2</v>
          </cell>
          <cell r="I55">
            <v>1</v>
          </cell>
          <cell r="J55">
            <v>926.9</v>
          </cell>
          <cell r="K55">
            <v>1246973.15049382</v>
          </cell>
          <cell r="L55">
            <v>50.4074217517744</v>
          </cell>
          <cell r="M55">
            <v>2.1760111063443199</v>
          </cell>
        </row>
        <row r="56">
          <cell r="G56" t="str">
            <v>Capitals</v>
          </cell>
          <cell r="H56">
            <v>3</v>
          </cell>
          <cell r="I56">
            <v>1</v>
          </cell>
          <cell r="J56">
            <v>573.1</v>
          </cell>
          <cell r="K56">
            <v>819161.06910978397</v>
          </cell>
          <cell r="L56">
            <v>54.380512226032103</v>
          </cell>
          <cell r="M56">
            <v>2.3684228520857999</v>
          </cell>
        </row>
        <row r="57">
          <cell r="G57" t="str">
            <v>Capitals</v>
          </cell>
          <cell r="H57">
            <v>4</v>
          </cell>
          <cell r="I57">
            <v>1</v>
          </cell>
          <cell r="J57">
            <v>122.7</v>
          </cell>
          <cell r="K57">
            <v>206539.96565629399</v>
          </cell>
          <cell r="L57">
            <v>64.342635249300301</v>
          </cell>
          <cell r="M57">
            <v>6.2604806465819998</v>
          </cell>
        </row>
        <row r="58">
          <cell r="G58" t="str">
            <v>Ireland</v>
          </cell>
          <cell r="H58">
            <v>1</v>
          </cell>
          <cell r="I58">
            <v>1</v>
          </cell>
          <cell r="J58">
            <v>414.8</v>
          </cell>
          <cell r="K58">
            <v>220005.97796219701</v>
          </cell>
          <cell r="L58">
            <v>49.6532555016665</v>
          </cell>
          <cell r="M58">
            <v>2.3575374133370901</v>
          </cell>
        </row>
        <row r="59">
          <cell r="G59" t="str">
            <v>Ireland</v>
          </cell>
          <cell r="H59">
            <v>2</v>
          </cell>
          <cell r="I59">
            <v>1</v>
          </cell>
          <cell r="J59">
            <v>1149.8</v>
          </cell>
          <cell r="K59">
            <v>569486.57962265401</v>
          </cell>
          <cell r="L59">
            <v>63.233014776821001</v>
          </cell>
          <cell r="M59">
            <v>1.2084306470681401</v>
          </cell>
        </row>
        <row r="60">
          <cell r="G60" t="str">
            <v>Ireland</v>
          </cell>
          <cell r="H60">
            <v>3</v>
          </cell>
          <cell r="I60">
            <v>1</v>
          </cell>
          <cell r="J60">
            <v>1389.6</v>
          </cell>
          <cell r="K60">
            <v>643010.54923570203</v>
          </cell>
          <cell r="L60">
            <v>74.259832693755499</v>
          </cell>
          <cell r="M60">
            <v>1.3762607058690299</v>
          </cell>
        </row>
        <row r="61">
          <cell r="G61" t="str">
            <v>Ireland</v>
          </cell>
          <cell r="H61">
            <v>4</v>
          </cell>
          <cell r="I61">
            <v>1</v>
          </cell>
          <cell r="J61">
            <v>404.8</v>
          </cell>
          <cell r="K61">
            <v>179907.919948141</v>
          </cell>
          <cell r="L61">
            <v>83.522692039214604</v>
          </cell>
          <cell r="M61">
            <v>2.49168202896047</v>
          </cell>
        </row>
        <row r="62">
          <cell r="G62" t="str">
            <v>Penguins</v>
          </cell>
          <cell r="H62">
            <v>1</v>
          </cell>
          <cell r="I62">
            <v>1</v>
          </cell>
          <cell r="J62">
            <v>790.3</v>
          </cell>
          <cell r="K62">
            <v>661908.306716625</v>
          </cell>
          <cell r="L62">
            <v>64.195504605121599</v>
          </cell>
          <cell r="M62">
            <v>1.3849039169243</v>
          </cell>
        </row>
        <row r="63">
          <cell r="G63" t="str">
            <v>Penguins</v>
          </cell>
          <cell r="H63">
            <v>2</v>
          </cell>
          <cell r="I63">
            <v>1</v>
          </cell>
          <cell r="J63">
            <v>1000.2</v>
          </cell>
          <cell r="K63">
            <v>912238.03200205194</v>
          </cell>
          <cell r="L63">
            <v>77.287611409982006</v>
          </cell>
          <cell r="M63">
            <v>1.63837963848943</v>
          </cell>
        </row>
        <row r="64">
          <cell r="G64" t="str">
            <v>Penguins</v>
          </cell>
          <cell r="H64">
            <v>3</v>
          </cell>
          <cell r="I64">
            <v>1</v>
          </cell>
          <cell r="J64">
            <v>879.1</v>
          </cell>
          <cell r="K64">
            <v>880945.300307906</v>
          </cell>
          <cell r="L64">
            <v>84.469021257884407</v>
          </cell>
          <cell r="M64">
            <v>1.3442779850200299</v>
          </cell>
        </row>
        <row r="65">
          <cell r="G65" t="str">
            <v>Penguins</v>
          </cell>
          <cell r="H65">
            <v>4</v>
          </cell>
          <cell r="I65">
            <v>1</v>
          </cell>
          <cell r="J65">
            <v>250.4</v>
          </cell>
          <cell r="K65">
            <v>265000.82307029399</v>
          </cell>
          <cell r="L65">
            <v>86.173298575610403</v>
          </cell>
          <cell r="M65">
            <v>2.47585131855082</v>
          </cell>
        </row>
        <row r="66">
          <cell r="G66" t="str">
            <v>Italy</v>
          </cell>
          <cell r="H66">
            <v>1</v>
          </cell>
          <cell r="I66">
            <v>1</v>
          </cell>
          <cell r="J66">
            <v>582.6</v>
          </cell>
          <cell r="K66">
            <v>5162977.6705479603</v>
          </cell>
          <cell r="L66">
            <v>54.921321601950297</v>
          </cell>
          <cell r="M66">
            <v>2.03234460123709</v>
          </cell>
        </row>
        <row r="67">
          <cell r="G67" t="str">
            <v>Italy</v>
          </cell>
          <cell r="H67">
            <v>2</v>
          </cell>
          <cell r="I67">
            <v>1</v>
          </cell>
          <cell r="J67">
            <v>1098.5</v>
          </cell>
          <cell r="K67">
            <v>8396412.77028648</v>
          </cell>
          <cell r="L67">
            <v>60.590210399548297</v>
          </cell>
          <cell r="M67">
            <v>1.39357891154269</v>
          </cell>
        </row>
        <row r="68">
          <cell r="G68" t="str">
            <v>Italy</v>
          </cell>
          <cell r="H68">
            <v>3</v>
          </cell>
          <cell r="I68">
            <v>1</v>
          </cell>
          <cell r="J68">
            <v>883.6</v>
          </cell>
          <cell r="K68">
            <v>6137248.80581256</v>
          </cell>
          <cell r="L68">
            <v>74.079420067463801</v>
          </cell>
          <cell r="M68">
            <v>1.8469774374557399</v>
          </cell>
        </row>
        <row r="69">
          <cell r="G69" t="str">
            <v>Italy</v>
          </cell>
          <cell r="H69">
            <v>4</v>
          </cell>
          <cell r="I69">
            <v>1</v>
          </cell>
          <cell r="J69">
            <v>134.30000000000001</v>
          </cell>
          <cell r="K69">
            <v>904548.15219659999</v>
          </cell>
          <cell r="L69">
            <v>86.091124722218396</v>
          </cell>
          <cell r="M69">
            <v>4.6702365437568298</v>
          </cell>
        </row>
        <row r="70">
          <cell r="G70" t="str">
            <v>Panthers</v>
          </cell>
          <cell r="H70">
            <v>1</v>
          </cell>
          <cell r="I70">
            <v>1</v>
          </cell>
          <cell r="J70">
            <v>1</v>
          </cell>
          <cell r="K70">
            <v>2745.8075953742896</v>
          </cell>
          <cell r="L70">
            <v>100</v>
          </cell>
          <cell r="M70">
            <v>0</v>
          </cell>
        </row>
        <row r="71">
          <cell r="G71" t="str">
            <v>Panthers</v>
          </cell>
          <cell r="H71">
            <v>2</v>
          </cell>
          <cell r="I71">
            <v>1</v>
          </cell>
          <cell r="J71">
            <v>745.9</v>
          </cell>
          <cell r="K71">
            <v>802337.95388093102</v>
          </cell>
          <cell r="L71">
            <v>67.608665162904401</v>
          </cell>
          <cell r="M71">
            <v>1.9169754936022001</v>
          </cell>
        </row>
        <row r="72">
          <cell r="G72" t="str">
            <v>Panthers</v>
          </cell>
          <cell r="H72">
            <v>3</v>
          </cell>
          <cell r="I72">
            <v>1</v>
          </cell>
          <cell r="J72">
            <v>157</v>
          </cell>
          <cell r="K72">
            <v>186877.09169349901</v>
          </cell>
          <cell r="L72">
            <v>77.412114910089997</v>
          </cell>
          <cell r="M72">
            <v>4.1782000481742996</v>
          </cell>
        </row>
        <row r="73">
          <cell r="G73" t="str">
            <v>Panthers</v>
          </cell>
          <cell r="H73">
            <v>4</v>
          </cell>
          <cell r="I73">
            <v>1</v>
          </cell>
          <cell r="J73">
            <v>13.7</v>
          </cell>
          <cell r="K73">
            <v>18871.393733635501</v>
          </cell>
          <cell r="L73">
            <v>85.987031650121295</v>
          </cell>
          <cell r="M73">
            <v>15.187466984001601</v>
          </cell>
        </row>
        <row r="74">
          <cell r="G74" t="str">
            <v>Japan</v>
          </cell>
          <cell r="H74">
            <v>1</v>
          </cell>
          <cell r="I74">
            <v>1</v>
          </cell>
          <cell r="J74">
            <v>152.5</v>
          </cell>
          <cell r="K74">
            <v>2395859.0521633001</v>
          </cell>
          <cell r="L74">
            <v>69.330857617664407</v>
          </cell>
          <cell r="M74">
            <v>4.3154501053081997</v>
          </cell>
        </row>
        <row r="75">
          <cell r="G75" t="str">
            <v>Japan</v>
          </cell>
          <cell r="H75">
            <v>2</v>
          </cell>
          <cell r="I75">
            <v>1</v>
          </cell>
          <cell r="J75">
            <v>743</v>
          </cell>
          <cell r="K75">
            <v>11217810.0777536</v>
          </cell>
          <cell r="L75">
            <v>71.886706803865195</v>
          </cell>
          <cell r="M75">
            <v>1.71539578015321</v>
          </cell>
        </row>
        <row r="76">
          <cell r="G76" t="str">
            <v>Japan</v>
          </cell>
          <cell r="H76">
            <v>3</v>
          </cell>
          <cell r="I76">
            <v>1</v>
          </cell>
          <cell r="J76">
            <v>1710.3</v>
          </cell>
          <cell r="K76">
            <v>25624346.926592998</v>
          </cell>
          <cell r="L76">
            <v>78.117945189245603</v>
          </cell>
          <cell r="M76">
            <v>0.90365465447688897</v>
          </cell>
        </row>
        <row r="77">
          <cell r="G77" t="str">
            <v>Japan</v>
          </cell>
          <cell r="H77">
            <v>4</v>
          </cell>
          <cell r="I77">
            <v>1</v>
          </cell>
          <cell r="J77">
            <v>858.2</v>
          </cell>
          <cell r="K77">
            <v>12412794.7736711</v>
          </cell>
          <cell r="L77">
            <v>79.388181028092404</v>
          </cell>
          <cell r="M77">
            <v>1.5897675798864099</v>
          </cell>
        </row>
        <row r="78">
          <cell r="G78" t="str">
            <v>Korea</v>
          </cell>
          <cell r="H78">
            <v>1</v>
          </cell>
          <cell r="I78">
            <v>1</v>
          </cell>
          <cell r="J78">
            <v>559.79999999999995</v>
          </cell>
          <cell r="K78">
            <v>2804695.4187803799</v>
          </cell>
          <cell r="L78">
            <v>68.516476688936507</v>
          </cell>
          <cell r="M78">
            <v>2.1957369338008399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1608.3</v>
          </cell>
          <cell r="K80">
            <v>8562462.0250903703</v>
          </cell>
          <cell r="L80">
            <v>77.635588811707194</v>
          </cell>
          <cell r="M80">
            <v>1.10505259627723</v>
          </cell>
        </row>
        <row r="81">
          <cell r="G81" t="str">
            <v>Korea</v>
          </cell>
          <cell r="H81">
            <v>4</v>
          </cell>
          <cell r="I81">
            <v>1</v>
          </cell>
          <cell r="J81">
            <v>299</v>
          </cell>
          <cell r="K81">
            <v>1564946.4639097999</v>
          </cell>
          <cell r="L81">
            <v>78.462572701702399</v>
          </cell>
          <cell r="M81">
            <v>2.79780073467998</v>
          </cell>
        </row>
        <row r="82">
          <cell r="G82" t="str">
            <v>Islanders</v>
          </cell>
          <cell r="H82">
            <v>1</v>
          </cell>
          <cell r="I82">
            <v>1</v>
          </cell>
          <cell r="J82">
            <v>396.3</v>
          </cell>
          <cell r="K82">
            <v>158413.14631802199</v>
          </cell>
          <cell r="L82">
            <v>61.539579639793203</v>
          </cell>
          <cell r="M82">
            <v>2.6461590570735298</v>
          </cell>
        </row>
        <row r="83">
          <cell r="G83" t="str">
            <v>Islanders</v>
          </cell>
          <cell r="H83">
            <v>2</v>
          </cell>
          <cell r="I83">
            <v>1</v>
          </cell>
          <cell r="J83">
            <v>1203.8</v>
          </cell>
          <cell r="K83">
            <v>439832.268214932</v>
          </cell>
          <cell r="L83">
            <v>68.782920495755704</v>
          </cell>
          <cell r="M83">
            <v>1.5184318837380899</v>
          </cell>
        </row>
        <row r="84">
          <cell r="G84" t="str">
            <v>Islanders</v>
          </cell>
          <cell r="H84">
            <v>3</v>
          </cell>
          <cell r="I84">
            <v>1</v>
          </cell>
          <cell r="J84">
            <v>1111.5999999999999</v>
          </cell>
          <cell r="K84">
            <v>404030.96542300697</v>
          </cell>
          <cell r="L84">
            <v>78.983989168594903</v>
          </cell>
          <cell r="M84">
            <v>1.4601781471695401</v>
          </cell>
        </row>
        <row r="85">
          <cell r="G85" t="str">
            <v>Islanders</v>
          </cell>
          <cell r="H85">
            <v>4</v>
          </cell>
          <cell r="I85">
            <v>1</v>
          </cell>
          <cell r="J85">
            <v>204.3</v>
          </cell>
          <cell r="K85">
            <v>76467.977329354704</v>
          </cell>
          <cell r="L85">
            <v>84.576213624754402</v>
          </cell>
          <cell r="M85">
            <v>3.2380707111736799</v>
          </cell>
        </row>
        <row r="86">
          <cell r="G86" t="str">
            <v>Netherlands</v>
          </cell>
          <cell r="H86">
            <v>3</v>
          </cell>
          <cell r="I86">
            <v>1</v>
          </cell>
          <cell r="J86">
            <v>1</v>
          </cell>
          <cell r="K86">
            <v>2745.80759537429</v>
          </cell>
          <cell r="L86">
            <v>100</v>
          </cell>
          <cell r="M86">
            <v>0</v>
          </cell>
        </row>
        <row r="87">
          <cell r="G87" t="str">
            <v>Netherlands</v>
          </cell>
          <cell r="H87">
            <v>1</v>
          </cell>
          <cell r="I87">
            <v>1</v>
          </cell>
          <cell r="J87">
            <v>298.39999999999998</v>
          </cell>
          <cell r="K87">
            <v>686790.02995893604</v>
          </cell>
          <cell r="L87">
            <v>58.957613588950998</v>
          </cell>
          <cell r="M87">
            <v>2.5995157030488198</v>
          </cell>
        </row>
        <row r="88">
          <cell r="G88" t="str">
            <v>Netherlands</v>
          </cell>
          <cell r="H88">
            <v>2</v>
          </cell>
          <cell r="I88">
            <v>1</v>
          </cell>
          <cell r="J88">
            <v>823.7</v>
          </cell>
          <cell r="K88">
            <v>1720682.9309622601</v>
          </cell>
          <cell r="L88">
            <v>71.943773434039599</v>
          </cell>
          <cell r="M88">
            <v>1.6161034338148501</v>
          </cell>
        </row>
        <row r="89">
          <cell r="G89" t="str">
            <v>Netherlands</v>
          </cell>
          <cell r="H89">
            <v>3</v>
          </cell>
          <cell r="I89">
            <v>1</v>
          </cell>
          <cell r="J89">
            <v>1506.6</v>
          </cell>
          <cell r="K89">
            <v>3126397.7749666502</v>
          </cell>
          <cell r="L89">
            <v>85.5203339889418</v>
          </cell>
          <cell r="M89">
            <v>0.92931119523849903</v>
          </cell>
        </row>
        <row r="90">
          <cell r="G90" t="str">
            <v>Netherlands</v>
          </cell>
          <cell r="H90">
            <v>4</v>
          </cell>
          <cell r="I90">
            <v>1</v>
          </cell>
          <cell r="J90">
            <v>680.3</v>
          </cell>
          <cell r="K90">
            <v>1463802.32846754</v>
          </cell>
          <cell r="L90">
            <v>90.157853626585705</v>
          </cell>
          <cell r="M90">
            <v>1.37998329015667</v>
          </cell>
        </row>
        <row r="91">
          <cell r="G91" t="str">
            <v>Blues</v>
          </cell>
          <cell r="H91">
            <v>1</v>
          </cell>
          <cell r="I91">
            <v>1</v>
          </cell>
          <cell r="J91">
            <v>366.1</v>
          </cell>
          <cell r="K91">
            <v>167240.71706393099</v>
          </cell>
          <cell r="L91">
            <v>64.860551992043099</v>
          </cell>
          <cell r="M91">
            <v>2.3210916354372402</v>
          </cell>
        </row>
        <row r="92">
          <cell r="G92" t="str">
            <v>Blues</v>
          </cell>
          <cell r="H92">
            <v>2</v>
          </cell>
          <cell r="I92">
            <v>1</v>
          </cell>
          <cell r="J92">
            <v>1089.9000000000001</v>
          </cell>
          <cell r="K92">
            <v>502457.888398882</v>
          </cell>
          <cell r="L92">
            <v>78.464498656365606</v>
          </cell>
          <cell r="M92">
            <v>1.5007748910593799</v>
          </cell>
        </row>
        <row r="93">
          <cell r="G93" t="str">
            <v>Blues</v>
          </cell>
          <cell r="H93">
            <v>3</v>
          </cell>
          <cell r="I93">
            <v>1</v>
          </cell>
          <cell r="J93">
            <v>1564.2</v>
          </cell>
          <cell r="K93">
            <v>738956.53913765703</v>
          </cell>
          <cell r="L93">
            <v>84.153526724745007</v>
          </cell>
          <cell r="M93">
            <v>1.06915956643972</v>
          </cell>
        </row>
        <row r="94">
          <cell r="G94" t="str">
            <v>Blues</v>
          </cell>
          <cell r="H94">
            <v>4</v>
          </cell>
          <cell r="I94">
            <v>1</v>
          </cell>
          <cell r="J94">
            <v>673.8</v>
          </cell>
          <cell r="K94">
            <v>332007.59902375803</v>
          </cell>
          <cell r="L94">
            <v>90.155201486553196</v>
          </cell>
          <cell r="M94">
            <v>1.40245671583764</v>
          </cell>
        </row>
        <row r="95">
          <cell r="G95" t="str">
            <v>Northern Ireland (UK)</v>
          </cell>
          <cell r="H95">
            <v>1</v>
          </cell>
          <cell r="I95">
            <v>1</v>
          </cell>
          <cell r="J95">
            <v>254.4</v>
          </cell>
          <cell r="K95">
            <v>86269.353292652901</v>
          </cell>
          <cell r="L95">
            <v>52.994660111036801</v>
          </cell>
          <cell r="M95">
            <v>2.89989400506887</v>
          </cell>
        </row>
        <row r="96">
          <cell r="G96" t="str">
            <v>Northern Ireland (UK)</v>
          </cell>
          <cell r="H96">
            <v>2</v>
          </cell>
          <cell r="I96">
            <v>1</v>
          </cell>
          <cell r="J96">
            <v>716.7</v>
          </cell>
          <cell r="K96">
            <v>222883.86883697801</v>
          </cell>
          <cell r="L96">
            <v>67.217708052203506</v>
          </cell>
          <cell r="M96">
            <v>1.6306013741424401</v>
          </cell>
        </row>
        <row r="97">
          <cell r="G97" t="str">
            <v>Northern Ireland (UK)</v>
          </cell>
          <cell r="H97">
            <v>3</v>
          </cell>
          <cell r="I97">
            <v>1</v>
          </cell>
          <cell r="J97">
            <v>854.2</v>
          </cell>
          <cell r="K97">
            <v>247212.61840490601</v>
          </cell>
          <cell r="L97">
            <v>79.155840573929297</v>
          </cell>
          <cell r="M97">
            <v>1.2930573769874301</v>
          </cell>
        </row>
        <row r="98">
          <cell r="G98" t="str">
            <v>Northern Ireland (UK)</v>
          </cell>
          <cell r="H98">
            <v>4</v>
          </cell>
          <cell r="I98">
            <v>1</v>
          </cell>
          <cell r="J98">
            <v>293.7</v>
          </cell>
          <cell r="K98">
            <v>79592.585307280693</v>
          </cell>
          <cell r="L98">
            <v>88.290806640102005</v>
          </cell>
          <cell r="M98">
            <v>2.7190454086650999</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281.3</v>
          </cell>
          <cell r="K100">
            <v>207348.96182841799</v>
          </cell>
          <cell r="L100">
            <v>65.667087304483303</v>
          </cell>
          <cell r="M100">
            <v>2.72076371771767</v>
          </cell>
        </row>
        <row r="101">
          <cell r="G101" t="str">
            <v>Norway</v>
          </cell>
          <cell r="H101">
            <v>2</v>
          </cell>
          <cell r="I101">
            <v>1</v>
          </cell>
          <cell r="J101">
            <v>905.3</v>
          </cell>
          <cell r="K101">
            <v>607216.71172132099</v>
          </cell>
          <cell r="L101">
            <v>79.728034028658698</v>
          </cell>
          <cell r="M101">
            <v>1.4041698823473201</v>
          </cell>
        </row>
        <row r="102">
          <cell r="G102" t="str">
            <v>Norway</v>
          </cell>
          <cell r="H102">
            <v>3</v>
          </cell>
          <cell r="I102">
            <v>1</v>
          </cell>
          <cell r="J102">
            <v>1547.6</v>
          </cell>
          <cell r="K102">
            <v>970793.336378554</v>
          </cell>
          <cell r="L102">
            <v>88.574101821991107</v>
          </cell>
          <cell r="M102">
            <v>0.92633144832268799</v>
          </cell>
        </row>
        <row r="103">
          <cell r="G103" t="str">
            <v>Norway</v>
          </cell>
          <cell r="H103">
            <v>4</v>
          </cell>
          <cell r="I103">
            <v>1</v>
          </cell>
          <cell r="J103">
            <v>593.79999999999995</v>
          </cell>
          <cell r="K103">
            <v>359552.664014326</v>
          </cell>
          <cell r="L103">
            <v>93.053112350296203</v>
          </cell>
          <cell r="M103">
            <v>1.2104931677725399</v>
          </cell>
        </row>
        <row r="104">
          <cell r="G104" t="str">
            <v>Poland</v>
          </cell>
          <cell r="H104">
            <v>1</v>
          </cell>
          <cell r="I104">
            <v>1</v>
          </cell>
          <cell r="J104">
            <v>489.2</v>
          </cell>
          <cell r="K104">
            <v>2419798.4619801501</v>
          </cell>
          <cell r="L104">
            <v>54.756542789229798</v>
          </cell>
          <cell r="M104">
            <v>2.2406408427070499</v>
          </cell>
        </row>
        <row r="105">
          <cell r="G105" t="str">
            <v>Poland</v>
          </cell>
          <cell r="H105">
            <v>2</v>
          </cell>
          <cell r="I105">
            <v>1</v>
          </cell>
          <cell r="J105">
            <v>1140.5</v>
          </cell>
          <cell r="K105">
            <v>5282970.3003852898</v>
          </cell>
          <cell r="L105">
            <v>65.047524734240795</v>
          </cell>
          <cell r="M105">
            <v>1.6500272677629899</v>
          </cell>
        </row>
        <row r="106">
          <cell r="G106" t="str">
            <v>Poland</v>
          </cell>
          <cell r="H106">
            <v>3</v>
          </cell>
          <cell r="I106">
            <v>1</v>
          </cell>
          <cell r="J106">
            <v>1226.8</v>
          </cell>
          <cell r="K106">
            <v>5322344.3440875402</v>
          </cell>
          <cell r="L106">
            <v>74.628001802014296</v>
          </cell>
          <cell r="M106">
            <v>1.2785811835897201</v>
          </cell>
        </row>
        <row r="107">
          <cell r="G107" t="str">
            <v>Poland</v>
          </cell>
          <cell r="H107">
            <v>4</v>
          </cell>
          <cell r="I107">
            <v>1</v>
          </cell>
          <cell r="J107">
            <v>396.5</v>
          </cell>
          <cell r="K107">
            <v>1672892.99601828</v>
          </cell>
          <cell r="L107">
            <v>84.786150259798802</v>
          </cell>
          <cell r="M107">
            <v>2.2496316943741701</v>
          </cell>
        </row>
        <row r="108">
          <cell r="G108" t="str">
            <v>Russian Federation</v>
          </cell>
          <cell r="H108">
            <v>1</v>
          </cell>
          <cell r="I108">
            <v>1</v>
          </cell>
          <cell r="J108">
            <v>147.30000000000001</v>
          </cell>
          <cell r="K108">
            <v>5063849.6214234503</v>
          </cell>
          <cell r="L108">
            <v>55.081556016865399</v>
          </cell>
          <cell r="M108">
            <v>3.75721222917874</v>
          </cell>
        </row>
        <row r="109">
          <cell r="G109" t="str">
            <v>Russian Federation</v>
          </cell>
          <cell r="H109">
            <v>2</v>
          </cell>
          <cell r="I109">
            <v>1</v>
          </cell>
          <cell r="J109">
            <v>539.1</v>
          </cell>
          <cell r="K109">
            <v>15688866.593258301</v>
          </cell>
          <cell r="L109">
            <v>63.884992003381797</v>
          </cell>
          <cell r="M109">
            <v>2.3239725251632799</v>
          </cell>
        </row>
        <row r="110">
          <cell r="G110" t="str">
            <v>Russian Federation</v>
          </cell>
          <cell r="H110">
            <v>3</v>
          </cell>
          <cell r="I110">
            <v>1</v>
          </cell>
          <cell r="J110">
            <v>767.7</v>
          </cell>
          <cell r="K110">
            <v>20188567.916662902</v>
          </cell>
          <cell r="L110">
            <v>68.375064260285598</v>
          </cell>
          <cell r="M110">
            <v>2.6233683205570801</v>
          </cell>
        </row>
        <row r="111">
          <cell r="G111" t="str">
            <v>Russian Federation</v>
          </cell>
          <cell r="H111">
            <v>4</v>
          </cell>
          <cell r="I111">
            <v>1</v>
          </cell>
          <cell r="J111">
            <v>235.9</v>
          </cell>
          <cell r="K111">
            <v>5366651.19937276</v>
          </cell>
          <cell r="L111">
            <v>68.665162566573898</v>
          </cell>
          <cell r="M111">
            <v>5.5834201637156697</v>
          </cell>
        </row>
        <row r="112">
          <cell r="G112" t="str">
            <v>Lightning</v>
          </cell>
          <cell r="H112">
            <v>1</v>
          </cell>
          <cell r="I112">
            <v>1</v>
          </cell>
          <cell r="J112">
            <v>965.1</v>
          </cell>
          <cell r="K112">
            <v>499278.102925213</v>
          </cell>
          <cell r="L112">
            <v>73.208650918588404</v>
          </cell>
          <cell r="M112">
            <v>1.38373951951715</v>
          </cell>
        </row>
        <row r="113">
          <cell r="G113" t="str">
            <v>Lightning</v>
          </cell>
          <cell r="H113">
            <v>2</v>
          </cell>
          <cell r="I113">
            <v>1</v>
          </cell>
          <cell r="J113">
            <v>1058.4000000000001</v>
          </cell>
          <cell r="K113">
            <v>572654.350557197</v>
          </cell>
          <cell r="L113">
            <v>80.447604021770104</v>
          </cell>
          <cell r="M113">
            <v>1.17484801363826</v>
          </cell>
        </row>
        <row r="114">
          <cell r="G114" t="str">
            <v>Lightning</v>
          </cell>
          <cell r="H114">
            <v>3</v>
          </cell>
          <cell r="I114">
            <v>1</v>
          </cell>
          <cell r="J114">
            <v>1112.5999999999999</v>
          </cell>
          <cell r="K114">
            <v>598080.43338292802</v>
          </cell>
          <cell r="L114">
            <v>87.487861464293402</v>
          </cell>
          <cell r="M114">
            <v>1.1111875137048299</v>
          </cell>
        </row>
        <row r="115">
          <cell r="G115" t="str">
            <v>Lightning</v>
          </cell>
          <cell r="H115">
            <v>4</v>
          </cell>
          <cell r="I115">
            <v>1</v>
          </cell>
          <cell r="J115">
            <v>326.89999999999998</v>
          </cell>
          <cell r="K115">
            <v>179054.598630219</v>
          </cell>
          <cell r="L115">
            <v>87.140798695466501</v>
          </cell>
          <cell r="M115">
            <v>2.3666860735395598</v>
          </cell>
        </row>
        <row r="116">
          <cell r="G116" t="str">
            <v>Slovak Republic</v>
          </cell>
          <cell r="H116">
            <v>1</v>
          </cell>
          <cell r="I116">
            <v>1</v>
          </cell>
          <cell r="J116">
            <v>244.9</v>
          </cell>
          <cell r="K116">
            <v>171728.72753081599</v>
          </cell>
          <cell r="L116">
            <v>46.182578713598303</v>
          </cell>
          <cell r="M116">
            <v>2.9739217110196101</v>
          </cell>
        </row>
        <row r="117">
          <cell r="G117" t="str">
            <v>Slovak Republic</v>
          </cell>
          <cell r="H117">
            <v>2</v>
          </cell>
          <cell r="I117">
            <v>1</v>
          </cell>
          <cell r="J117">
            <v>1078.5999999999999</v>
          </cell>
          <cell r="K117">
            <v>761184.77743810299</v>
          </cell>
          <cell r="L117">
            <v>66.451648328665897</v>
          </cell>
          <cell r="M117">
            <v>1.42281142043193</v>
          </cell>
        </row>
        <row r="118">
          <cell r="G118" t="str">
            <v>Slovak Republic</v>
          </cell>
          <cell r="H118">
            <v>3</v>
          </cell>
          <cell r="I118">
            <v>1</v>
          </cell>
          <cell r="J118">
            <v>1437.2</v>
          </cell>
          <cell r="K118">
            <v>1038424.42343024</v>
          </cell>
          <cell r="L118">
            <v>75.186275544684705</v>
          </cell>
          <cell r="M118">
            <v>1.23587877726434</v>
          </cell>
        </row>
        <row r="119">
          <cell r="G119" t="str">
            <v>Slovak Republic</v>
          </cell>
          <cell r="H119">
            <v>4</v>
          </cell>
          <cell r="I119">
            <v>1</v>
          </cell>
          <cell r="J119">
            <v>249.3</v>
          </cell>
          <cell r="K119">
            <v>185595.96501820799</v>
          </cell>
          <cell r="L119">
            <v>79.918754269721205</v>
          </cell>
          <cell r="M119">
            <v>3.3935802072228598</v>
          </cell>
        </row>
        <row r="120">
          <cell r="G120" t="str">
            <v>Stars</v>
          </cell>
          <cell r="H120">
            <v>1</v>
          </cell>
          <cell r="I120">
            <v>1</v>
          </cell>
          <cell r="J120">
            <v>615.79999999999995</v>
          </cell>
          <cell r="K120">
            <v>169368.82242753499</v>
          </cell>
          <cell r="L120">
            <v>52.796578439912999</v>
          </cell>
          <cell r="M120">
            <v>2.0092255874560201</v>
          </cell>
        </row>
        <row r="121">
          <cell r="G121" t="str">
            <v>Stars</v>
          </cell>
          <cell r="H121">
            <v>2</v>
          </cell>
          <cell r="I121">
            <v>1</v>
          </cell>
          <cell r="J121">
            <v>1111.9000000000001</v>
          </cell>
          <cell r="K121">
            <v>295336.00377150998</v>
          </cell>
          <cell r="L121">
            <v>65.4422015832575</v>
          </cell>
          <cell r="M121">
            <v>1.3698085961323501</v>
          </cell>
        </row>
        <row r="122">
          <cell r="G122" t="str">
            <v>Stars</v>
          </cell>
          <cell r="H122">
            <v>3</v>
          </cell>
          <cell r="I122">
            <v>1</v>
          </cell>
          <cell r="J122">
            <v>974.1</v>
          </cell>
          <cell r="K122">
            <v>262446.02550196199</v>
          </cell>
          <cell r="L122">
            <v>74.948113572543406</v>
          </cell>
          <cell r="M122">
            <v>1.42501955017201</v>
          </cell>
        </row>
        <row r="123">
          <cell r="G123" t="str">
            <v>Stars</v>
          </cell>
          <cell r="H123">
            <v>4</v>
          </cell>
          <cell r="I123">
            <v>1</v>
          </cell>
          <cell r="J123">
            <v>187.2</v>
          </cell>
          <cell r="K123">
            <v>51883.338270979097</v>
          </cell>
          <cell r="L123">
            <v>79.955753299043195</v>
          </cell>
          <cell r="M123">
            <v>3.1216227700622299</v>
          </cell>
        </row>
        <row r="124">
          <cell r="G124" t="str">
            <v>Spain</v>
          </cell>
          <cell r="H124">
            <v>1</v>
          </cell>
          <cell r="I124">
            <v>1</v>
          </cell>
          <cell r="J124">
            <v>731.7</v>
          </cell>
          <cell r="K124">
            <v>3794432.6844186098</v>
          </cell>
          <cell r="L124">
            <v>49.661748982888099</v>
          </cell>
          <cell r="M124">
            <v>1.43154391193796</v>
          </cell>
        </row>
        <row r="125">
          <cell r="G125" t="str">
            <v>Spain</v>
          </cell>
          <cell r="H125">
            <v>2</v>
          </cell>
          <cell r="I125">
            <v>1</v>
          </cell>
          <cell r="J125">
            <v>1206</v>
          </cell>
          <cell r="K125">
            <v>6628265.2188908998</v>
          </cell>
          <cell r="L125">
            <v>63.496813556185998</v>
          </cell>
          <cell r="M125">
            <v>1.37999046395308</v>
          </cell>
        </row>
        <row r="126">
          <cell r="G126" t="str">
            <v>Spain</v>
          </cell>
          <cell r="H126">
            <v>3</v>
          </cell>
          <cell r="I126">
            <v>1</v>
          </cell>
          <cell r="J126">
            <v>982.4</v>
          </cell>
          <cell r="K126">
            <v>5461045.9746143101</v>
          </cell>
          <cell r="L126">
            <v>74.896579317294197</v>
          </cell>
          <cell r="M126">
            <v>1.4588450650628699</v>
          </cell>
        </row>
        <row r="127">
          <cell r="G127" t="str">
            <v>Spain</v>
          </cell>
          <cell r="H127">
            <v>4</v>
          </cell>
          <cell r="I127">
            <v>1</v>
          </cell>
          <cell r="J127">
            <v>193.9</v>
          </cell>
          <cell r="K127">
            <v>1076015.8473078201</v>
          </cell>
          <cell r="L127">
            <v>82.853940860417396</v>
          </cell>
          <cell r="M127">
            <v>3.27928745284856</v>
          </cell>
        </row>
        <row r="128">
          <cell r="G128" t="str">
            <v>Sweden</v>
          </cell>
          <cell r="H128">
            <v>1</v>
          </cell>
          <cell r="I128">
            <v>1</v>
          </cell>
          <cell r="J128">
            <v>267.2</v>
          </cell>
          <cell r="K128">
            <v>377910.79821244499</v>
          </cell>
          <cell r="L128">
            <v>58.239774726097401</v>
          </cell>
          <cell r="M128">
            <v>2.48867058582282</v>
          </cell>
        </row>
        <row r="129">
          <cell r="G129" t="str">
            <v>Sweden</v>
          </cell>
          <cell r="H129">
            <v>2</v>
          </cell>
          <cell r="I129">
            <v>1</v>
          </cell>
          <cell r="J129">
            <v>762.5</v>
          </cell>
          <cell r="K129">
            <v>1060886.4138038501</v>
          </cell>
          <cell r="L129">
            <v>79.274869881992501</v>
          </cell>
          <cell r="M129">
            <v>1.34031539220584</v>
          </cell>
        </row>
        <row r="130">
          <cell r="G130" t="str">
            <v>Sweden</v>
          </cell>
          <cell r="H130">
            <v>3</v>
          </cell>
          <cell r="I130">
            <v>1</v>
          </cell>
          <cell r="J130">
            <v>1321.3</v>
          </cell>
          <cell r="K130">
            <v>1699862.8784100199</v>
          </cell>
          <cell r="L130">
            <v>88.100284913815102</v>
          </cell>
          <cell r="M130">
            <v>1.0471545616110001</v>
          </cell>
        </row>
        <row r="131">
          <cell r="G131" t="str">
            <v>Sweden</v>
          </cell>
          <cell r="H131">
            <v>4</v>
          </cell>
          <cell r="I131">
            <v>1</v>
          </cell>
          <cell r="J131">
            <v>621</v>
          </cell>
          <cell r="K131">
            <v>747443.242780525</v>
          </cell>
          <cell r="L131">
            <v>94.012980343969303</v>
          </cell>
          <cell r="M131">
            <v>1.2660209389195001</v>
          </cell>
        </row>
        <row r="132">
          <cell r="G132" t="str">
            <v>Predators</v>
          </cell>
          <cell r="H132">
            <v>1</v>
          </cell>
          <cell r="I132">
            <v>1</v>
          </cell>
          <cell r="J132">
            <v>763.9</v>
          </cell>
          <cell r="K132">
            <v>7250583.3611887703</v>
          </cell>
          <cell r="L132">
            <v>38.377262165246897</v>
          </cell>
          <cell r="M132">
            <v>1.3114960262895701</v>
          </cell>
        </row>
        <row r="133">
          <cell r="G133" t="str">
            <v>Predators</v>
          </cell>
          <cell r="H133">
            <v>2</v>
          </cell>
          <cell r="I133">
            <v>1</v>
          </cell>
          <cell r="J133">
            <v>909.8</v>
          </cell>
          <cell r="K133">
            <v>7795329.6280513601</v>
          </cell>
          <cell r="L133">
            <v>51.907063722139299</v>
          </cell>
          <cell r="M133">
            <v>1.4605804753365199</v>
          </cell>
        </row>
        <row r="134">
          <cell r="G134" t="str">
            <v>Predators</v>
          </cell>
          <cell r="H134">
            <v>3</v>
          </cell>
          <cell r="I134">
            <v>1</v>
          </cell>
          <cell r="J134">
            <v>334.6</v>
          </cell>
          <cell r="K134">
            <v>2611542.0199075099</v>
          </cell>
          <cell r="L134">
            <v>61.942296358058798</v>
          </cell>
          <cell r="M134">
            <v>3.0109301683416501</v>
          </cell>
        </row>
        <row r="135">
          <cell r="G135" t="str">
            <v>Predators</v>
          </cell>
          <cell r="H135">
            <v>4</v>
          </cell>
          <cell r="I135">
            <v>1</v>
          </cell>
          <cell r="J135">
            <v>22.7</v>
          </cell>
          <cell r="K135">
            <v>175591.545467255</v>
          </cell>
          <cell r="L135">
            <v>84.717684056084394</v>
          </cell>
          <cell r="M135">
            <v>9.3550064059333593</v>
          </cell>
        </row>
        <row r="136">
          <cell r="G136" t="str">
            <v>United States</v>
          </cell>
          <cell r="H136">
            <v>1</v>
          </cell>
          <cell r="I136">
            <v>1</v>
          </cell>
          <cell r="J136">
            <v>439.9</v>
          </cell>
          <cell r="K136">
            <v>19735214.274237599</v>
          </cell>
          <cell r="L136">
            <v>66.024817046531695</v>
          </cell>
          <cell r="M136">
            <v>2.4503684011353202</v>
          </cell>
        </row>
        <row r="137">
          <cell r="G137" t="str">
            <v>United States</v>
          </cell>
          <cell r="H137">
            <v>2</v>
          </cell>
          <cell r="I137">
            <v>1</v>
          </cell>
          <cell r="J137">
            <v>937.8</v>
          </cell>
          <cell r="K137">
            <v>37234496.682943903</v>
          </cell>
          <cell r="L137">
            <v>72.684574173658703</v>
          </cell>
          <cell r="M137">
            <v>1.6443115545701701</v>
          </cell>
        </row>
        <row r="138">
          <cell r="G138" t="str">
            <v>United States</v>
          </cell>
          <cell r="H138">
            <v>3</v>
          </cell>
          <cell r="I138">
            <v>1</v>
          </cell>
          <cell r="J138">
            <v>1205.5999999999999</v>
          </cell>
          <cell r="K138">
            <v>46296511.491471998</v>
          </cell>
          <cell r="L138">
            <v>83.414242236975994</v>
          </cell>
          <cell r="M138">
            <v>1.06831366371633</v>
          </cell>
        </row>
        <row r="139">
          <cell r="G139" t="str">
            <v>United States</v>
          </cell>
          <cell r="H139">
            <v>4</v>
          </cell>
          <cell r="I139">
            <v>1</v>
          </cell>
          <cell r="J139">
            <v>457.7</v>
          </cell>
          <cell r="K139">
            <v>17254060.676067099</v>
          </cell>
          <cell r="L139">
            <v>88.335371809550196</v>
          </cell>
          <cell r="M139">
            <v>1.6428593808721099</v>
          </cell>
        </row>
        <row r="140">
          <cell r="G140" t="str">
            <v>Australia</v>
          </cell>
          <cell r="H140">
            <v>1</v>
          </cell>
          <cell r="I140">
            <v>2</v>
          </cell>
          <cell r="J140">
            <v>30</v>
          </cell>
          <cell r="K140">
            <v>64003.387024668598</v>
          </cell>
          <cell r="L140">
            <v>4.2018118749204998</v>
          </cell>
          <cell r="M140">
            <v>1.04627933600363</v>
          </cell>
        </row>
        <row r="141">
          <cell r="G141" t="str">
            <v>Australia</v>
          </cell>
          <cell r="H141">
            <v>2</v>
          </cell>
          <cell r="I141">
            <v>2</v>
          </cell>
          <cell r="J141">
            <v>62.4</v>
          </cell>
          <cell r="K141">
            <v>129282.362613916</v>
          </cell>
          <cell r="L141">
            <v>3.7699526239033099</v>
          </cell>
          <cell r="M141">
            <v>0.65208180136135396</v>
          </cell>
        </row>
        <row r="142">
          <cell r="G142" t="str">
            <v>Australia</v>
          </cell>
          <cell r="H142">
            <v>3</v>
          </cell>
          <cell r="I142">
            <v>2</v>
          </cell>
          <cell r="J142">
            <v>63.5</v>
          </cell>
          <cell r="K142">
            <v>146885.30618514199</v>
          </cell>
          <cell r="L142">
            <v>3.13846331758793</v>
          </cell>
          <cell r="M142">
            <v>0.57886779510447695</v>
          </cell>
        </row>
        <row r="143">
          <cell r="G143" t="str">
            <v>Australia</v>
          </cell>
          <cell r="H143">
            <v>4</v>
          </cell>
          <cell r="I143">
            <v>2</v>
          </cell>
          <cell r="J143">
            <v>24.1</v>
          </cell>
          <cell r="K143">
            <v>58978.070112185502</v>
          </cell>
          <cell r="L143">
            <v>2.8690487204972799</v>
          </cell>
          <cell r="M143">
            <v>0.92302475353300395</v>
          </cell>
        </row>
        <row r="144">
          <cell r="G144" t="str">
            <v>Austria</v>
          </cell>
          <cell r="H144">
            <v>1</v>
          </cell>
          <cell r="I144">
            <v>2</v>
          </cell>
          <cell r="J144">
            <v>24.7</v>
          </cell>
          <cell r="K144">
            <v>34670.108444216399</v>
          </cell>
          <cell r="L144">
            <v>4.7353983444346897</v>
          </cell>
          <cell r="M144">
            <v>1.0309148809053901</v>
          </cell>
        </row>
        <row r="145">
          <cell r="G145" t="str">
            <v>Austria</v>
          </cell>
          <cell r="H145">
            <v>2</v>
          </cell>
          <cell r="I145">
            <v>2</v>
          </cell>
          <cell r="J145">
            <v>40.299999999999997</v>
          </cell>
          <cell r="K145">
            <v>54182.987119629601</v>
          </cell>
          <cell r="L145">
            <v>3.0469577960067098</v>
          </cell>
          <cell r="M145">
            <v>0.59454309681461404</v>
          </cell>
        </row>
        <row r="146">
          <cell r="G146" t="str">
            <v>Austria</v>
          </cell>
          <cell r="H146">
            <v>3</v>
          </cell>
          <cell r="I146">
            <v>2</v>
          </cell>
          <cell r="J146">
            <v>33.1</v>
          </cell>
          <cell r="K146">
            <v>41917.480229265799</v>
          </cell>
          <cell r="L146">
            <v>2.4700078665830798</v>
          </cell>
          <cell r="M146">
            <v>0.52620336499277898</v>
          </cell>
        </row>
        <row r="147">
          <cell r="G147" t="str">
            <v>Austria</v>
          </cell>
          <cell r="H147">
            <v>4</v>
          </cell>
          <cell r="I147">
            <v>2</v>
          </cell>
          <cell r="J147">
            <v>6.9</v>
          </cell>
          <cell r="K147">
            <v>7701.76811779526</v>
          </cell>
          <cell r="L147">
            <v>2.0587328318290199</v>
          </cell>
          <cell r="M147">
            <v>1.17750781337201</v>
          </cell>
        </row>
        <row r="148">
          <cell r="G148" t="str">
            <v>Canada</v>
          </cell>
          <cell r="H148">
            <v>1</v>
          </cell>
          <cell r="I148">
            <v>2</v>
          </cell>
          <cell r="J148">
            <v>221</v>
          </cell>
          <cell r="K148">
            <v>144144.367946224</v>
          </cell>
          <cell r="L148">
            <v>4.5048961009678603</v>
          </cell>
          <cell r="M148">
            <v>0.66803038074320698</v>
          </cell>
        </row>
        <row r="149">
          <cell r="G149" t="str">
            <v>Canada</v>
          </cell>
          <cell r="H149">
            <v>2</v>
          </cell>
          <cell r="I149">
            <v>2</v>
          </cell>
          <cell r="J149">
            <v>314.60000000000002</v>
          </cell>
          <cell r="K149">
            <v>219132.10721509799</v>
          </cell>
          <cell r="L149">
            <v>3.6973715255375899</v>
          </cell>
          <cell r="M149">
            <v>0.43859781084638</v>
          </cell>
        </row>
        <row r="150">
          <cell r="G150" t="str">
            <v>Canada</v>
          </cell>
          <cell r="H150">
            <v>3</v>
          </cell>
          <cell r="I150">
            <v>2</v>
          </cell>
          <cell r="J150">
            <v>259.7</v>
          </cell>
          <cell r="K150">
            <v>199797.657794339</v>
          </cell>
          <cell r="L150">
            <v>2.8887719624998001</v>
          </cell>
          <cell r="M150">
            <v>0.40179591740153198</v>
          </cell>
        </row>
        <row r="151">
          <cell r="G151" t="str">
            <v>Canada</v>
          </cell>
          <cell r="H151">
            <v>4</v>
          </cell>
          <cell r="I151">
            <v>2</v>
          </cell>
          <cell r="J151">
            <v>57.7</v>
          </cell>
          <cell r="K151">
            <v>67271.908625552096</v>
          </cell>
          <cell r="L151">
            <v>2.4753312927055902</v>
          </cell>
          <cell r="M151">
            <v>0.56336121230359004</v>
          </cell>
        </row>
        <row r="152">
          <cell r="G152" t="str">
            <v>Sharks</v>
          </cell>
          <cell r="H152">
            <v>1</v>
          </cell>
          <cell r="I152">
            <v>2</v>
          </cell>
          <cell r="J152">
            <v>82.9</v>
          </cell>
          <cell r="K152">
            <v>168524.32831446899</v>
          </cell>
          <cell r="L152">
            <v>3.0960389507831998</v>
          </cell>
          <cell r="M152">
            <v>0.606873431178791</v>
          </cell>
        </row>
        <row r="153">
          <cell r="G153" t="str">
            <v>Sharks</v>
          </cell>
          <cell r="H153">
            <v>2</v>
          </cell>
          <cell r="I153">
            <v>2</v>
          </cell>
          <cell r="J153">
            <v>42.4</v>
          </cell>
          <cell r="K153">
            <v>86895.551981862096</v>
          </cell>
          <cell r="L153">
            <v>3.0672398697415799</v>
          </cell>
          <cell r="M153">
            <v>0.91567861553090801</v>
          </cell>
        </row>
        <row r="154">
          <cell r="G154" t="str">
            <v>Sharks</v>
          </cell>
          <cell r="H154">
            <v>3</v>
          </cell>
          <cell r="I154">
            <v>2</v>
          </cell>
          <cell r="J154">
            <v>15.9</v>
          </cell>
          <cell r="K154">
            <v>36308.0194314482</v>
          </cell>
          <cell r="L154">
            <v>3.4029768040973001</v>
          </cell>
          <cell r="M154">
            <v>1.6120273788009001</v>
          </cell>
        </row>
        <row r="155">
          <cell r="G155" t="str">
            <v>Sharks</v>
          </cell>
          <cell r="H155">
            <v>4</v>
          </cell>
          <cell r="I155">
            <v>2</v>
          </cell>
          <cell r="J155">
            <v>1.8</v>
          </cell>
          <cell r="K155">
            <v>7880.3486171758004</v>
          </cell>
          <cell r="L155">
            <v>4.8177797394082198</v>
          </cell>
          <cell r="M155">
            <v>7.2298352987266803</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114.8</v>
          </cell>
          <cell r="K157">
            <v>130055.90230200801</v>
          </cell>
          <cell r="L157">
            <v>5.72261832071284</v>
          </cell>
          <cell r="M157">
            <v>0.75496575605494198</v>
          </cell>
        </row>
        <row r="158">
          <cell r="G158" t="str">
            <v>Czech Republic</v>
          </cell>
          <cell r="H158">
            <v>3</v>
          </cell>
          <cell r="I158">
            <v>2</v>
          </cell>
          <cell r="J158">
            <v>86.8</v>
          </cell>
          <cell r="K158">
            <v>87665.687322279598</v>
          </cell>
          <cell r="L158">
            <v>3.6013304035750799</v>
          </cell>
          <cell r="M158">
            <v>0.71012423881157405</v>
          </cell>
        </row>
        <row r="159">
          <cell r="G159" t="str">
            <v>Czech Republic</v>
          </cell>
          <cell r="H159">
            <v>4</v>
          </cell>
          <cell r="I159">
            <v>2</v>
          </cell>
          <cell r="J159">
            <v>14.6</v>
          </cell>
          <cell r="K159">
            <v>10377.2760592657</v>
          </cell>
          <cell r="L159">
            <v>2.0981705943933999</v>
          </cell>
          <cell r="M159">
            <v>1.2423664608927001</v>
          </cell>
        </row>
        <row r="160">
          <cell r="G160" t="str">
            <v>Denmark</v>
          </cell>
          <cell r="H160">
            <v>1</v>
          </cell>
          <cell r="I160">
            <v>2</v>
          </cell>
          <cell r="J160">
            <v>68.2</v>
          </cell>
          <cell r="K160">
            <v>28936.682519843602</v>
          </cell>
          <cell r="L160">
            <v>6.0610708492003598</v>
          </cell>
          <cell r="M160">
            <v>0.97110289031138797</v>
          </cell>
        </row>
        <row r="161">
          <cell r="G161" t="str">
            <v>Denmark</v>
          </cell>
          <cell r="H161">
            <v>2</v>
          </cell>
          <cell r="I161">
            <v>2</v>
          </cell>
          <cell r="J161">
            <v>85.8</v>
          </cell>
          <cell r="K161">
            <v>43849.774914568399</v>
          </cell>
          <cell r="L161">
            <v>4.4826439109896903</v>
          </cell>
          <cell r="M161">
            <v>0.60957705239548099</v>
          </cell>
        </row>
        <row r="162">
          <cell r="G162" t="str">
            <v>Denmark</v>
          </cell>
          <cell r="H162">
            <v>3</v>
          </cell>
          <cell r="I162">
            <v>2</v>
          </cell>
          <cell r="J162">
            <v>87.5</v>
          </cell>
          <cell r="K162">
            <v>51668.041143719398</v>
          </cell>
          <cell r="L162">
            <v>4.4673976631348298</v>
          </cell>
          <cell r="M162">
            <v>0.55482372264572299</v>
          </cell>
        </row>
        <row r="163">
          <cell r="G163" t="str">
            <v>Denmark</v>
          </cell>
          <cell r="H163">
            <v>4</v>
          </cell>
          <cell r="I163">
            <v>2</v>
          </cell>
          <cell r="J163">
            <v>16.5</v>
          </cell>
          <cell r="K163">
            <v>9989.3558676620105</v>
          </cell>
          <cell r="L163">
            <v>3.3518155895964901</v>
          </cell>
          <cell r="M163">
            <v>1.3454205274239901</v>
          </cell>
        </row>
        <row r="164">
          <cell r="G164" t="str">
            <v>England (UK)</v>
          </cell>
          <cell r="H164">
            <v>1</v>
          </cell>
          <cell r="I164">
            <v>2</v>
          </cell>
          <cell r="J164">
            <v>59.8</v>
          </cell>
          <cell r="K164">
            <v>377188.183020761</v>
          </cell>
          <cell r="L164">
            <v>8.76034238055116</v>
          </cell>
          <cell r="M164">
            <v>1.1585136713673101</v>
          </cell>
        </row>
        <row r="165">
          <cell r="G165" t="str">
            <v>England (UK)</v>
          </cell>
          <cell r="H165">
            <v>2</v>
          </cell>
          <cell r="I165">
            <v>2</v>
          </cell>
          <cell r="J165">
            <v>85.1</v>
          </cell>
          <cell r="K165">
            <v>524367.450417366</v>
          </cell>
          <cell r="L165">
            <v>5.9110384984952802</v>
          </cell>
          <cell r="M165">
            <v>0.70329954885498402</v>
          </cell>
        </row>
        <row r="166">
          <cell r="G166" t="str">
            <v>England (UK)</v>
          </cell>
          <cell r="H166">
            <v>3</v>
          </cell>
          <cell r="I166">
            <v>2</v>
          </cell>
          <cell r="J166">
            <v>56.6</v>
          </cell>
          <cell r="K166">
            <v>324647.45545711898</v>
          </cell>
          <cell r="L166">
            <v>3.2424833557088899</v>
          </cell>
          <cell r="M166">
            <v>0.465837000452342</v>
          </cell>
        </row>
        <row r="167">
          <cell r="G167" t="str">
            <v>England (UK)</v>
          </cell>
          <cell r="H167">
            <v>4</v>
          </cell>
          <cell r="I167">
            <v>2</v>
          </cell>
          <cell r="J167">
            <v>18.5</v>
          </cell>
          <cell r="K167">
            <v>97842.253900433599</v>
          </cell>
          <cell r="L167">
            <v>2.4612649248729399</v>
          </cell>
          <cell r="M167">
            <v>0.71867062043158503</v>
          </cell>
        </row>
        <row r="168">
          <cell r="G168" t="str">
            <v>Estonia</v>
          </cell>
          <cell r="H168">
            <v>1</v>
          </cell>
          <cell r="I168">
            <v>2</v>
          </cell>
          <cell r="J168">
            <v>63.3</v>
          </cell>
          <cell r="K168">
            <v>7902.8657317873904</v>
          </cell>
          <cell r="L168">
            <v>7.7777687884038897</v>
          </cell>
          <cell r="M168">
            <v>1.0800289850687801</v>
          </cell>
        </row>
        <row r="169">
          <cell r="G169" t="str">
            <v>Estonia</v>
          </cell>
          <cell r="H169">
            <v>2</v>
          </cell>
          <cell r="I169">
            <v>2</v>
          </cell>
          <cell r="J169">
            <v>131.6</v>
          </cell>
          <cell r="K169">
            <v>16330.990113653501</v>
          </cell>
          <cell r="L169">
            <v>6.4725989343428303</v>
          </cell>
          <cell r="M169">
            <v>0.61251917505719899</v>
          </cell>
        </row>
        <row r="170">
          <cell r="G170" t="str">
            <v>Estonia</v>
          </cell>
          <cell r="H170">
            <v>3</v>
          </cell>
          <cell r="I170">
            <v>2</v>
          </cell>
          <cell r="J170">
            <v>114.4</v>
          </cell>
          <cell r="K170">
            <v>13787.041778406199</v>
          </cell>
          <cell r="L170">
            <v>4.8449717486769197</v>
          </cell>
          <cell r="M170">
            <v>0.457601415885595</v>
          </cell>
        </row>
        <row r="171">
          <cell r="G171" t="str">
            <v>Estonia</v>
          </cell>
          <cell r="H171">
            <v>4</v>
          </cell>
          <cell r="I171">
            <v>2</v>
          </cell>
          <cell r="J171">
            <v>16.7</v>
          </cell>
          <cell r="K171">
            <v>1978.7305915811601</v>
          </cell>
          <cell r="L171">
            <v>2.49629815860933</v>
          </cell>
          <cell r="M171">
            <v>0.70523696733985797</v>
          </cell>
        </row>
        <row r="172">
          <cell r="G172" t="str">
            <v>Finland</v>
          </cell>
          <cell r="H172">
            <v>1</v>
          </cell>
          <cell r="I172">
            <v>2</v>
          </cell>
          <cell r="J172">
            <v>16.399999999999999</v>
          </cell>
          <cell r="K172">
            <v>13352.959184282699</v>
          </cell>
          <cell r="L172">
            <v>4.184737114352</v>
          </cell>
          <cell r="M172">
            <v>1.1733440172762499</v>
          </cell>
        </row>
        <row r="173">
          <cell r="G173" t="str">
            <v>Finland</v>
          </cell>
          <cell r="H173">
            <v>2</v>
          </cell>
          <cell r="I173">
            <v>2</v>
          </cell>
          <cell r="J173">
            <v>39.9</v>
          </cell>
          <cell r="K173">
            <v>27225.1242997507</v>
          </cell>
          <cell r="L173">
            <v>3.5738124359570902</v>
          </cell>
          <cell r="M173">
            <v>0.64403695225250401</v>
          </cell>
        </row>
        <row r="174">
          <cell r="G174" t="str">
            <v>Finland</v>
          </cell>
          <cell r="H174">
            <v>3</v>
          </cell>
          <cell r="I174">
            <v>2</v>
          </cell>
          <cell r="J174">
            <v>60.2</v>
          </cell>
          <cell r="K174">
            <v>40592.118059664797</v>
          </cell>
          <cell r="L174">
            <v>3.6310102453170101</v>
          </cell>
          <cell r="M174">
            <v>0.51918250137708399</v>
          </cell>
        </row>
        <row r="175">
          <cell r="G175" t="str">
            <v>Finland</v>
          </cell>
          <cell r="H175">
            <v>4</v>
          </cell>
          <cell r="I175">
            <v>2</v>
          </cell>
          <cell r="J175">
            <v>35.5</v>
          </cell>
          <cell r="K175">
            <v>22682.419499492498</v>
          </cell>
          <cell r="L175">
            <v>3.6099473957397099</v>
          </cell>
          <cell r="M175">
            <v>0.58732510517749104</v>
          </cell>
        </row>
        <row r="176">
          <cell r="G176" t="str">
            <v>Flanders (Belgium)</v>
          </cell>
          <cell r="H176">
            <v>1</v>
          </cell>
          <cell r="I176">
            <v>2</v>
          </cell>
          <cell r="J176">
            <v>15.9</v>
          </cell>
          <cell r="K176">
            <v>10716.4373961579</v>
          </cell>
          <cell r="L176">
            <v>2.13918854315162</v>
          </cell>
          <cell r="M176">
            <v>0.58249648800503895</v>
          </cell>
        </row>
        <row r="177">
          <cell r="G177" t="str">
            <v>Flanders (Belgium)</v>
          </cell>
          <cell r="H177">
            <v>2</v>
          </cell>
          <cell r="I177">
            <v>2</v>
          </cell>
          <cell r="J177">
            <v>30.6</v>
          </cell>
          <cell r="K177">
            <v>21042.426465217599</v>
          </cell>
          <cell r="L177">
            <v>2.04757047545848</v>
          </cell>
          <cell r="M177">
            <v>0.42639475804018701</v>
          </cell>
        </row>
        <row r="178">
          <cell r="G178" t="str">
            <v>Flanders (Belgium)</v>
          </cell>
          <cell r="H178">
            <v>3</v>
          </cell>
          <cell r="I178">
            <v>2</v>
          </cell>
          <cell r="J178">
            <v>22.5</v>
          </cell>
          <cell r="K178">
            <v>15602.883835135999</v>
          </cell>
          <cell r="L178">
            <v>1.2146287026021201</v>
          </cell>
          <cell r="M178">
            <v>0.34509812886838098</v>
          </cell>
        </row>
        <row r="179">
          <cell r="G179" t="str">
            <v>Flanders (Belgium)</v>
          </cell>
          <cell r="H179">
            <v>4</v>
          </cell>
          <cell r="I179">
            <v>2</v>
          </cell>
          <cell r="J179">
            <v>6</v>
          </cell>
          <cell r="K179">
            <v>4485.2536996079298</v>
          </cell>
          <cell r="L179">
            <v>1.0683071974707901</v>
          </cell>
          <cell r="M179">
            <v>0.63989501970536</v>
          </cell>
        </row>
        <row r="180">
          <cell r="G180" t="str">
            <v>France</v>
          </cell>
          <cell r="H180">
            <v>1</v>
          </cell>
          <cell r="I180">
            <v>2</v>
          </cell>
          <cell r="J180">
            <v>69.8</v>
          </cell>
          <cell r="K180">
            <v>517016.07074883702</v>
          </cell>
          <cell r="L180">
            <v>6.8725239319514504</v>
          </cell>
          <cell r="M180">
            <v>0.717813192214241</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75.099999999999994</v>
          </cell>
          <cell r="K182">
            <v>508653.22803644103</v>
          </cell>
          <cell r="L182">
            <v>4.8360833072446399</v>
          </cell>
          <cell r="M182">
            <v>0.55287850231029201</v>
          </cell>
        </row>
        <row r="183">
          <cell r="G183" t="str">
            <v>France</v>
          </cell>
          <cell r="H183">
            <v>4</v>
          </cell>
          <cell r="I183">
            <v>2</v>
          </cell>
          <cell r="J183">
            <v>16.8</v>
          </cell>
          <cell r="K183">
            <v>106656.414761623</v>
          </cell>
          <cell r="L183">
            <v>4.4742995172358198</v>
          </cell>
          <cell r="M183">
            <v>1.24107163443741</v>
          </cell>
        </row>
        <row r="184">
          <cell r="G184" t="str">
            <v>Germany</v>
          </cell>
          <cell r="H184">
            <v>1</v>
          </cell>
          <cell r="I184">
            <v>2</v>
          </cell>
          <cell r="J184">
            <v>44.7</v>
          </cell>
          <cell r="K184">
            <v>513519.021673535</v>
          </cell>
          <cell r="L184">
            <v>6.3959933184366298</v>
          </cell>
          <cell r="M184">
            <v>1.1061349078926901</v>
          </cell>
        </row>
        <row r="185">
          <cell r="G185" t="str">
            <v>Germany</v>
          </cell>
          <cell r="H185">
            <v>2</v>
          </cell>
          <cell r="I185">
            <v>2</v>
          </cell>
          <cell r="J185">
            <v>54.2</v>
          </cell>
          <cell r="K185">
            <v>638726.02442063601</v>
          </cell>
          <cell r="L185">
            <v>4.1517890808572897</v>
          </cell>
          <cell r="M185">
            <v>0.70192313996772504</v>
          </cell>
        </row>
        <row r="186">
          <cell r="G186" t="str">
            <v>Germany</v>
          </cell>
          <cell r="H186">
            <v>3</v>
          </cell>
          <cell r="I186">
            <v>2</v>
          </cell>
          <cell r="J186">
            <v>50.7</v>
          </cell>
          <cell r="K186">
            <v>532312.87316958897</v>
          </cell>
          <cell r="L186">
            <v>3.3571387489846898</v>
          </cell>
          <cell r="M186">
            <v>0.57648875314897996</v>
          </cell>
        </row>
        <row r="187">
          <cell r="G187" t="str">
            <v>Germany</v>
          </cell>
          <cell r="H187">
            <v>4</v>
          </cell>
          <cell r="I187">
            <v>2</v>
          </cell>
          <cell r="J187">
            <v>9.4</v>
          </cell>
          <cell r="K187">
            <v>71654.768673187602</v>
          </cell>
          <cell r="L187">
            <v>1.57798512810234</v>
          </cell>
          <cell r="M187">
            <v>0.66693171643303995</v>
          </cell>
        </row>
        <row r="188">
          <cell r="G188" t="str">
            <v>Capitals</v>
          </cell>
          <cell r="H188">
            <v>1</v>
          </cell>
          <cell r="I188">
            <v>2</v>
          </cell>
          <cell r="J188">
            <v>134.69999999999999</v>
          </cell>
          <cell r="K188">
            <v>178805.34615766499</v>
          </cell>
          <cell r="L188">
            <v>11.034610344549501</v>
          </cell>
          <cell r="M188">
            <v>1.4014622429205399</v>
          </cell>
        </row>
        <row r="189">
          <cell r="G189" t="str">
            <v>Capitals</v>
          </cell>
          <cell r="H189">
            <v>2</v>
          </cell>
          <cell r="I189">
            <v>2</v>
          </cell>
          <cell r="J189">
            <v>249.8</v>
          </cell>
          <cell r="K189">
            <v>373270.11771899299</v>
          </cell>
          <cell r="L189">
            <v>15.088291954641299</v>
          </cell>
          <cell r="M189">
            <v>1.22948357032809</v>
          </cell>
        </row>
        <row r="190">
          <cell r="G190" t="str">
            <v>Capitals</v>
          </cell>
          <cell r="H190">
            <v>3</v>
          </cell>
          <cell r="I190">
            <v>2</v>
          </cell>
          <cell r="J190">
            <v>122.2</v>
          </cell>
          <cell r="K190">
            <v>198582.87179591201</v>
          </cell>
          <cell r="L190">
            <v>13.184642746998</v>
          </cell>
          <cell r="M190">
            <v>1.70035365723802</v>
          </cell>
        </row>
        <row r="191">
          <cell r="G191" t="str">
            <v>Capitals</v>
          </cell>
          <cell r="H191">
            <v>4</v>
          </cell>
          <cell r="I191">
            <v>2</v>
          </cell>
          <cell r="J191">
            <v>18.3</v>
          </cell>
          <cell r="K191">
            <v>28453.032967868399</v>
          </cell>
          <cell r="L191">
            <v>8.7997245306219796</v>
          </cell>
          <cell r="M191">
            <v>3.73923274850562</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82.1</v>
          </cell>
          <cell r="K193">
            <v>44113.309920814201</v>
          </cell>
          <cell r="L193">
            <v>9.9504507668359103</v>
          </cell>
          <cell r="M193">
            <v>1.2535074552230301</v>
          </cell>
        </row>
        <row r="194">
          <cell r="G194" t="str">
            <v>Ireland</v>
          </cell>
          <cell r="H194">
            <v>2</v>
          </cell>
          <cell r="I194">
            <v>2</v>
          </cell>
          <cell r="J194">
            <v>177.5</v>
          </cell>
          <cell r="K194">
            <v>88017.073138726701</v>
          </cell>
          <cell r="L194">
            <v>9.7754703183818492</v>
          </cell>
          <cell r="M194">
            <v>0.86848438054978605</v>
          </cell>
        </row>
        <row r="195">
          <cell r="G195" t="str">
            <v>Ireland</v>
          </cell>
          <cell r="H195">
            <v>3</v>
          </cell>
          <cell r="I195">
            <v>2</v>
          </cell>
          <cell r="J195">
            <v>115.8</v>
          </cell>
          <cell r="K195">
            <v>56117.377619333602</v>
          </cell>
          <cell r="L195">
            <v>6.48174057400814</v>
          </cell>
          <cell r="M195">
            <v>0.8243329461651</v>
          </cell>
        </row>
        <row r="196">
          <cell r="G196" t="str">
            <v>Ireland</v>
          </cell>
          <cell r="H196">
            <v>4</v>
          </cell>
          <cell r="I196">
            <v>2</v>
          </cell>
          <cell r="J196">
            <v>18.600000000000001</v>
          </cell>
          <cell r="K196">
            <v>7840.1718579479502</v>
          </cell>
          <cell r="L196">
            <v>3.6528746101242202</v>
          </cell>
          <cell r="M196">
            <v>1.1747619841202701</v>
          </cell>
        </row>
        <row r="197">
          <cell r="G197" t="str">
            <v>Penguins</v>
          </cell>
          <cell r="H197">
            <v>1</v>
          </cell>
          <cell r="I197">
            <v>2</v>
          </cell>
          <cell r="J197">
            <v>50.7</v>
          </cell>
          <cell r="K197">
            <v>37347.093986179403</v>
          </cell>
          <cell r="L197">
            <v>3.6221600033624899</v>
          </cell>
          <cell r="M197">
            <v>0.58761118694117798</v>
          </cell>
        </row>
        <row r="198">
          <cell r="G198" t="str">
            <v>Penguins</v>
          </cell>
          <cell r="H198">
            <v>2</v>
          </cell>
          <cell r="I198">
            <v>2</v>
          </cell>
          <cell r="J198">
            <v>56.3</v>
          </cell>
          <cell r="K198">
            <v>47600.047627104199</v>
          </cell>
          <cell r="L198">
            <v>4.0318146171198697</v>
          </cell>
          <cell r="M198">
            <v>0.574981083805158</v>
          </cell>
        </row>
        <row r="199">
          <cell r="G199" t="str">
            <v>Penguins</v>
          </cell>
          <cell r="H199">
            <v>3</v>
          </cell>
          <cell r="I199">
            <v>2</v>
          </cell>
          <cell r="J199">
            <v>35.799999999999997</v>
          </cell>
          <cell r="K199">
            <v>37290.0515018648</v>
          </cell>
          <cell r="L199">
            <v>3.57635852976107</v>
          </cell>
          <cell r="M199">
            <v>0.59479783630077798</v>
          </cell>
        </row>
        <row r="200">
          <cell r="G200" t="str">
            <v>Penguins</v>
          </cell>
          <cell r="H200">
            <v>4</v>
          </cell>
          <cell r="I200">
            <v>2</v>
          </cell>
          <cell r="J200">
            <v>12.2</v>
          </cell>
          <cell r="K200">
            <v>14352.8446219507</v>
          </cell>
          <cell r="L200">
            <v>4.6700082995602799</v>
          </cell>
          <cell r="M200">
            <v>1.4239419278109799</v>
          </cell>
        </row>
        <row r="201">
          <cell r="G201" t="str">
            <v>Italy</v>
          </cell>
          <cell r="H201">
            <v>1</v>
          </cell>
          <cell r="I201">
            <v>2</v>
          </cell>
          <cell r="J201">
            <v>92.5</v>
          </cell>
          <cell r="K201">
            <v>978719.92015969998</v>
          </cell>
          <cell r="L201">
            <v>10.4104665074049</v>
          </cell>
          <cell r="M201">
            <v>1.2700828973018701</v>
          </cell>
        </row>
        <row r="202">
          <cell r="G202" t="str">
            <v>Italy</v>
          </cell>
          <cell r="H202">
            <v>2</v>
          </cell>
          <cell r="I202">
            <v>2</v>
          </cell>
          <cell r="J202">
            <v>121.1</v>
          </cell>
          <cell r="K202">
            <v>1235221.7952159999</v>
          </cell>
          <cell r="L202">
            <v>8.9136693426082996</v>
          </cell>
          <cell r="M202">
            <v>0.94347291275900602</v>
          </cell>
        </row>
        <row r="203">
          <cell r="G203" t="str">
            <v>Italy</v>
          </cell>
          <cell r="H203">
            <v>3</v>
          </cell>
          <cell r="I203">
            <v>2</v>
          </cell>
          <cell r="J203">
            <v>69.3</v>
          </cell>
          <cell r="K203">
            <v>621137.35103050002</v>
          </cell>
          <cell r="L203">
            <v>7.4979292119105301</v>
          </cell>
          <cell r="M203">
            <v>1.1049127180568501</v>
          </cell>
        </row>
        <row r="204">
          <cell r="G204" t="str">
            <v>Italy</v>
          </cell>
          <cell r="H204">
            <v>4</v>
          </cell>
          <cell r="I204">
            <v>2</v>
          </cell>
          <cell r="J204">
            <v>8.1</v>
          </cell>
          <cell r="K204">
            <v>62483.102402800003</v>
          </cell>
          <cell r="L204">
            <v>5.9428667178684202</v>
          </cell>
          <cell r="M204">
            <v>3.1191553872403399</v>
          </cell>
        </row>
        <row r="205">
          <cell r="G205" t="str">
            <v>Panthers</v>
          </cell>
          <cell r="H205">
            <v>1</v>
          </cell>
          <cell r="I205">
            <v>2</v>
          </cell>
          <cell r="J205">
            <v>81.3</v>
          </cell>
          <cell r="K205">
            <v>88562.118097860599</v>
          </cell>
          <cell r="L205">
            <v>2.39783343511428</v>
          </cell>
          <cell r="M205">
            <v>0.34257558845681002</v>
          </cell>
        </row>
        <row r="206">
          <cell r="G206" t="str">
            <v>Panthers</v>
          </cell>
          <cell r="H206">
            <v>2</v>
          </cell>
          <cell r="I206">
            <v>2</v>
          </cell>
          <cell r="J206">
            <v>26.9</v>
          </cell>
          <cell r="K206">
            <v>34483.943666329396</v>
          </cell>
          <cell r="L206">
            <v>2.9049945228582499</v>
          </cell>
          <cell r="M206">
            <v>0.72054138067949702</v>
          </cell>
        </row>
        <row r="207">
          <cell r="G207" t="str">
            <v>Panthers</v>
          </cell>
          <cell r="H207">
            <v>3</v>
          </cell>
          <cell r="I207">
            <v>2</v>
          </cell>
          <cell r="J207">
            <v>3.7</v>
          </cell>
          <cell r="K207">
            <v>6296.7764386089602</v>
          </cell>
          <cell r="L207">
            <v>2.61953751943767</v>
          </cell>
          <cell r="M207">
            <v>1.6198537192950899</v>
          </cell>
        </row>
        <row r="208">
          <cell r="G208" t="str">
            <v>Japan</v>
          </cell>
          <cell r="H208">
            <v>1</v>
          </cell>
          <cell r="I208">
            <v>2</v>
          </cell>
          <cell r="J208">
            <v>1</v>
          </cell>
          <cell r="K208">
            <v>28629.619934999999</v>
          </cell>
          <cell r="L208">
            <v>0.82960311056099501</v>
          </cell>
          <cell r="M208">
            <v>0.74758654361349497</v>
          </cell>
        </row>
        <row r="209">
          <cell r="G209" t="str">
            <v>Japan</v>
          </cell>
          <cell r="H209">
            <v>2</v>
          </cell>
          <cell r="I209">
            <v>2</v>
          </cell>
          <cell r="J209">
            <v>5.0999999999999996</v>
          </cell>
          <cell r="K209">
            <v>109965.0837511</v>
          </cell>
          <cell r="L209">
            <v>0.70120709742029697</v>
          </cell>
          <cell r="M209">
            <v>0.468261079257766</v>
          </cell>
        </row>
        <row r="210">
          <cell r="G210" t="str">
            <v>Japan</v>
          </cell>
          <cell r="H210">
            <v>3</v>
          </cell>
          <cell r="I210">
            <v>3</v>
          </cell>
          <cell r="J210">
            <v>3</v>
          </cell>
          <cell r="K210">
            <v>7892.1997640359168</v>
          </cell>
          <cell r="L210">
            <v>32.079851587226457</v>
          </cell>
          <cell r="M210">
            <v>23.433938225543518</v>
          </cell>
        </row>
        <row r="211">
          <cell r="G211" t="str">
            <v>Japan</v>
          </cell>
          <cell r="H211">
            <v>4</v>
          </cell>
          <cell r="I211">
            <v>2</v>
          </cell>
          <cell r="J211">
            <v>20.6</v>
          </cell>
          <cell r="K211">
            <v>487154.4313462</v>
          </cell>
          <cell r="L211">
            <v>3.1162405812777201</v>
          </cell>
          <cell r="M211">
            <v>0.70802876471377196</v>
          </cell>
        </row>
        <row r="212">
          <cell r="G212" t="str">
            <v>Korea</v>
          </cell>
          <cell r="H212">
            <v>1</v>
          </cell>
          <cell r="I212">
            <v>2</v>
          </cell>
          <cell r="J212">
            <v>14.9</v>
          </cell>
          <cell r="K212">
            <v>77155.269263209193</v>
          </cell>
          <cell r="L212">
            <v>1.88139550914731</v>
          </cell>
          <cell r="M212">
            <v>0.62586243026615795</v>
          </cell>
        </row>
        <row r="213">
          <cell r="G213" t="str">
            <v>Korea</v>
          </cell>
          <cell r="H213">
            <v>2</v>
          </cell>
          <cell r="I213">
            <v>2</v>
          </cell>
          <cell r="J213">
            <v>53.4</v>
          </cell>
          <cell r="K213">
            <v>261569.61266675399</v>
          </cell>
          <cell r="L213">
            <v>2.321249954057</v>
          </cell>
          <cell r="M213">
            <v>0.40755727163350303</v>
          </cell>
        </row>
        <row r="214">
          <cell r="G214" t="str">
            <v>Korea</v>
          </cell>
          <cell r="H214">
            <v>3</v>
          </cell>
          <cell r="I214">
            <v>2</v>
          </cell>
          <cell r="J214">
            <v>57.4</v>
          </cell>
          <cell r="K214">
            <v>290279.72939614602</v>
          </cell>
          <cell r="L214">
            <v>2.6321847303785502</v>
          </cell>
          <cell r="M214">
            <v>0.47480841199649099</v>
          </cell>
        </row>
        <row r="215">
          <cell r="G215" t="str">
            <v>Korea</v>
          </cell>
          <cell r="H215">
            <v>4</v>
          </cell>
          <cell r="I215">
            <v>2</v>
          </cell>
          <cell r="J215">
            <v>14.3</v>
          </cell>
          <cell r="K215">
            <v>74180.700963344701</v>
          </cell>
          <cell r="L215">
            <v>3.7146285947812299</v>
          </cell>
          <cell r="M215">
            <v>1.43505912343405</v>
          </cell>
        </row>
        <row r="216">
          <cell r="G216" t="str">
            <v>Islanders</v>
          </cell>
          <cell r="H216">
            <v>1</v>
          </cell>
          <cell r="I216">
            <v>2</v>
          </cell>
          <cell r="J216">
            <v>73.5</v>
          </cell>
          <cell r="K216">
            <v>29417.791003071201</v>
          </cell>
          <cell r="L216">
            <v>11.4288086262435</v>
          </cell>
          <cell r="M216">
            <v>1.68292790339192</v>
          </cell>
        </row>
        <row r="217">
          <cell r="G217" t="str">
            <v>Islanders</v>
          </cell>
          <cell r="H217">
            <v>2</v>
          </cell>
          <cell r="I217">
            <v>2</v>
          </cell>
          <cell r="J217">
            <v>157.5</v>
          </cell>
          <cell r="K217">
            <v>54076.509167880402</v>
          </cell>
          <cell r="L217">
            <v>8.4572162531760799</v>
          </cell>
          <cell r="M217">
            <v>0.90300533537674699</v>
          </cell>
        </row>
        <row r="218">
          <cell r="G218" t="str">
            <v>Islanders</v>
          </cell>
          <cell r="H218">
            <v>3</v>
          </cell>
          <cell r="I218">
            <v>2</v>
          </cell>
          <cell r="J218">
            <v>82.4</v>
          </cell>
          <cell r="K218">
            <v>31046.962847533599</v>
          </cell>
          <cell r="L218">
            <v>6.0715137757621704</v>
          </cell>
          <cell r="M218">
            <v>0.84991137671707095</v>
          </cell>
        </row>
        <row r="219">
          <cell r="G219" t="str">
            <v>Islanders</v>
          </cell>
          <cell r="H219">
            <v>4</v>
          </cell>
          <cell r="I219">
            <v>3</v>
          </cell>
          <cell r="J219">
            <v>3</v>
          </cell>
          <cell r="K219">
            <v>681.43747986728351</v>
          </cell>
          <cell r="L219">
            <v>19.389208508508315</v>
          </cell>
          <cell r="M219">
            <v>19.343891890906157</v>
          </cell>
        </row>
        <row r="220">
          <cell r="G220" t="str">
            <v>Netherlands</v>
          </cell>
          <cell r="H220">
            <v>1</v>
          </cell>
          <cell r="I220">
            <v>2</v>
          </cell>
          <cell r="J220">
            <v>20</v>
          </cell>
          <cell r="K220">
            <v>64790.638636363903</v>
          </cell>
          <cell r="L220">
            <v>5.5664539334540404</v>
          </cell>
          <cell r="M220">
            <v>1.35591735643089</v>
          </cell>
        </row>
        <row r="221">
          <cell r="G221" t="str">
            <v>Netherlands</v>
          </cell>
          <cell r="H221">
            <v>2</v>
          </cell>
          <cell r="I221">
            <v>2</v>
          </cell>
          <cell r="J221">
            <v>35.700000000000003</v>
          </cell>
          <cell r="K221">
            <v>97201.666621131604</v>
          </cell>
          <cell r="L221">
            <v>4.06257160818424</v>
          </cell>
          <cell r="M221">
            <v>0.72394808839786695</v>
          </cell>
        </row>
        <row r="222">
          <cell r="G222" t="str">
            <v>Netherlands</v>
          </cell>
          <cell r="H222">
            <v>3</v>
          </cell>
          <cell r="I222">
            <v>2</v>
          </cell>
          <cell r="J222">
            <v>44</v>
          </cell>
          <cell r="K222">
            <v>97123.558609957894</v>
          </cell>
          <cell r="L222">
            <v>2.6561241018188002</v>
          </cell>
          <cell r="M222">
            <v>0.526905948915941</v>
          </cell>
        </row>
        <row r="223">
          <cell r="G223" t="str">
            <v>Netherlands</v>
          </cell>
          <cell r="H223">
            <v>4</v>
          </cell>
          <cell r="I223">
            <v>2</v>
          </cell>
          <cell r="J223">
            <v>20.3</v>
          </cell>
          <cell r="K223">
            <v>48352.733429769403</v>
          </cell>
          <cell r="L223">
            <v>2.9791594532598098</v>
          </cell>
          <cell r="M223">
            <v>0.817614356179863</v>
          </cell>
        </row>
        <row r="224">
          <cell r="G224" t="str">
            <v>Blues</v>
          </cell>
          <cell r="H224">
            <v>1</v>
          </cell>
          <cell r="I224">
            <v>2</v>
          </cell>
          <cell r="J224">
            <v>63.6</v>
          </cell>
          <cell r="K224">
            <v>20410.588637376401</v>
          </cell>
          <cell r="L224">
            <v>7.9162443515593903</v>
          </cell>
          <cell r="M224">
            <v>1.2690232862801101</v>
          </cell>
        </row>
        <row r="225">
          <cell r="G225" t="str">
            <v>Blues</v>
          </cell>
          <cell r="H225">
            <v>2</v>
          </cell>
          <cell r="I225">
            <v>2</v>
          </cell>
          <cell r="J225">
            <v>93.7</v>
          </cell>
          <cell r="K225">
            <v>34026.970234457302</v>
          </cell>
          <cell r="L225">
            <v>5.31662194728478</v>
          </cell>
          <cell r="M225">
            <v>0.78667154475308199</v>
          </cell>
        </row>
        <row r="226">
          <cell r="G226" t="str">
            <v>Blues</v>
          </cell>
          <cell r="H226">
            <v>3</v>
          </cell>
          <cell r="I226">
            <v>2</v>
          </cell>
          <cell r="J226">
            <v>91.7</v>
          </cell>
          <cell r="K226">
            <v>34711.693061163503</v>
          </cell>
          <cell r="L226">
            <v>3.9563155249589199</v>
          </cell>
          <cell r="M226">
            <v>0.58586147849603398</v>
          </cell>
        </row>
        <row r="227">
          <cell r="G227" t="str">
            <v>Blues</v>
          </cell>
          <cell r="H227">
            <v>4</v>
          </cell>
          <cell r="I227">
            <v>2</v>
          </cell>
          <cell r="J227">
            <v>19</v>
          </cell>
          <cell r="K227">
            <v>7851.6462155204899</v>
          </cell>
          <cell r="L227">
            <v>2.13270714851721</v>
          </cell>
          <cell r="M227">
            <v>0.62968612744879704</v>
          </cell>
        </row>
        <row r="228">
          <cell r="G228" t="str">
            <v>Northern Ireland (UK)</v>
          </cell>
          <cell r="H228">
            <v>1</v>
          </cell>
          <cell r="I228">
            <v>3</v>
          </cell>
          <cell r="J228">
            <v>1</v>
          </cell>
          <cell r="K228">
            <v>380.6895718011159</v>
          </cell>
          <cell r="L228">
            <v>43.641135480642106</v>
          </cell>
          <cell r="M228">
            <v>50.67027137287559</v>
          </cell>
        </row>
        <row r="229">
          <cell r="G229" t="str">
            <v>Northern Ireland (UK)</v>
          </cell>
          <cell r="H229">
            <v>2</v>
          </cell>
          <cell r="I229">
            <v>2</v>
          </cell>
          <cell r="J229">
            <v>45.3</v>
          </cell>
          <cell r="K229">
            <v>13360.861077048899</v>
          </cell>
          <cell r="L229">
            <v>4.0359721175149099</v>
          </cell>
          <cell r="M229">
            <v>0.70135040330623899</v>
          </cell>
        </row>
        <row r="230">
          <cell r="G230" t="str">
            <v>Northern Ireland (UK)</v>
          </cell>
          <cell r="H230">
            <v>3</v>
          </cell>
          <cell r="I230">
            <v>2</v>
          </cell>
          <cell r="J230">
            <v>34.200000000000003</v>
          </cell>
          <cell r="K230">
            <v>10523.6658844064</v>
          </cell>
          <cell r="L230">
            <v>3.3723606697339998</v>
          </cell>
          <cell r="M230">
            <v>0.84746364591747902</v>
          </cell>
        </row>
        <row r="231">
          <cell r="G231" t="str">
            <v>Northern Ireland (UK)</v>
          </cell>
          <cell r="H231">
            <v>4</v>
          </cell>
          <cell r="I231">
            <v>2</v>
          </cell>
          <cell r="J231">
            <v>9.9</v>
          </cell>
          <cell r="K231">
            <v>3351.5861427754999</v>
          </cell>
          <cell r="L231">
            <v>3.7108935690664202</v>
          </cell>
          <cell r="M231">
            <v>1.9575695388146399</v>
          </cell>
        </row>
        <row r="232">
          <cell r="G232" t="str">
            <v>Norway</v>
          </cell>
          <cell r="H232">
            <v>4</v>
          </cell>
          <cell r="I232">
            <v>2</v>
          </cell>
          <cell r="J232">
            <v>1</v>
          </cell>
          <cell r="K232">
            <v>338.71632070986101</v>
          </cell>
          <cell r="L232">
            <v>27.2038391067635</v>
          </cell>
          <cell r="M232">
            <v>32.2369308461084</v>
          </cell>
        </row>
        <row r="233">
          <cell r="G233" t="str">
            <v>Norway</v>
          </cell>
          <cell r="H233">
            <v>1</v>
          </cell>
          <cell r="I233">
            <v>3</v>
          </cell>
          <cell r="J233">
            <v>1</v>
          </cell>
          <cell r="K233">
            <v>7790.4045308494287</v>
          </cell>
          <cell r="L233">
            <v>100</v>
          </cell>
          <cell r="M233">
            <v>0</v>
          </cell>
        </row>
        <row r="234">
          <cell r="G234" t="str">
            <v>Norway</v>
          </cell>
          <cell r="H234">
            <v>2</v>
          </cell>
          <cell r="I234">
            <v>2</v>
          </cell>
          <cell r="J234">
            <v>26.9</v>
          </cell>
          <cell r="K234">
            <v>20549.512875665801</v>
          </cell>
          <cell r="L234">
            <v>2.6996816664751</v>
          </cell>
          <cell r="M234">
            <v>0.62096342735959098</v>
          </cell>
        </row>
        <row r="235">
          <cell r="G235" t="str">
            <v>Norway</v>
          </cell>
          <cell r="H235">
            <v>3</v>
          </cell>
          <cell r="I235">
            <v>2</v>
          </cell>
          <cell r="J235">
            <v>36.1</v>
          </cell>
          <cell r="K235">
            <v>24434.3972005367</v>
          </cell>
          <cell r="L235">
            <v>2.22979556929671</v>
          </cell>
          <cell r="M235">
            <v>0.41475541797681598</v>
          </cell>
        </row>
        <row r="236">
          <cell r="G236" t="str">
            <v>Norway</v>
          </cell>
          <cell r="H236">
            <v>4</v>
          </cell>
          <cell r="I236">
            <v>2</v>
          </cell>
          <cell r="J236">
            <v>7.1</v>
          </cell>
          <cell r="K236">
            <v>4471.2414052943795</v>
          </cell>
          <cell r="L236">
            <v>1.15268254101042</v>
          </cell>
          <cell r="M236">
            <v>0.61771369229856798</v>
          </cell>
        </row>
        <row r="237">
          <cell r="G237" t="str">
            <v>Poland</v>
          </cell>
          <cell r="H237">
            <v>1</v>
          </cell>
          <cell r="I237">
            <v>2</v>
          </cell>
          <cell r="J237">
            <v>74.3</v>
          </cell>
          <cell r="K237">
            <v>331494.322947965</v>
          </cell>
          <cell r="L237">
            <v>7.5026973370277403</v>
          </cell>
          <cell r="M237">
            <v>1.1077950323255099</v>
          </cell>
        </row>
        <row r="238">
          <cell r="G238" t="str">
            <v>Poland</v>
          </cell>
          <cell r="H238">
            <v>2</v>
          </cell>
          <cell r="I238">
            <v>3</v>
          </cell>
          <cell r="J238">
            <v>1</v>
          </cell>
          <cell r="K238">
            <v>7790.4045308494287</v>
          </cell>
          <cell r="L238">
            <v>100</v>
          </cell>
          <cell r="M238">
            <v>0</v>
          </cell>
        </row>
        <row r="239">
          <cell r="G239" t="str">
            <v>Poland</v>
          </cell>
          <cell r="H239">
            <v>3</v>
          </cell>
          <cell r="I239">
            <v>2</v>
          </cell>
          <cell r="J239">
            <v>118.1</v>
          </cell>
          <cell r="K239">
            <v>346905.02706130903</v>
          </cell>
          <cell r="L239">
            <v>4.8630010576550404</v>
          </cell>
          <cell r="M239">
            <v>0.72767326216686301</v>
          </cell>
        </row>
        <row r="240">
          <cell r="G240" t="str">
            <v>Poland</v>
          </cell>
          <cell r="H240">
            <v>4</v>
          </cell>
          <cell r="I240">
            <v>2</v>
          </cell>
          <cell r="J240">
            <v>26.7</v>
          </cell>
          <cell r="K240">
            <v>78160.1149733481</v>
          </cell>
          <cell r="L240">
            <v>3.9618327060345599</v>
          </cell>
          <cell r="M240">
            <v>1.3873895202942099</v>
          </cell>
        </row>
        <row r="241">
          <cell r="G241" t="str">
            <v>Russian Federation</v>
          </cell>
          <cell r="H241">
            <v>1</v>
          </cell>
          <cell r="I241">
            <v>2</v>
          </cell>
          <cell r="J241">
            <v>9.6999999999999993</v>
          </cell>
          <cell r="K241">
            <v>267879.38680210098</v>
          </cell>
          <cell r="L241">
            <v>2.9153611566756998</v>
          </cell>
          <cell r="M241">
            <v>1.52647178824259</v>
          </cell>
        </row>
        <row r="242">
          <cell r="G242" t="str">
            <v>Russian Federation</v>
          </cell>
          <cell r="H242">
            <v>2</v>
          </cell>
          <cell r="I242">
            <v>2</v>
          </cell>
          <cell r="J242">
            <v>18.399999999999999</v>
          </cell>
          <cell r="K242">
            <v>673204.29465894296</v>
          </cell>
          <cell r="L242">
            <v>2.7409987059559602</v>
          </cell>
          <cell r="M242">
            <v>1.0078369531265501</v>
          </cell>
        </row>
        <row r="243">
          <cell r="G243" t="str">
            <v>Russian Federation</v>
          </cell>
          <cell r="H243">
            <v>3</v>
          </cell>
          <cell r="I243">
            <v>2</v>
          </cell>
          <cell r="J243">
            <v>30.5</v>
          </cell>
          <cell r="K243">
            <v>1071616.4112343499</v>
          </cell>
          <cell r="L243">
            <v>3.6253179009909</v>
          </cell>
          <cell r="M243">
            <v>0.962480684118727</v>
          </cell>
        </row>
        <row r="244">
          <cell r="G244" t="str">
            <v>Russian Federation</v>
          </cell>
          <cell r="H244">
            <v>4</v>
          </cell>
          <cell r="I244">
            <v>2</v>
          </cell>
          <cell r="J244">
            <v>13.4</v>
          </cell>
          <cell r="K244">
            <v>490761.37342194398</v>
          </cell>
          <cell r="L244">
            <v>6.2521329554886398</v>
          </cell>
          <cell r="M244">
            <v>2.13638569608558</v>
          </cell>
        </row>
        <row r="245">
          <cell r="G245" t="str">
            <v>Lightning</v>
          </cell>
          <cell r="H245">
            <v>1</v>
          </cell>
          <cell r="I245">
            <v>2</v>
          </cell>
          <cell r="J245">
            <v>42.4</v>
          </cell>
          <cell r="K245">
            <v>22111.5274386319</v>
          </cell>
          <cell r="L245">
            <v>3.2422294669637801</v>
          </cell>
          <cell r="M245">
            <v>0.54322411892163602</v>
          </cell>
        </row>
        <row r="246">
          <cell r="G246" t="str">
            <v>Lightning</v>
          </cell>
          <cell r="H246">
            <v>2</v>
          </cell>
          <cell r="I246">
            <v>2</v>
          </cell>
          <cell r="J246">
            <v>37.5</v>
          </cell>
          <cell r="K246">
            <v>20363.710831438701</v>
          </cell>
          <cell r="L246">
            <v>2.8623577914006701</v>
          </cell>
          <cell r="M246">
            <v>0.54770377846428897</v>
          </cell>
        </row>
        <row r="247">
          <cell r="G247" t="str">
            <v>Lightning</v>
          </cell>
          <cell r="H247">
            <v>3</v>
          </cell>
          <cell r="I247">
            <v>2</v>
          </cell>
          <cell r="J247">
            <v>34.200000000000003</v>
          </cell>
          <cell r="K247">
            <v>17708.363035113201</v>
          </cell>
          <cell r="L247">
            <v>2.5912600949948099</v>
          </cell>
          <cell r="M247">
            <v>0.59239648192883199</v>
          </cell>
        </row>
        <row r="248">
          <cell r="G248" t="str">
            <v>Lightning</v>
          </cell>
          <cell r="H248">
            <v>4</v>
          </cell>
          <cell r="I248">
            <v>2</v>
          </cell>
          <cell r="J248">
            <v>9.9</v>
          </cell>
          <cell r="K248">
            <v>4997.6462974150099</v>
          </cell>
          <cell r="L248">
            <v>2.4320164144825198</v>
          </cell>
          <cell r="M248">
            <v>1.04839669622026</v>
          </cell>
        </row>
        <row r="249">
          <cell r="G249" t="str">
            <v>Slovak Republic</v>
          </cell>
          <cell r="H249">
            <v>1</v>
          </cell>
          <cell r="I249">
            <v>2</v>
          </cell>
          <cell r="J249">
            <v>66.099999999999994</v>
          </cell>
          <cell r="K249">
            <v>44141.820866795199</v>
          </cell>
          <cell r="L249">
            <v>11.860694597295799</v>
          </cell>
          <cell r="M249">
            <v>1.5278173877685799</v>
          </cell>
        </row>
        <row r="250">
          <cell r="G250" t="str">
            <v>Slovak Republic</v>
          </cell>
          <cell r="H250">
            <v>2</v>
          </cell>
          <cell r="I250">
            <v>2</v>
          </cell>
          <cell r="J250">
            <v>125.7</v>
          </cell>
          <cell r="K250">
            <v>80559.153149097401</v>
          </cell>
          <cell r="L250">
            <v>7.0338247238122404</v>
          </cell>
          <cell r="M250">
            <v>0.79061662386738296</v>
          </cell>
        </row>
        <row r="251">
          <cell r="G251" t="str">
            <v>Slovak Republic</v>
          </cell>
          <cell r="H251">
            <v>3</v>
          </cell>
          <cell r="I251">
            <v>2</v>
          </cell>
          <cell r="J251">
            <v>118.8</v>
          </cell>
          <cell r="K251">
            <v>84762.164268853696</v>
          </cell>
          <cell r="L251">
            <v>6.1395572224398602</v>
          </cell>
          <cell r="M251">
            <v>0.65512035153644199</v>
          </cell>
        </row>
        <row r="252">
          <cell r="G252" t="str">
            <v>Slovak Republic</v>
          </cell>
          <cell r="H252">
            <v>4</v>
          </cell>
          <cell r="I252">
            <v>2</v>
          </cell>
          <cell r="J252">
            <v>17.399999999999999</v>
          </cell>
          <cell r="K252">
            <v>13345.739678363199</v>
          </cell>
          <cell r="L252">
            <v>5.7385887673296399</v>
          </cell>
          <cell r="M252">
            <v>1.77826057211449</v>
          </cell>
        </row>
        <row r="253">
          <cell r="G253" t="str">
            <v>Stars</v>
          </cell>
          <cell r="H253">
            <v>1</v>
          </cell>
          <cell r="I253">
            <v>2</v>
          </cell>
          <cell r="J253">
            <v>85.2</v>
          </cell>
          <cell r="K253">
            <v>25191.6148656447</v>
          </cell>
          <cell r="L253">
            <v>7.8516859157507604</v>
          </cell>
          <cell r="M253">
            <v>1.0191073059643101</v>
          </cell>
        </row>
        <row r="254">
          <cell r="G254" t="str">
            <v>Stars</v>
          </cell>
          <cell r="H254">
            <v>2</v>
          </cell>
          <cell r="I254">
            <v>2</v>
          </cell>
          <cell r="J254">
            <v>116.6</v>
          </cell>
          <cell r="K254">
            <v>33850.352401804201</v>
          </cell>
          <cell r="L254">
            <v>7.5015462690835504</v>
          </cell>
          <cell r="M254">
            <v>0.77888808067084503</v>
          </cell>
        </row>
        <row r="255">
          <cell r="G255" t="str">
            <v>Stars</v>
          </cell>
          <cell r="H255">
            <v>3</v>
          </cell>
          <cell r="I255">
            <v>3</v>
          </cell>
          <cell r="J255">
            <v>8</v>
          </cell>
          <cell r="K255">
            <v>35173.564026272266</v>
          </cell>
          <cell r="L255">
            <v>67.74840328556094</v>
          </cell>
          <cell r="M255">
            <v>12.518484241595759</v>
          </cell>
        </row>
        <row r="256">
          <cell r="G256" t="str">
            <v>Stars</v>
          </cell>
          <cell r="H256">
            <v>4</v>
          </cell>
          <cell r="I256">
            <v>2</v>
          </cell>
          <cell r="J256">
            <v>19.899999999999999</v>
          </cell>
          <cell r="K256">
            <v>5758.2109826262504</v>
          </cell>
          <cell r="L256">
            <v>8.8614400541284706</v>
          </cell>
          <cell r="M256">
            <v>2.5968303563991002</v>
          </cell>
        </row>
        <row r="257">
          <cell r="G257" t="str">
            <v>Spain</v>
          </cell>
          <cell r="H257">
            <v>1</v>
          </cell>
          <cell r="I257">
            <v>2</v>
          </cell>
          <cell r="J257">
            <v>240.8</v>
          </cell>
          <cell r="K257">
            <v>1257020.1428773999</v>
          </cell>
          <cell r="L257">
            <v>16.4491279372733</v>
          </cell>
          <cell r="M257">
            <v>1.14356155773117</v>
          </cell>
        </row>
        <row r="258">
          <cell r="G258" t="str">
            <v>Spain</v>
          </cell>
          <cell r="H258">
            <v>2</v>
          </cell>
          <cell r="I258">
            <v>2</v>
          </cell>
          <cell r="J258">
            <v>243.8</v>
          </cell>
          <cell r="K258">
            <v>1404665.7856656699</v>
          </cell>
          <cell r="L258">
            <v>13.453120846381101</v>
          </cell>
          <cell r="M258">
            <v>1.0514085047644</v>
          </cell>
        </row>
        <row r="259">
          <cell r="G259" t="str">
            <v>Spain</v>
          </cell>
          <cell r="H259">
            <v>3</v>
          </cell>
          <cell r="I259">
            <v>2</v>
          </cell>
          <cell r="J259">
            <v>133.69999999999999</v>
          </cell>
          <cell r="K259">
            <v>789563.70320939599</v>
          </cell>
          <cell r="L259">
            <v>10.830353961424001</v>
          </cell>
          <cell r="M259">
            <v>1.0316409616476201</v>
          </cell>
        </row>
        <row r="260">
          <cell r="G260" t="str">
            <v>Spain</v>
          </cell>
          <cell r="H260">
            <v>4</v>
          </cell>
          <cell r="I260">
            <v>2</v>
          </cell>
          <cell r="J260">
            <v>16.7</v>
          </cell>
          <cell r="K260">
            <v>93199.044644465001</v>
          </cell>
          <cell r="L260">
            <v>7.1583440092131303</v>
          </cell>
          <cell r="M260">
            <v>2.1026287445568199</v>
          </cell>
        </row>
        <row r="261">
          <cell r="G261" t="str">
            <v>Sweden</v>
          </cell>
          <cell r="H261">
            <v>1</v>
          </cell>
          <cell r="I261">
            <v>2</v>
          </cell>
          <cell r="J261">
            <v>45.3</v>
          </cell>
          <cell r="K261">
            <v>66049.625643255102</v>
          </cell>
          <cell r="L261">
            <v>10.171299805700601</v>
          </cell>
          <cell r="M261">
            <v>1.55434529378408</v>
          </cell>
        </row>
        <row r="262">
          <cell r="G262" t="str">
            <v>Sweden</v>
          </cell>
          <cell r="H262">
            <v>2</v>
          </cell>
          <cell r="I262">
            <v>2</v>
          </cell>
          <cell r="J262">
            <v>38.799999999999997</v>
          </cell>
          <cell r="K262">
            <v>67501.415139603894</v>
          </cell>
          <cell r="L262">
            <v>5.0421975730719799</v>
          </cell>
          <cell r="M262">
            <v>0.89282276514916104</v>
          </cell>
        </row>
        <row r="263">
          <cell r="G263" t="str">
            <v>Sweden</v>
          </cell>
          <cell r="H263">
            <v>3</v>
          </cell>
          <cell r="I263">
            <v>2</v>
          </cell>
          <cell r="J263">
            <v>43.7</v>
          </cell>
          <cell r="K263">
            <v>65457.463178610902</v>
          </cell>
          <cell r="L263">
            <v>3.3910395813791498</v>
          </cell>
          <cell r="M263">
            <v>0.64078668952764195</v>
          </cell>
        </row>
        <row r="264">
          <cell r="G264" t="str">
            <v>Sweden</v>
          </cell>
          <cell r="H264">
            <v>4</v>
          </cell>
          <cell r="I264">
            <v>2</v>
          </cell>
          <cell r="J264">
            <v>9.1999999999999993</v>
          </cell>
          <cell r="K264">
            <v>12120.628964209</v>
          </cell>
          <cell r="L264">
            <v>1.5242199988865099</v>
          </cell>
          <cell r="M264">
            <v>0.70018254178338102</v>
          </cell>
        </row>
        <row r="265">
          <cell r="G265" t="str">
            <v>Predators</v>
          </cell>
          <cell r="H265">
            <v>1</v>
          </cell>
          <cell r="I265">
            <v>2</v>
          </cell>
          <cell r="J265">
            <v>81</v>
          </cell>
          <cell r="K265">
            <v>650736.00738710095</v>
          </cell>
          <cell r="L265">
            <v>3.44354864105724</v>
          </cell>
          <cell r="M265">
            <v>0.46600151147193603</v>
          </cell>
        </row>
        <row r="266">
          <cell r="G266" t="str">
            <v>Predators</v>
          </cell>
          <cell r="H266">
            <v>2</v>
          </cell>
          <cell r="I266">
            <v>2</v>
          </cell>
          <cell r="J266">
            <v>77.7</v>
          </cell>
          <cell r="K266">
            <v>509453.886858468</v>
          </cell>
          <cell r="L266">
            <v>3.3909593502333202</v>
          </cell>
          <cell r="M266">
            <v>0.45454521102280698</v>
          </cell>
        </row>
        <row r="267">
          <cell r="G267" t="str">
            <v>Predators</v>
          </cell>
          <cell r="H267">
            <v>3</v>
          </cell>
          <cell r="I267">
            <v>2</v>
          </cell>
          <cell r="J267">
            <v>20.8</v>
          </cell>
          <cell r="K267">
            <v>114936.465767462</v>
          </cell>
          <cell r="L267">
            <v>2.72933480109889</v>
          </cell>
          <cell r="M267">
            <v>1.10352588045239</v>
          </cell>
        </row>
        <row r="268">
          <cell r="G268" t="str">
            <v>United States</v>
          </cell>
          <cell r="H268">
            <v>1</v>
          </cell>
          <cell r="I268">
            <v>2</v>
          </cell>
          <cell r="J268">
            <v>60</v>
          </cell>
          <cell r="K268">
            <v>2415439.18413301</v>
          </cell>
          <cell r="L268">
            <v>8.0836440220144592</v>
          </cell>
          <cell r="M268">
            <v>1.1370819436459001</v>
          </cell>
        </row>
        <row r="269">
          <cell r="G269" t="str">
            <v>United States</v>
          </cell>
          <cell r="H269">
            <v>2</v>
          </cell>
          <cell r="I269">
            <v>2</v>
          </cell>
          <cell r="J269">
            <v>96.6</v>
          </cell>
          <cell r="K269">
            <v>3786325.2780544702</v>
          </cell>
          <cell r="L269">
            <v>7.3882161089582796</v>
          </cell>
          <cell r="M269">
            <v>0.92388919659119895</v>
          </cell>
        </row>
        <row r="270">
          <cell r="G270" t="str">
            <v>United States</v>
          </cell>
          <cell r="H270">
            <v>3</v>
          </cell>
          <cell r="I270">
            <v>2</v>
          </cell>
          <cell r="J270">
            <v>81.5</v>
          </cell>
          <cell r="K270">
            <v>3093428.3578048199</v>
          </cell>
          <cell r="L270">
            <v>5.5739342396060998</v>
          </cell>
          <cell r="M270">
            <v>0.77278013751430297</v>
          </cell>
        </row>
        <row r="271">
          <cell r="G271" t="str">
            <v>United States</v>
          </cell>
          <cell r="H271">
            <v>4</v>
          </cell>
          <cell r="I271">
            <v>2</v>
          </cell>
          <cell r="J271">
            <v>17.899999999999999</v>
          </cell>
          <cell r="K271">
            <v>511768.68309062399</v>
          </cell>
          <cell r="L271">
            <v>2.6220194338884699</v>
          </cell>
          <cell r="M271">
            <v>0.65705707515359402</v>
          </cell>
        </row>
        <row r="272">
          <cell r="G272" t="str">
            <v>Australia</v>
          </cell>
          <cell r="H272">
            <v>1</v>
          </cell>
          <cell r="I272">
            <v>3</v>
          </cell>
          <cell r="J272">
            <v>3</v>
          </cell>
          <cell r="K272">
            <v>7892.1997640359205</v>
          </cell>
          <cell r="L272">
            <v>32.0798515872265</v>
          </cell>
          <cell r="M272">
            <v>23.4339382255435</v>
          </cell>
        </row>
        <row r="273">
          <cell r="G273" t="str">
            <v>Australia</v>
          </cell>
          <cell r="H273">
            <v>1</v>
          </cell>
          <cell r="I273">
            <v>3</v>
          </cell>
          <cell r="J273">
            <v>283.3</v>
          </cell>
          <cell r="K273">
            <v>587067.130652174</v>
          </cell>
          <cell r="L273">
            <v>38.541181061643698</v>
          </cell>
          <cell r="M273">
            <v>2.1338446768920099</v>
          </cell>
        </row>
        <row r="274">
          <cell r="G274" t="str">
            <v>Australia</v>
          </cell>
          <cell r="H274">
            <v>2</v>
          </cell>
          <cell r="I274">
            <v>3</v>
          </cell>
          <cell r="J274">
            <v>410.2</v>
          </cell>
          <cell r="K274">
            <v>808016.61105981597</v>
          </cell>
          <cell r="L274">
            <v>23.566646903360301</v>
          </cell>
          <cell r="M274">
            <v>1.21397312096743</v>
          </cell>
        </row>
        <row r="275">
          <cell r="G275" t="str">
            <v>Australia</v>
          </cell>
          <cell r="H275">
            <v>3</v>
          </cell>
          <cell r="I275">
            <v>3</v>
          </cell>
          <cell r="J275">
            <v>377.6</v>
          </cell>
          <cell r="K275">
            <v>769872.79997111904</v>
          </cell>
          <cell r="L275">
            <v>16.452688310362699</v>
          </cell>
          <cell r="M275">
            <v>0.93982775168716703</v>
          </cell>
        </row>
        <row r="276">
          <cell r="G276" t="str">
            <v>Australia</v>
          </cell>
          <cell r="H276">
            <v>4</v>
          </cell>
          <cell r="I276">
            <v>3</v>
          </cell>
          <cell r="J276">
            <v>109.9</v>
          </cell>
          <cell r="K276">
            <v>220156.32209944501</v>
          </cell>
          <cell r="L276">
            <v>10.7185049478423</v>
          </cell>
          <cell r="M276">
            <v>1.44978548046156</v>
          </cell>
        </row>
        <row r="277">
          <cell r="G277" t="str">
            <v>Austria</v>
          </cell>
          <cell r="H277">
            <v>1</v>
          </cell>
          <cell r="I277">
            <v>3</v>
          </cell>
          <cell r="J277">
            <v>194.9</v>
          </cell>
          <cell r="K277">
            <v>248370.703712488</v>
          </cell>
          <cell r="L277">
            <v>33.860815262156002</v>
          </cell>
          <cell r="M277">
            <v>2.1140056125126998</v>
          </cell>
        </row>
        <row r="278">
          <cell r="G278" t="str">
            <v>Austria</v>
          </cell>
          <cell r="H278">
            <v>2</v>
          </cell>
          <cell r="I278">
            <v>3</v>
          </cell>
          <cell r="J278">
            <v>356.6</v>
          </cell>
          <cell r="K278">
            <v>427897.45759733702</v>
          </cell>
          <cell r="L278">
            <v>24.059194318586002</v>
          </cell>
          <cell r="M278">
            <v>1.2650182878721601</v>
          </cell>
        </row>
        <row r="279">
          <cell r="G279" t="str">
            <v>Austria</v>
          </cell>
          <cell r="H279">
            <v>3</v>
          </cell>
          <cell r="I279">
            <v>3</v>
          </cell>
          <cell r="J279">
            <v>189.7</v>
          </cell>
          <cell r="K279">
            <v>214037.50102517201</v>
          </cell>
          <cell r="L279">
            <v>12.620311335291699</v>
          </cell>
          <cell r="M279">
            <v>1.1617838933931299</v>
          </cell>
        </row>
        <row r="280">
          <cell r="G280" t="str">
            <v>Austria</v>
          </cell>
          <cell r="H280">
            <v>4</v>
          </cell>
          <cell r="I280">
            <v>3</v>
          </cell>
          <cell r="J280">
            <v>31.8</v>
          </cell>
          <cell r="K280">
            <v>31440.457043709001</v>
          </cell>
          <cell r="L280">
            <v>8.4440223859939092</v>
          </cell>
          <cell r="M280">
            <v>1.61200219718204</v>
          </cell>
        </row>
        <row r="281">
          <cell r="G281" t="str">
            <v>Canada</v>
          </cell>
          <cell r="H281">
            <v>2</v>
          </cell>
          <cell r="I281">
            <v>3</v>
          </cell>
          <cell r="J281">
            <v>3</v>
          </cell>
          <cell r="K281">
            <v>681.43747986728397</v>
          </cell>
          <cell r="L281">
            <v>19.3892085085083</v>
          </cell>
          <cell r="M281">
            <v>19.3438918909062</v>
          </cell>
        </row>
        <row r="282">
          <cell r="G282" t="str">
            <v>Canada</v>
          </cell>
          <cell r="H282">
            <v>1</v>
          </cell>
          <cell r="I282">
            <v>3</v>
          </cell>
          <cell r="J282">
            <v>1403.1</v>
          </cell>
          <cell r="K282">
            <v>951545.95832492004</v>
          </cell>
          <cell r="L282">
            <v>29.7397107821327</v>
          </cell>
          <cell r="M282">
            <v>1.3599985008694899</v>
          </cell>
        </row>
        <row r="283">
          <cell r="G283" t="str">
            <v>Canada</v>
          </cell>
          <cell r="H283">
            <v>2</v>
          </cell>
          <cell r="I283">
            <v>3</v>
          </cell>
          <cell r="J283">
            <v>1598.4</v>
          </cell>
          <cell r="K283">
            <v>1127507.6091952201</v>
          </cell>
          <cell r="L283">
            <v>19.0211105722647</v>
          </cell>
          <cell r="M283">
            <v>0.79585986997375702</v>
          </cell>
        </row>
        <row r="284">
          <cell r="G284" t="str">
            <v>Canada</v>
          </cell>
          <cell r="H284">
            <v>3</v>
          </cell>
          <cell r="I284">
            <v>3</v>
          </cell>
          <cell r="J284">
            <v>1091.5</v>
          </cell>
          <cell r="K284">
            <v>878988.50112401706</v>
          </cell>
          <cell r="L284">
            <v>12.7111572768837</v>
          </cell>
          <cell r="M284">
            <v>0.645480382854833</v>
          </cell>
        </row>
        <row r="285">
          <cell r="G285" t="str">
            <v>Canada</v>
          </cell>
          <cell r="H285">
            <v>4</v>
          </cell>
          <cell r="I285">
            <v>3</v>
          </cell>
          <cell r="J285">
            <v>224</v>
          </cell>
          <cell r="K285">
            <v>233801.03163271499</v>
          </cell>
          <cell r="L285">
            <v>8.6011411704559997</v>
          </cell>
          <cell r="M285">
            <v>1.09350553283453</v>
          </cell>
        </row>
        <row r="286">
          <cell r="G286" t="str">
            <v>Sharks</v>
          </cell>
          <cell r="H286">
            <v>1</v>
          </cell>
          <cell r="I286">
            <v>3</v>
          </cell>
          <cell r="J286">
            <v>629.5</v>
          </cell>
          <cell r="K286">
            <v>1239645.6037236699</v>
          </cell>
          <cell r="L286">
            <v>22.783450734098601</v>
          </cell>
          <cell r="M286">
            <v>1.4326058004634401</v>
          </cell>
        </row>
        <row r="287">
          <cell r="G287" t="str">
            <v>Sharks</v>
          </cell>
          <cell r="H287">
            <v>2</v>
          </cell>
          <cell r="I287">
            <v>3</v>
          </cell>
          <cell r="J287">
            <v>183.1</v>
          </cell>
          <cell r="K287">
            <v>316383.94689346198</v>
          </cell>
          <cell r="L287">
            <v>11.1823025427293</v>
          </cell>
          <cell r="M287">
            <v>1.6530951623376899</v>
          </cell>
        </row>
        <row r="288">
          <cell r="G288" t="str">
            <v>Sharks</v>
          </cell>
          <cell r="H288">
            <v>3</v>
          </cell>
          <cell r="I288">
            <v>3</v>
          </cell>
          <cell r="J288">
            <v>39.4</v>
          </cell>
          <cell r="K288">
            <v>76364.033757540805</v>
          </cell>
          <cell r="L288">
            <v>7.2079973466832898</v>
          </cell>
          <cell r="M288">
            <v>2.3054496223364001</v>
          </cell>
        </row>
        <row r="289">
          <cell r="G289" t="str">
            <v>Sharks</v>
          </cell>
          <cell r="H289">
            <v>4</v>
          </cell>
          <cell r="I289">
            <v>3</v>
          </cell>
          <cell r="J289">
            <v>6</v>
          </cell>
          <cell r="K289">
            <v>13736.7088524786</v>
          </cell>
          <cell r="L289">
            <v>8.7765378757431396</v>
          </cell>
          <cell r="M289">
            <v>5.1724656070562496</v>
          </cell>
        </row>
        <row r="290">
          <cell r="G290" t="str">
            <v>Czech Republic</v>
          </cell>
          <cell r="H290">
            <v>1</v>
          </cell>
          <cell r="I290">
            <v>3</v>
          </cell>
          <cell r="J290">
            <v>159.30000000000001</v>
          </cell>
          <cell r="K290">
            <v>233160.85396447999</v>
          </cell>
          <cell r="L290">
            <v>32.124331860860799</v>
          </cell>
          <cell r="M290">
            <v>3.8234599885884002</v>
          </cell>
        </row>
        <row r="291">
          <cell r="G291" t="str">
            <v>Czech Republic</v>
          </cell>
          <cell r="H291">
            <v>2</v>
          </cell>
          <cell r="I291">
            <v>3</v>
          </cell>
          <cell r="J291">
            <v>419.4</v>
          </cell>
          <cell r="K291">
            <v>502997.43575097498</v>
          </cell>
          <cell r="L291">
            <v>22.103228018060999</v>
          </cell>
          <cell r="M291">
            <v>1.5939357330189201</v>
          </cell>
        </row>
        <row r="292">
          <cell r="G292" t="str">
            <v>Czech Republic</v>
          </cell>
          <cell r="H292">
            <v>3</v>
          </cell>
          <cell r="I292">
            <v>3</v>
          </cell>
          <cell r="J292">
            <v>358.9</v>
          </cell>
          <cell r="K292">
            <v>444494.11511138699</v>
          </cell>
          <cell r="L292">
            <v>18.2687766891103</v>
          </cell>
          <cell r="M292">
            <v>1.62788986063037</v>
          </cell>
        </row>
        <row r="293">
          <cell r="G293" t="str">
            <v>Czech Republic</v>
          </cell>
          <cell r="H293">
            <v>4</v>
          </cell>
          <cell r="I293">
            <v>3</v>
          </cell>
          <cell r="J293">
            <v>54.4</v>
          </cell>
          <cell r="K293">
            <v>52322.4206844808</v>
          </cell>
          <cell r="L293">
            <v>10.608259491593399</v>
          </cell>
          <cell r="M293">
            <v>2.9903972189577801</v>
          </cell>
        </row>
        <row r="294">
          <cell r="G294" t="str">
            <v>Denmark</v>
          </cell>
          <cell r="H294">
            <v>3</v>
          </cell>
          <cell r="I294">
            <v>3</v>
          </cell>
          <cell r="J294">
            <v>1</v>
          </cell>
          <cell r="K294">
            <v>380.68957180111602</v>
          </cell>
          <cell r="L294">
            <v>43.641135480642099</v>
          </cell>
          <cell r="M294">
            <v>50.670271372875597</v>
          </cell>
        </row>
        <row r="295">
          <cell r="G295" t="str">
            <v>Denmark</v>
          </cell>
          <cell r="H295">
            <v>1</v>
          </cell>
          <cell r="I295">
            <v>3</v>
          </cell>
          <cell r="J295">
            <v>392</v>
          </cell>
          <cell r="K295">
            <v>170502.67231405</v>
          </cell>
          <cell r="L295">
            <v>35.707565996877001</v>
          </cell>
          <cell r="M295">
            <v>1.7134037499192201</v>
          </cell>
        </row>
        <row r="296">
          <cell r="G296" t="str">
            <v>Denmark</v>
          </cell>
          <cell r="H296">
            <v>2</v>
          </cell>
          <cell r="I296">
            <v>3</v>
          </cell>
          <cell r="J296">
            <v>410</v>
          </cell>
          <cell r="K296">
            <v>189413.176766258</v>
          </cell>
          <cell r="L296">
            <v>19.361820952373499</v>
          </cell>
          <cell r="M296">
            <v>0.99840650847107304</v>
          </cell>
        </row>
        <row r="297">
          <cell r="G297" t="str">
            <v>Denmark</v>
          </cell>
          <cell r="H297">
            <v>3</v>
          </cell>
          <cell r="I297">
            <v>3</v>
          </cell>
          <cell r="J297">
            <v>242.5</v>
          </cell>
          <cell r="K297">
            <v>119042.253175766</v>
          </cell>
          <cell r="L297">
            <v>10.2914946658892</v>
          </cell>
          <cell r="M297">
            <v>0.75474044968665099</v>
          </cell>
        </row>
        <row r="298">
          <cell r="G298" t="str">
            <v>Denmark</v>
          </cell>
          <cell r="H298">
            <v>4</v>
          </cell>
          <cell r="I298">
            <v>3</v>
          </cell>
          <cell r="J298">
            <v>33.5</v>
          </cell>
          <cell r="K298">
            <v>21270.153390748099</v>
          </cell>
          <cell r="L298">
            <v>7.1151377343883304</v>
          </cell>
          <cell r="M298">
            <v>1.52803489892927</v>
          </cell>
        </row>
        <row r="299">
          <cell r="G299" t="str">
            <v>England (UK)</v>
          </cell>
          <cell r="H299">
            <v>4</v>
          </cell>
          <cell r="I299">
            <v>3</v>
          </cell>
          <cell r="J299">
            <v>1</v>
          </cell>
          <cell r="K299">
            <v>7790.4045308494296</v>
          </cell>
          <cell r="L299">
            <v>100</v>
          </cell>
          <cell r="M299">
            <v>0</v>
          </cell>
        </row>
        <row r="300">
          <cell r="G300" t="str">
            <v>England (UK)</v>
          </cell>
          <cell r="H300">
            <v>1</v>
          </cell>
          <cell r="I300">
            <v>3</v>
          </cell>
          <cell r="J300">
            <v>256.60000000000002</v>
          </cell>
          <cell r="K300">
            <v>1289484.29969615</v>
          </cell>
          <cell r="L300">
            <v>29.972541672076002</v>
          </cell>
          <cell r="M300">
            <v>2.1262233723450401</v>
          </cell>
        </row>
        <row r="301">
          <cell r="G301" t="str">
            <v>England (UK)</v>
          </cell>
          <cell r="H301">
            <v>2</v>
          </cell>
          <cell r="I301">
            <v>3</v>
          </cell>
          <cell r="J301">
            <v>361.2</v>
          </cell>
          <cell r="K301">
            <v>1982093.3968902801</v>
          </cell>
          <cell r="L301">
            <v>22.353934098062201</v>
          </cell>
          <cell r="M301">
            <v>1.43413502371936</v>
          </cell>
        </row>
        <row r="302">
          <cell r="G302" t="str">
            <v>England (UK)</v>
          </cell>
          <cell r="H302">
            <v>3</v>
          </cell>
          <cell r="I302">
            <v>3</v>
          </cell>
          <cell r="J302">
            <v>272.10000000000002</v>
          </cell>
          <cell r="K302">
            <v>1515527.59010347</v>
          </cell>
          <cell r="L302">
            <v>15.1356009651671</v>
          </cell>
          <cell r="M302">
            <v>1.00505533841284</v>
          </cell>
        </row>
        <row r="303">
          <cell r="G303" t="str">
            <v>England (UK)</v>
          </cell>
          <cell r="H303">
            <v>4</v>
          </cell>
          <cell r="I303">
            <v>3</v>
          </cell>
          <cell r="J303">
            <v>76.099999999999994</v>
          </cell>
          <cell r="K303">
            <v>414104.00233152398</v>
          </cell>
          <cell r="L303">
            <v>10.4328724504861</v>
          </cell>
          <cell r="M303">
            <v>1.56857587536959</v>
          </cell>
        </row>
        <row r="304">
          <cell r="G304" t="str">
            <v>Estonia</v>
          </cell>
          <cell r="H304">
            <v>1</v>
          </cell>
          <cell r="I304">
            <v>3</v>
          </cell>
          <cell r="J304">
            <v>252.1</v>
          </cell>
          <cell r="K304">
            <v>27651.230404223301</v>
          </cell>
          <cell r="L304">
            <v>27.202603043109701</v>
          </cell>
          <cell r="M304">
            <v>1.96933641965263</v>
          </cell>
        </row>
        <row r="305">
          <cell r="G305" t="str">
            <v>Estonia</v>
          </cell>
          <cell r="H305">
            <v>2</v>
          </cell>
          <cell r="I305">
            <v>3</v>
          </cell>
          <cell r="J305">
            <v>424.9</v>
          </cell>
          <cell r="K305">
            <v>46486.260135949597</v>
          </cell>
          <cell r="L305">
            <v>18.423950156888701</v>
          </cell>
          <cell r="M305">
            <v>1.04786090851939</v>
          </cell>
        </row>
        <row r="306">
          <cell r="G306" t="str">
            <v>Estonia</v>
          </cell>
          <cell r="H306">
            <v>3</v>
          </cell>
          <cell r="I306">
            <v>3</v>
          </cell>
          <cell r="J306">
            <v>327.8</v>
          </cell>
          <cell r="K306">
            <v>35710.873671776601</v>
          </cell>
          <cell r="L306">
            <v>12.5519478090019</v>
          </cell>
          <cell r="M306">
            <v>0.81241339213472896</v>
          </cell>
        </row>
        <row r="307">
          <cell r="G307" t="str">
            <v>Estonia</v>
          </cell>
          <cell r="H307">
            <v>4</v>
          </cell>
          <cell r="I307">
            <v>3</v>
          </cell>
          <cell r="J307">
            <v>42.2</v>
          </cell>
          <cell r="K307">
            <v>4684.7482065501999</v>
          </cell>
          <cell r="L307">
            <v>5.8908435464326203</v>
          </cell>
          <cell r="M307">
            <v>1.0986707077156601</v>
          </cell>
        </row>
        <row r="308">
          <cell r="G308" t="str">
            <v>Finland</v>
          </cell>
          <cell r="H308">
            <v>1</v>
          </cell>
          <cell r="I308">
            <v>3</v>
          </cell>
          <cell r="J308">
            <v>198.3</v>
          </cell>
          <cell r="K308">
            <v>145152.726397124</v>
          </cell>
          <cell r="L308">
            <v>45.4827239438698</v>
          </cell>
          <cell r="M308">
            <v>2.7680650034249199</v>
          </cell>
        </row>
        <row r="309">
          <cell r="G309" t="str">
            <v>Finland</v>
          </cell>
          <cell r="H309">
            <v>2</v>
          </cell>
          <cell r="I309">
            <v>3</v>
          </cell>
          <cell r="J309">
            <v>297.89999999999998</v>
          </cell>
          <cell r="K309">
            <v>191252.485882151</v>
          </cell>
          <cell r="L309">
            <v>25.106526485321801</v>
          </cell>
          <cell r="M309">
            <v>1.45726776548547</v>
          </cell>
        </row>
        <row r="310">
          <cell r="G310" t="str">
            <v>Finland</v>
          </cell>
          <cell r="H310">
            <v>3</v>
          </cell>
          <cell r="I310">
            <v>3</v>
          </cell>
          <cell r="J310">
            <v>228.5</v>
          </cell>
          <cell r="K310">
            <v>146472.15829163601</v>
          </cell>
          <cell r="L310">
            <v>13.100441188207199</v>
          </cell>
          <cell r="M310">
            <v>0.98656337407031902</v>
          </cell>
        </row>
        <row r="311">
          <cell r="G311" t="str">
            <v>Finland</v>
          </cell>
          <cell r="H311">
            <v>4</v>
          </cell>
          <cell r="I311">
            <v>3</v>
          </cell>
          <cell r="J311">
            <v>81.3</v>
          </cell>
          <cell r="K311">
            <v>51248.432423021797</v>
          </cell>
          <cell r="L311">
            <v>8.1548406857595204</v>
          </cell>
          <cell r="M311">
            <v>1.1030528696447199</v>
          </cell>
        </row>
        <row r="312">
          <cell r="G312" t="str">
            <v>Flanders (Belgium)</v>
          </cell>
          <cell r="H312">
            <v>1</v>
          </cell>
          <cell r="I312">
            <v>3</v>
          </cell>
          <cell r="J312">
            <v>264.39999999999998</v>
          </cell>
          <cell r="K312">
            <v>201775.280842295</v>
          </cell>
          <cell r="L312">
            <v>40.2624352029367</v>
          </cell>
          <cell r="M312">
            <v>2.0899185391954198</v>
          </cell>
        </row>
        <row r="313">
          <cell r="G313" t="str">
            <v>Flanders (Belgium)</v>
          </cell>
          <cell r="H313">
            <v>2</v>
          </cell>
          <cell r="I313">
            <v>3</v>
          </cell>
          <cell r="J313">
            <v>306.7</v>
          </cell>
          <cell r="K313">
            <v>237034.66899324401</v>
          </cell>
          <cell r="L313">
            <v>23.074060649238099</v>
          </cell>
          <cell r="M313">
            <v>1.17051015826048</v>
          </cell>
        </row>
        <row r="314">
          <cell r="G314" t="str">
            <v>Flanders (Belgium)</v>
          </cell>
          <cell r="H314">
            <v>3</v>
          </cell>
          <cell r="I314">
            <v>3</v>
          </cell>
          <cell r="J314">
            <v>231.2</v>
          </cell>
          <cell r="K314">
            <v>177850.856977644</v>
          </cell>
          <cell r="L314">
            <v>13.8382402683328</v>
          </cell>
          <cell r="M314">
            <v>0.96979204323153601</v>
          </cell>
        </row>
        <row r="315">
          <cell r="G315" t="str">
            <v>Flanders (Belgium)</v>
          </cell>
          <cell r="H315">
            <v>4</v>
          </cell>
          <cell r="I315">
            <v>3</v>
          </cell>
          <cell r="J315">
            <v>33.700000000000003</v>
          </cell>
          <cell r="K315">
            <v>25006.932835416901</v>
          </cell>
          <cell r="L315">
            <v>5.9318714044927798</v>
          </cell>
          <cell r="M315">
            <v>1.15463172309976</v>
          </cell>
        </row>
      </sheetData>
      <sheetData sheetId="51">
        <row r="1">
          <cell r="G1" t="str">
            <v>CNTRY_OUT</v>
          </cell>
          <cell r="H1" t="str">
            <v>EDCAT3</v>
          </cell>
          <cell r="I1" t="str">
            <v>NUMLEVb</v>
          </cell>
          <cell r="J1" t="str">
            <v>estatus</v>
          </cell>
          <cell r="K1" t="str">
            <v>Frequency</v>
          </cell>
          <cell r="L1" t="str">
            <v>WgtFreq</v>
          </cell>
          <cell r="M1" t="str">
            <v>Percent_m</v>
          </cell>
          <cell r="N1" t="str">
            <v>SE</v>
          </cell>
        </row>
        <row r="2">
          <cell r="G2" t="str">
            <v>Australia</v>
          </cell>
          <cell r="H2">
            <v>1</v>
          </cell>
          <cell r="J2">
            <v>1</v>
          </cell>
          <cell r="K2">
            <v>2</v>
          </cell>
          <cell r="L2">
            <v>4710.9973861092803</v>
          </cell>
          <cell r="M2">
            <v>43.317725513364998</v>
          </cell>
          <cell r="N2">
            <v>37.953738130957603</v>
          </cell>
        </row>
        <row r="3">
          <cell r="G3" t="str">
            <v>Australia</v>
          </cell>
          <cell r="H3">
            <v>1</v>
          </cell>
          <cell r="I3">
            <v>1</v>
          </cell>
          <cell r="J3">
            <v>1</v>
          </cell>
          <cell r="K3">
            <v>343.3</v>
          </cell>
          <cell r="L3">
            <v>641201.16621588601</v>
          </cell>
          <cell r="M3">
            <v>50.514626591977198</v>
          </cell>
          <cell r="N3">
            <v>2.5119859872874799</v>
          </cell>
        </row>
        <row r="4">
          <cell r="G4" t="str">
            <v>Australia</v>
          </cell>
          <cell r="H4">
            <v>1</v>
          </cell>
          <cell r="I4">
            <v>2</v>
          </cell>
          <cell r="J4">
            <v>1</v>
          </cell>
          <cell r="K4">
            <v>394</v>
          </cell>
          <cell r="L4">
            <v>750417.24082674598</v>
          </cell>
          <cell r="M4">
            <v>68.121650773431796</v>
          </cell>
          <cell r="N4">
            <v>3.0018498173810602</v>
          </cell>
        </row>
        <row r="5">
          <cell r="G5" t="str">
            <v>Australia</v>
          </cell>
          <cell r="H5">
            <v>1</v>
          </cell>
          <cell r="I5">
            <v>3</v>
          </cell>
          <cell r="J5">
            <v>1</v>
          </cell>
          <cell r="K5">
            <v>243.8</v>
          </cell>
          <cell r="L5">
            <v>475425.41110463103</v>
          </cell>
          <cell r="M5">
            <v>76.299614676843305</v>
          </cell>
          <cell r="N5">
            <v>3.5492526472956101</v>
          </cell>
        </row>
        <row r="6">
          <cell r="G6" t="str">
            <v>Australia</v>
          </cell>
          <cell r="H6">
            <v>1</v>
          </cell>
          <cell r="I6">
            <v>4</v>
          </cell>
          <cell r="J6">
            <v>1</v>
          </cell>
          <cell r="K6">
            <v>40.9</v>
          </cell>
          <cell r="L6">
            <v>73703.493261649201</v>
          </cell>
          <cell r="M6">
            <v>83.097142666292896</v>
          </cell>
          <cell r="N6">
            <v>9.4114513552819403</v>
          </cell>
        </row>
        <row r="7">
          <cell r="G7" t="str">
            <v>Australia</v>
          </cell>
          <cell r="H7">
            <v>2</v>
          </cell>
          <cell r="J7">
            <v>1</v>
          </cell>
          <cell r="K7">
            <v>3</v>
          </cell>
          <cell r="L7">
            <v>11510.427185082101</v>
          </cell>
          <cell r="M7">
            <v>100</v>
          </cell>
          <cell r="N7">
            <v>0</v>
          </cell>
        </row>
        <row r="8">
          <cell r="G8" t="str">
            <v>Australia</v>
          </cell>
          <cell r="H8">
            <v>2</v>
          </cell>
          <cell r="I8">
            <v>1</v>
          </cell>
          <cell r="J8">
            <v>1</v>
          </cell>
          <cell r="K8">
            <v>283.60000000000002</v>
          </cell>
          <cell r="L8">
            <v>494961.63620306598</v>
          </cell>
          <cell r="M8">
            <v>64.344132477623305</v>
          </cell>
          <cell r="N8">
            <v>3.0244037300845101</v>
          </cell>
        </row>
        <row r="9">
          <cell r="G9" t="str">
            <v>Australia</v>
          </cell>
          <cell r="H9">
            <v>2</v>
          </cell>
          <cell r="I9">
            <v>2</v>
          </cell>
          <cell r="J9">
            <v>1</v>
          </cell>
          <cell r="K9">
            <v>644.20000000000005</v>
          </cell>
          <cell r="L9">
            <v>1183379.2113373301</v>
          </cell>
          <cell r="M9">
            <v>75.772509658129707</v>
          </cell>
          <cell r="N9">
            <v>2.0183058975835801</v>
          </cell>
        </row>
        <row r="10">
          <cell r="G10" t="str">
            <v>Australia</v>
          </cell>
          <cell r="H10">
            <v>2</v>
          </cell>
          <cell r="I10">
            <v>3</v>
          </cell>
          <cell r="J10">
            <v>1</v>
          </cell>
          <cell r="K10">
            <v>633.1</v>
          </cell>
          <cell r="L10">
            <v>1233245.12008835</v>
          </cell>
          <cell r="M10">
            <v>82.622724780720404</v>
          </cell>
          <cell r="N10">
            <v>1.9244458411123</v>
          </cell>
        </row>
        <row r="11">
          <cell r="G11" t="str">
            <v>Australia</v>
          </cell>
          <cell r="H11">
            <v>2</v>
          </cell>
          <cell r="I11">
            <v>4</v>
          </cell>
          <cell r="J11">
            <v>1</v>
          </cell>
          <cell r="K11">
            <v>179.1</v>
          </cell>
          <cell r="L11">
            <v>345534.65102033003</v>
          </cell>
          <cell r="M11">
            <v>82.438663975008197</v>
          </cell>
          <cell r="N11">
            <v>4.7154351771713303</v>
          </cell>
        </row>
        <row r="12">
          <cell r="G12" t="str">
            <v>Australia</v>
          </cell>
          <cell r="H12">
            <v>3</v>
          </cell>
          <cell r="J12">
            <v>1</v>
          </cell>
          <cell r="K12">
            <v>1</v>
          </cell>
          <cell r="L12">
            <v>488.109692677059</v>
          </cell>
          <cell r="M12">
            <v>22.028029292343199</v>
          </cell>
          <cell r="N12">
            <v>80.645015430315993</v>
          </cell>
        </row>
        <row r="13">
          <cell r="G13" t="str">
            <v>Australia</v>
          </cell>
          <cell r="H13">
            <v>3</v>
          </cell>
          <cell r="I13">
            <v>1</v>
          </cell>
          <cell r="J13">
            <v>1</v>
          </cell>
          <cell r="K13">
            <v>165.1</v>
          </cell>
          <cell r="L13">
            <v>274288.79372932902</v>
          </cell>
          <cell r="M13">
            <v>73.420232307367797</v>
          </cell>
          <cell r="N13">
            <v>4.15881248171174</v>
          </cell>
        </row>
        <row r="14">
          <cell r="G14" t="str">
            <v>Australia</v>
          </cell>
          <cell r="H14">
            <v>3</v>
          </cell>
          <cell r="I14">
            <v>2</v>
          </cell>
          <cell r="J14">
            <v>1</v>
          </cell>
          <cell r="K14">
            <v>518.79999999999995</v>
          </cell>
          <cell r="L14">
            <v>874153.95139965496</v>
          </cell>
          <cell r="M14">
            <v>81.155664877112301</v>
          </cell>
          <cell r="N14">
            <v>2.39358018328647</v>
          </cell>
        </row>
        <row r="15">
          <cell r="G15" t="str">
            <v>Australia</v>
          </cell>
          <cell r="H15">
            <v>3</v>
          </cell>
          <cell r="I15">
            <v>3</v>
          </cell>
          <cell r="J15">
            <v>1</v>
          </cell>
          <cell r="K15">
            <v>921.3</v>
          </cell>
          <cell r="L15">
            <v>1547514.3057973301</v>
          </cell>
          <cell r="M15">
            <v>86.321334375403495</v>
          </cell>
          <cell r="N15">
            <v>1.5130517535527801</v>
          </cell>
        </row>
        <row r="16">
          <cell r="G16" t="str">
            <v>Australia</v>
          </cell>
          <cell r="H16">
            <v>3</v>
          </cell>
          <cell r="I16">
            <v>4</v>
          </cell>
          <cell r="J16">
            <v>1</v>
          </cell>
          <cell r="K16">
            <v>573.79999999999995</v>
          </cell>
          <cell r="L16">
            <v>1005145.0739514499</v>
          </cell>
          <cell r="M16">
            <v>90.300792050221702</v>
          </cell>
          <cell r="N16">
            <v>1.70157367934086</v>
          </cell>
        </row>
        <row r="17">
          <cell r="G17" t="str">
            <v>Austria</v>
          </cell>
          <cell r="H17">
            <v>1</v>
          </cell>
          <cell r="I17">
            <v>1</v>
          </cell>
          <cell r="J17">
            <v>1</v>
          </cell>
          <cell r="K17">
            <v>123.9</v>
          </cell>
          <cell r="L17">
            <v>166541.30080537099</v>
          </cell>
          <cell r="M17">
            <v>53.129947489426797</v>
          </cell>
          <cell r="N17">
            <v>3.5668975952260098</v>
          </cell>
        </row>
        <row r="18">
          <cell r="G18" t="str">
            <v>Austria</v>
          </cell>
          <cell r="H18">
            <v>1</v>
          </cell>
          <cell r="I18">
            <v>2</v>
          </cell>
          <cell r="J18">
            <v>1</v>
          </cell>
          <cell r="K18">
            <v>166.3</v>
          </cell>
          <cell r="L18">
            <v>213577.60782347</v>
          </cell>
          <cell r="M18">
            <v>60.835414969429003</v>
          </cell>
          <cell r="N18">
            <v>3.9332341791310901</v>
          </cell>
        </row>
        <row r="19">
          <cell r="G19" t="str">
            <v>Austria</v>
          </cell>
          <cell r="H19">
            <v>1</v>
          </cell>
          <cell r="I19">
            <v>3</v>
          </cell>
          <cell r="J19">
            <v>1</v>
          </cell>
          <cell r="K19">
            <v>86.4</v>
          </cell>
          <cell r="L19">
            <v>109054.750962299</v>
          </cell>
          <cell r="M19">
            <v>63.666489267935397</v>
          </cell>
          <cell r="N19">
            <v>5.1525646774466303</v>
          </cell>
        </row>
        <row r="20">
          <cell r="G20" t="str">
            <v>Austria</v>
          </cell>
          <cell r="H20">
            <v>1</v>
          </cell>
          <cell r="I20">
            <v>4</v>
          </cell>
          <cell r="J20">
            <v>1</v>
          </cell>
          <cell r="K20">
            <v>11.4</v>
          </cell>
          <cell r="L20">
            <v>14739.8535459385</v>
          </cell>
          <cell r="M20">
            <v>77.188559200478295</v>
          </cell>
          <cell r="N20">
            <v>15.139639130491799</v>
          </cell>
        </row>
        <row r="21">
          <cell r="G21" t="str">
            <v>Austria</v>
          </cell>
          <cell r="H21">
            <v>2</v>
          </cell>
          <cell r="I21">
            <v>1</v>
          </cell>
          <cell r="J21">
            <v>1</v>
          </cell>
          <cell r="K21">
            <v>174.8</v>
          </cell>
          <cell r="L21">
            <v>221262.66950730301</v>
          </cell>
          <cell r="M21">
            <v>67.275735256082598</v>
          </cell>
          <cell r="N21">
            <v>3.571988885713</v>
          </cell>
        </row>
        <row r="22">
          <cell r="G22" t="str">
            <v>Austria</v>
          </cell>
          <cell r="H22">
            <v>2</v>
          </cell>
          <cell r="I22">
            <v>2</v>
          </cell>
          <cell r="J22">
            <v>1</v>
          </cell>
          <cell r="K22">
            <v>656.5</v>
          </cell>
          <cell r="L22">
            <v>788502.29290932498</v>
          </cell>
          <cell r="M22">
            <v>75.202590644117294</v>
          </cell>
          <cell r="N22">
            <v>1.7107339019154399</v>
          </cell>
        </row>
        <row r="23">
          <cell r="G23" t="str">
            <v>Austria</v>
          </cell>
          <cell r="H23">
            <v>2</v>
          </cell>
          <cell r="I23">
            <v>3</v>
          </cell>
          <cell r="J23">
            <v>1</v>
          </cell>
          <cell r="K23">
            <v>824.3</v>
          </cell>
          <cell r="L23">
            <v>938026.15821124602</v>
          </cell>
          <cell r="M23">
            <v>83.504303541322102</v>
          </cell>
          <cell r="N23">
            <v>1.4699360536344599</v>
          </cell>
        </row>
        <row r="24">
          <cell r="G24" t="str">
            <v>Austria</v>
          </cell>
          <cell r="H24">
            <v>2</v>
          </cell>
          <cell r="I24">
            <v>4</v>
          </cell>
          <cell r="J24">
            <v>1</v>
          </cell>
          <cell r="K24">
            <v>268.39999999999998</v>
          </cell>
          <cell r="L24">
            <v>295140.25016324699</v>
          </cell>
          <cell r="M24">
            <v>89.671336012883799</v>
          </cell>
          <cell r="N24">
            <v>2.2723632284192101</v>
          </cell>
        </row>
        <row r="25">
          <cell r="G25" t="str">
            <v>Austria</v>
          </cell>
          <cell r="H25">
            <v>3</v>
          </cell>
          <cell r="I25">
            <v>1</v>
          </cell>
          <cell r="J25">
            <v>1</v>
          </cell>
          <cell r="K25">
            <v>23.8</v>
          </cell>
          <cell r="L25">
            <v>22815.7878503059</v>
          </cell>
          <cell r="M25">
            <v>65.930414638888806</v>
          </cell>
          <cell r="N25">
            <v>9.9033574549468693</v>
          </cell>
        </row>
        <row r="26">
          <cell r="G26" t="str">
            <v>Austria</v>
          </cell>
          <cell r="H26">
            <v>3</v>
          </cell>
          <cell r="I26">
            <v>2</v>
          </cell>
          <cell r="J26">
            <v>1</v>
          </cell>
          <cell r="K26">
            <v>143.1</v>
          </cell>
          <cell r="L26">
            <v>129286.439415505</v>
          </cell>
          <cell r="M26">
            <v>79.800930991094205</v>
          </cell>
          <cell r="N26">
            <v>3.9368833428424601</v>
          </cell>
        </row>
        <row r="27">
          <cell r="G27" t="str">
            <v>Austria</v>
          </cell>
          <cell r="H27">
            <v>3</v>
          </cell>
          <cell r="I27">
            <v>3</v>
          </cell>
          <cell r="J27">
            <v>1</v>
          </cell>
          <cell r="K27">
            <v>407.2</v>
          </cell>
          <cell r="L27">
            <v>359719.67305083497</v>
          </cell>
          <cell r="M27">
            <v>88.080488082283296</v>
          </cell>
          <cell r="N27">
            <v>1.9734334744661699</v>
          </cell>
        </row>
        <row r="28">
          <cell r="G28" t="str">
            <v>Austria</v>
          </cell>
          <cell r="H28">
            <v>3</v>
          </cell>
          <cell r="I28">
            <v>4</v>
          </cell>
          <cell r="J28">
            <v>1</v>
          </cell>
          <cell r="K28">
            <v>307.89999999999998</v>
          </cell>
          <cell r="L28">
            <v>260300.33084975899</v>
          </cell>
          <cell r="M28">
            <v>90.008991571574597</v>
          </cell>
          <cell r="N28">
            <v>2.03093722981489</v>
          </cell>
        </row>
        <row r="29">
          <cell r="G29" t="str">
            <v>Canada</v>
          </cell>
          <cell r="H29">
            <v>1</v>
          </cell>
          <cell r="I29">
            <v>1</v>
          </cell>
          <cell r="J29">
            <v>1</v>
          </cell>
          <cell r="K29">
            <v>1037.8</v>
          </cell>
          <cell r="L29">
            <v>681403.889662434</v>
          </cell>
          <cell r="M29">
            <v>51.7929575221739</v>
          </cell>
          <cell r="N29">
            <v>2.2596245267065398</v>
          </cell>
        </row>
        <row r="30">
          <cell r="G30" t="str">
            <v>Canada</v>
          </cell>
          <cell r="H30">
            <v>1</v>
          </cell>
          <cell r="I30">
            <v>2</v>
          </cell>
          <cell r="J30">
            <v>1</v>
          </cell>
          <cell r="K30">
            <v>502.8</v>
          </cell>
          <cell r="L30">
            <v>390844.01385548903</v>
          </cell>
          <cell r="M30">
            <v>65.691486974022396</v>
          </cell>
          <cell r="N30">
            <v>3.8885387460393401</v>
          </cell>
        </row>
        <row r="31">
          <cell r="G31" t="str">
            <v>Canada</v>
          </cell>
          <cell r="H31">
            <v>1</v>
          </cell>
          <cell r="I31">
            <v>3</v>
          </cell>
          <cell r="J31">
            <v>1</v>
          </cell>
          <cell r="K31">
            <v>147.9</v>
          </cell>
          <cell r="L31">
            <v>133167.1919028</v>
          </cell>
          <cell r="M31">
            <v>73.8768443709412</v>
          </cell>
          <cell r="N31">
            <v>5.8888769139133297</v>
          </cell>
        </row>
        <row r="32">
          <cell r="G32" t="str">
            <v>Canada</v>
          </cell>
          <cell r="H32">
            <v>1</v>
          </cell>
          <cell r="I32">
            <v>4</v>
          </cell>
          <cell r="J32">
            <v>1</v>
          </cell>
          <cell r="K32">
            <v>11.5</v>
          </cell>
          <cell r="L32">
            <v>15868.096275010699</v>
          </cell>
          <cell r="M32">
            <v>89.186264647018803</v>
          </cell>
          <cell r="N32">
            <v>18.837915123630601</v>
          </cell>
        </row>
        <row r="33">
          <cell r="G33" t="str">
            <v>Canada</v>
          </cell>
          <cell r="H33">
            <v>2</v>
          </cell>
          <cell r="J33">
            <v>1</v>
          </cell>
          <cell r="K33">
            <v>3</v>
          </cell>
          <cell r="L33">
            <v>2417.71674997843</v>
          </cell>
          <cell r="M33">
            <v>100</v>
          </cell>
          <cell r="N33">
            <v>0</v>
          </cell>
        </row>
        <row r="34">
          <cell r="G34" t="str">
            <v>Canada</v>
          </cell>
          <cell r="H34">
            <v>2</v>
          </cell>
          <cell r="I34">
            <v>1</v>
          </cell>
          <cell r="J34">
            <v>1</v>
          </cell>
          <cell r="K34">
            <v>1588.1</v>
          </cell>
          <cell r="L34">
            <v>1240718.45676555</v>
          </cell>
          <cell r="M34">
            <v>69.170492687625895</v>
          </cell>
          <cell r="N34">
            <v>1.70740807027509</v>
          </cell>
        </row>
        <row r="35">
          <cell r="G35" t="str">
            <v>Canada</v>
          </cell>
          <cell r="H35">
            <v>2</v>
          </cell>
          <cell r="I35">
            <v>2</v>
          </cell>
          <cell r="J35">
            <v>1</v>
          </cell>
          <cell r="K35">
            <v>2492.9</v>
          </cell>
          <cell r="L35">
            <v>1987602.1763780301</v>
          </cell>
          <cell r="M35">
            <v>78.514430173555695</v>
          </cell>
          <cell r="N35">
            <v>1.4612093313597201</v>
          </cell>
        </row>
        <row r="36">
          <cell r="G36" t="str">
            <v>Canada</v>
          </cell>
          <cell r="H36">
            <v>2</v>
          </cell>
          <cell r="I36">
            <v>3</v>
          </cell>
          <cell r="J36">
            <v>1</v>
          </cell>
          <cell r="K36">
            <v>1770.1</v>
          </cell>
          <cell r="L36">
            <v>1628918.5114579101</v>
          </cell>
          <cell r="M36">
            <v>82.887202443678703</v>
          </cell>
          <cell r="N36">
            <v>1.6075567633202501</v>
          </cell>
        </row>
        <row r="37">
          <cell r="G37" t="str">
            <v>Canada</v>
          </cell>
          <cell r="H37">
            <v>2</v>
          </cell>
          <cell r="I37">
            <v>4</v>
          </cell>
          <cell r="J37">
            <v>1</v>
          </cell>
          <cell r="K37">
            <v>345.9</v>
          </cell>
          <cell r="L37">
            <v>353862.22191661497</v>
          </cell>
          <cell r="M37">
            <v>87.275991312875803</v>
          </cell>
          <cell r="N37">
            <v>3.6382613881257999</v>
          </cell>
        </row>
        <row r="38">
          <cell r="G38" t="str">
            <v>Canada</v>
          </cell>
          <cell r="H38">
            <v>3</v>
          </cell>
          <cell r="I38">
            <v>1</v>
          </cell>
          <cell r="J38">
            <v>1</v>
          </cell>
          <cell r="K38">
            <v>968.5</v>
          </cell>
          <cell r="L38">
            <v>903828.30968916905</v>
          </cell>
          <cell r="M38">
            <v>74.916121781835898</v>
          </cell>
          <cell r="N38">
            <v>2.0808732573979598</v>
          </cell>
        </row>
        <row r="39">
          <cell r="G39" t="str">
            <v>Canada</v>
          </cell>
          <cell r="H39">
            <v>3</v>
          </cell>
          <cell r="I39">
            <v>2</v>
          </cell>
          <cell r="J39">
            <v>1</v>
          </cell>
          <cell r="K39">
            <v>2559.8000000000002</v>
          </cell>
          <cell r="L39">
            <v>2309983.7110804301</v>
          </cell>
          <cell r="M39">
            <v>82.3666417256877</v>
          </cell>
          <cell r="N39">
            <v>1.3163816496604901</v>
          </cell>
        </row>
        <row r="40">
          <cell r="G40" t="str">
            <v>Canada</v>
          </cell>
          <cell r="H40">
            <v>3</v>
          </cell>
          <cell r="I40">
            <v>3</v>
          </cell>
          <cell r="J40">
            <v>1</v>
          </cell>
          <cell r="K40">
            <v>3603.5</v>
          </cell>
          <cell r="L40">
            <v>3442381.7227248698</v>
          </cell>
          <cell r="M40">
            <v>87.209699996155805</v>
          </cell>
          <cell r="N40">
            <v>0.91935558076234103</v>
          </cell>
        </row>
        <row r="41">
          <cell r="G41" t="str">
            <v>Canada</v>
          </cell>
          <cell r="H41">
            <v>3</v>
          </cell>
          <cell r="I41">
            <v>4</v>
          </cell>
          <cell r="J41">
            <v>1</v>
          </cell>
          <cell r="K41">
            <v>1691.2</v>
          </cell>
          <cell r="L41">
            <v>1849653.38706352</v>
          </cell>
          <cell r="M41">
            <v>92.607591063798694</v>
          </cell>
          <cell r="N41">
            <v>1.1548297248988799</v>
          </cell>
        </row>
        <row r="42">
          <cell r="G42" t="str">
            <v>Sharks</v>
          </cell>
          <cell r="H42">
            <v>1</v>
          </cell>
          <cell r="I42">
            <v>1</v>
          </cell>
          <cell r="J42">
            <v>1</v>
          </cell>
          <cell r="K42">
            <v>806.6</v>
          </cell>
          <cell r="L42">
            <v>1940275.0741014199</v>
          </cell>
          <cell r="M42">
            <v>68.370862574280693</v>
          </cell>
          <cell r="N42">
            <v>2.1290746790793702</v>
          </cell>
        </row>
        <row r="43">
          <cell r="G43" t="str">
            <v>Sharks</v>
          </cell>
          <cell r="H43">
            <v>1</v>
          </cell>
          <cell r="I43">
            <v>2</v>
          </cell>
          <cell r="J43">
            <v>1</v>
          </cell>
          <cell r="K43">
            <v>61.5</v>
          </cell>
          <cell r="L43">
            <v>157601.960103021</v>
          </cell>
          <cell r="M43">
            <v>91.0793023078201</v>
          </cell>
          <cell r="N43">
            <v>5.1550726803010001</v>
          </cell>
        </row>
        <row r="44">
          <cell r="G44" t="str">
            <v>Sharks</v>
          </cell>
          <cell r="H44">
            <v>2</v>
          </cell>
          <cell r="I44">
            <v>1</v>
          </cell>
          <cell r="J44">
            <v>1</v>
          </cell>
          <cell r="K44">
            <v>792.4</v>
          </cell>
          <cell r="L44">
            <v>1926050.93006797</v>
          </cell>
          <cell r="M44">
            <v>77.118719455466007</v>
          </cell>
          <cell r="N44">
            <v>1.52164086779969</v>
          </cell>
        </row>
        <row r="45">
          <cell r="G45" t="str">
            <v>Sharks</v>
          </cell>
          <cell r="H45">
            <v>2</v>
          </cell>
          <cell r="I45">
            <v>2</v>
          </cell>
          <cell r="J45">
            <v>1</v>
          </cell>
          <cell r="K45">
            <v>344.8</v>
          </cell>
          <cell r="L45">
            <v>845061.63617437205</v>
          </cell>
          <cell r="M45">
            <v>85.393054667654297</v>
          </cell>
          <cell r="N45">
            <v>2.7793685732173099</v>
          </cell>
        </row>
        <row r="46">
          <cell r="G46" t="str">
            <v>Sharks</v>
          </cell>
          <cell r="H46">
            <v>2</v>
          </cell>
          <cell r="I46">
            <v>3</v>
          </cell>
          <cell r="J46">
            <v>1</v>
          </cell>
          <cell r="K46">
            <v>74.7</v>
          </cell>
          <cell r="L46">
            <v>203621.28520340301</v>
          </cell>
          <cell r="M46">
            <v>86.842504818860803</v>
          </cell>
          <cell r="N46">
            <v>5.5833503957590302</v>
          </cell>
        </row>
        <row r="47">
          <cell r="G47" t="str">
            <v>Sharks</v>
          </cell>
          <cell r="H47">
            <v>2</v>
          </cell>
          <cell r="I47">
            <v>4</v>
          </cell>
          <cell r="J47">
            <v>1</v>
          </cell>
          <cell r="K47">
            <v>6.1</v>
          </cell>
          <cell r="L47">
            <v>21984.210953710899</v>
          </cell>
          <cell r="M47">
            <v>90.102714038582306</v>
          </cell>
          <cell r="N47">
            <v>14.676714811810101</v>
          </cell>
        </row>
        <row r="48">
          <cell r="G48" t="str">
            <v>Sharks</v>
          </cell>
          <cell r="H48">
            <v>3</v>
          </cell>
          <cell r="I48">
            <v>1</v>
          </cell>
          <cell r="J48">
            <v>1</v>
          </cell>
          <cell r="K48">
            <v>287.2</v>
          </cell>
          <cell r="L48">
            <v>655807.12597181299</v>
          </cell>
          <cell r="M48">
            <v>85.476451470793293</v>
          </cell>
          <cell r="N48">
            <v>2.8279891452321499</v>
          </cell>
        </row>
        <row r="49">
          <cell r="G49" t="str">
            <v>Sharks</v>
          </cell>
          <cell r="H49">
            <v>3</v>
          </cell>
          <cell r="I49">
            <v>2</v>
          </cell>
          <cell r="J49">
            <v>1</v>
          </cell>
          <cell r="K49">
            <v>395</v>
          </cell>
          <cell r="L49">
            <v>1020032.65672907</v>
          </cell>
          <cell r="M49">
            <v>89.773230793981796</v>
          </cell>
          <cell r="N49">
            <v>2.47001260203796</v>
          </cell>
        </row>
        <row r="50">
          <cell r="G50" t="str">
            <v>Sharks</v>
          </cell>
          <cell r="H50">
            <v>3</v>
          </cell>
          <cell r="I50">
            <v>3</v>
          </cell>
          <cell r="J50">
            <v>1</v>
          </cell>
          <cell r="K50">
            <v>229.8</v>
          </cell>
          <cell r="L50">
            <v>616246.66606650897</v>
          </cell>
          <cell r="M50">
            <v>92.678735184230106</v>
          </cell>
          <cell r="N50">
            <v>3.69212075686454</v>
          </cell>
        </row>
        <row r="51">
          <cell r="G51" t="str">
            <v>Sharks</v>
          </cell>
          <cell r="H51">
            <v>3</v>
          </cell>
          <cell r="I51">
            <v>4</v>
          </cell>
          <cell r="J51">
            <v>1</v>
          </cell>
          <cell r="K51">
            <v>48</v>
          </cell>
          <cell r="L51">
            <v>159572.16884973401</v>
          </cell>
          <cell r="M51">
            <v>95.432902042158503</v>
          </cell>
          <cell r="N51">
            <v>6.8509354100544204</v>
          </cell>
        </row>
        <row r="52">
          <cell r="G52" t="str">
            <v>Czech Republic</v>
          </cell>
          <cell r="H52">
            <v>1</v>
          </cell>
          <cell r="I52">
            <v>1</v>
          </cell>
          <cell r="J52">
            <v>1</v>
          </cell>
          <cell r="K52">
            <v>59.8</v>
          </cell>
          <cell r="L52">
            <v>97231.666312122295</v>
          </cell>
          <cell r="M52">
            <v>41.130554262578002</v>
          </cell>
          <cell r="N52">
            <v>6.5374624587086796</v>
          </cell>
        </row>
        <row r="53">
          <cell r="G53" t="str">
            <v>Czech Republic</v>
          </cell>
          <cell r="H53">
            <v>1</v>
          </cell>
          <cell r="I53">
            <v>2</v>
          </cell>
          <cell r="J53">
            <v>1</v>
          </cell>
          <cell r="K53">
            <v>55.7</v>
          </cell>
          <cell r="L53">
            <v>118348.013288737</v>
          </cell>
          <cell r="M53">
            <v>43.792485720995501</v>
          </cell>
          <cell r="N53">
            <v>6.0378373060724204</v>
          </cell>
        </row>
        <row r="54">
          <cell r="G54" t="str">
            <v>Czech Republic</v>
          </cell>
          <cell r="H54">
            <v>1</v>
          </cell>
          <cell r="I54">
            <v>3</v>
          </cell>
          <cell r="J54">
            <v>1</v>
          </cell>
          <cell r="K54">
            <v>2</v>
          </cell>
          <cell r="L54">
            <v>491.62863809050862</v>
          </cell>
          <cell r="M54">
            <v>56.358864519357908</v>
          </cell>
          <cell r="N54">
            <v>50.67027137287559</v>
          </cell>
        </row>
        <row r="55">
          <cell r="G55" t="str">
            <v>Czech Republic</v>
          </cell>
          <cell r="H55">
            <v>1</v>
          </cell>
          <cell r="I55">
            <v>4</v>
          </cell>
          <cell r="J55">
            <v>1</v>
          </cell>
          <cell r="K55">
            <v>4.9000000000000004</v>
          </cell>
          <cell r="L55">
            <v>10662.3510339406</v>
          </cell>
          <cell r="M55">
            <v>86.706553357463704</v>
          </cell>
          <cell r="N55">
            <v>26.606212856324099</v>
          </cell>
        </row>
        <row r="56">
          <cell r="G56" t="str">
            <v>Czech Republic</v>
          </cell>
          <cell r="H56">
            <v>2</v>
          </cell>
          <cell r="I56">
            <v>1</v>
          </cell>
          <cell r="J56">
            <v>1</v>
          </cell>
          <cell r="K56">
            <v>221.8</v>
          </cell>
          <cell r="L56">
            <v>333394.42470258102</v>
          </cell>
          <cell r="M56">
            <v>65.570956292514495</v>
          </cell>
          <cell r="N56">
            <v>4.6872146431748503</v>
          </cell>
        </row>
        <row r="57">
          <cell r="G57" t="str">
            <v>Czech Republic</v>
          </cell>
          <cell r="H57">
            <v>2</v>
          </cell>
          <cell r="I57">
            <v>2</v>
          </cell>
          <cell r="J57">
            <v>1</v>
          </cell>
          <cell r="K57">
            <v>830.6</v>
          </cell>
          <cell r="L57">
            <v>1232181.4966160399</v>
          </cell>
          <cell r="M57">
            <v>74.767801883428504</v>
          </cell>
          <cell r="N57">
            <v>2.2244737832419599</v>
          </cell>
        </row>
        <row r="58">
          <cell r="G58" t="str">
            <v>Czech Republic</v>
          </cell>
          <cell r="H58">
            <v>2</v>
          </cell>
          <cell r="I58">
            <v>3</v>
          </cell>
          <cell r="J58">
            <v>1</v>
          </cell>
          <cell r="K58">
            <v>888</v>
          </cell>
          <cell r="L58">
            <v>1340359.60594088</v>
          </cell>
          <cell r="M58">
            <v>79.337053192170302</v>
          </cell>
          <cell r="N58">
            <v>2.16943159003754</v>
          </cell>
        </row>
        <row r="59">
          <cell r="G59" t="str">
            <v>Czech Republic</v>
          </cell>
          <cell r="H59">
            <v>2</v>
          </cell>
          <cell r="I59">
            <v>4</v>
          </cell>
          <cell r="J59">
            <v>1</v>
          </cell>
          <cell r="K59">
            <v>180.6</v>
          </cell>
          <cell r="L59">
            <v>233334.72959996</v>
          </cell>
          <cell r="M59">
            <v>85.011562515681604</v>
          </cell>
          <cell r="N59">
            <v>5.5032160356955</v>
          </cell>
        </row>
        <row r="60">
          <cell r="G60" t="str">
            <v>Czech Republic</v>
          </cell>
          <cell r="H60">
            <v>3</v>
          </cell>
          <cell r="I60">
            <v>1</v>
          </cell>
          <cell r="J60">
            <v>1</v>
          </cell>
          <cell r="K60">
            <v>18.2</v>
          </cell>
          <cell r="L60">
            <v>10067.0288775149</v>
          </cell>
          <cell r="M60">
            <v>66.961079823860899</v>
          </cell>
          <cell r="N60">
            <v>17.854045418829301</v>
          </cell>
        </row>
        <row r="61">
          <cell r="G61" t="str">
            <v>Czech Republic</v>
          </cell>
          <cell r="H61">
            <v>3</v>
          </cell>
          <cell r="I61">
            <v>2</v>
          </cell>
          <cell r="J61">
            <v>1</v>
          </cell>
          <cell r="K61">
            <v>131.80000000000001</v>
          </cell>
          <cell r="L61">
            <v>143213.621679028</v>
          </cell>
          <cell r="M61">
            <v>79.395423514245195</v>
          </cell>
          <cell r="N61">
            <v>5.2691814532773797</v>
          </cell>
        </row>
        <row r="62">
          <cell r="G62" t="str">
            <v>Czech Republic</v>
          </cell>
          <cell r="H62">
            <v>3</v>
          </cell>
          <cell r="I62">
            <v>3</v>
          </cell>
          <cell r="J62">
            <v>1</v>
          </cell>
          <cell r="K62">
            <v>416.3</v>
          </cell>
          <cell r="L62">
            <v>496197.86982936499</v>
          </cell>
          <cell r="M62">
            <v>82.283174526334605</v>
          </cell>
          <cell r="N62">
            <v>3.7335776130695599</v>
          </cell>
        </row>
        <row r="63">
          <cell r="G63" t="str">
            <v>Czech Republic</v>
          </cell>
          <cell r="H63">
            <v>3</v>
          </cell>
          <cell r="I63">
            <v>4</v>
          </cell>
          <cell r="J63">
            <v>1</v>
          </cell>
          <cell r="K63">
            <v>274.7</v>
          </cell>
          <cell r="L63">
            <v>366187.62151230301</v>
          </cell>
          <cell r="M63">
            <v>90.6534227551264</v>
          </cell>
          <cell r="N63">
            <v>3.2860379206036701</v>
          </cell>
        </row>
        <row r="64">
          <cell r="G64" t="str">
            <v>Denmark</v>
          </cell>
          <cell r="H64">
            <v>1</v>
          </cell>
          <cell r="I64">
            <v>2</v>
          </cell>
          <cell r="J64">
            <v>1</v>
          </cell>
          <cell r="K64">
            <v>2</v>
          </cell>
          <cell r="L64">
            <v>491.62863809050901</v>
          </cell>
          <cell r="M64">
            <v>56.358864519357901</v>
          </cell>
          <cell r="N64">
            <v>50.670271372875597</v>
          </cell>
        </row>
        <row r="65">
          <cell r="G65" t="str">
            <v>Denmark</v>
          </cell>
          <cell r="H65">
            <v>1</v>
          </cell>
          <cell r="I65">
            <v>1</v>
          </cell>
          <cell r="J65">
            <v>1</v>
          </cell>
          <cell r="K65">
            <v>204.7</v>
          </cell>
          <cell r="L65">
            <v>97518.421128714603</v>
          </cell>
          <cell r="M65">
            <v>49.414020558271602</v>
          </cell>
          <cell r="N65">
            <v>3.2905269622012301</v>
          </cell>
        </row>
        <row r="66">
          <cell r="G66" t="str">
            <v>Denmark</v>
          </cell>
          <cell r="H66">
            <v>1</v>
          </cell>
          <cell r="I66">
            <v>2</v>
          </cell>
          <cell r="J66">
            <v>1</v>
          </cell>
          <cell r="K66">
            <v>259.60000000000002</v>
          </cell>
          <cell r="L66">
            <v>144011.426393728</v>
          </cell>
          <cell r="M66">
            <v>63.645460216227697</v>
          </cell>
          <cell r="N66">
            <v>3.3182048107739499</v>
          </cell>
        </row>
        <row r="67">
          <cell r="G67" t="str">
            <v>Denmark</v>
          </cell>
          <cell r="H67">
            <v>1</v>
          </cell>
          <cell r="I67">
            <v>3</v>
          </cell>
          <cell r="J67">
            <v>1</v>
          </cell>
          <cell r="K67">
            <v>159</v>
          </cell>
          <cell r="L67">
            <v>95454.022063741097</v>
          </cell>
          <cell r="M67">
            <v>76.573742802722506</v>
          </cell>
          <cell r="N67">
            <v>4.1651746066268602</v>
          </cell>
        </row>
        <row r="68">
          <cell r="G68" t="str">
            <v>Denmark</v>
          </cell>
          <cell r="H68">
            <v>1</v>
          </cell>
          <cell r="I68">
            <v>4</v>
          </cell>
          <cell r="J68">
            <v>1</v>
          </cell>
          <cell r="K68">
            <v>24.7</v>
          </cell>
          <cell r="L68">
            <v>17008.497671670601</v>
          </cell>
          <cell r="M68">
            <v>83.341595858644993</v>
          </cell>
          <cell r="N68">
            <v>10.642398637858101</v>
          </cell>
        </row>
        <row r="69">
          <cell r="G69" t="str">
            <v>Denmark</v>
          </cell>
          <cell r="H69">
            <v>2</v>
          </cell>
          <cell r="I69">
            <v>1</v>
          </cell>
          <cell r="J69">
            <v>1</v>
          </cell>
          <cell r="K69">
            <v>192.3</v>
          </cell>
          <cell r="L69">
            <v>87477.040050144205</v>
          </cell>
          <cell r="M69">
            <v>59.7092541820397</v>
          </cell>
          <cell r="N69">
            <v>3.5317172229890801</v>
          </cell>
        </row>
        <row r="70">
          <cell r="G70" t="str">
            <v>Denmark</v>
          </cell>
          <cell r="H70">
            <v>2</v>
          </cell>
          <cell r="I70">
            <v>2</v>
          </cell>
          <cell r="J70">
            <v>1</v>
          </cell>
          <cell r="K70">
            <v>587</v>
          </cell>
          <cell r="L70">
            <v>299425.718963605</v>
          </cell>
          <cell r="M70">
            <v>74.077713234374798</v>
          </cell>
          <cell r="N70">
            <v>2.0746626783530902</v>
          </cell>
        </row>
        <row r="71">
          <cell r="G71" t="str">
            <v>Denmark</v>
          </cell>
          <cell r="H71">
            <v>2</v>
          </cell>
          <cell r="I71">
            <v>3</v>
          </cell>
          <cell r="J71">
            <v>1</v>
          </cell>
          <cell r="K71">
            <v>676.8</v>
          </cell>
          <cell r="L71">
            <v>380607.38438025501</v>
          </cell>
          <cell r="M71">
            <v>82.694563929908298</v>
          </cell>
          <cell r="N71">
            <v>1.7369742719882999</v>
          </cell>
        </row>
        <row r="72">
          <cell r="G72" t="str">
            <v>Denmark</v>
          </cell>
          <cell r="H72">
            <v>2</v>
          </cell>
          <cell r="I72">
            <v>4</v>
          </cell>
          <cell r="J72">
            <v>1</v>
          </cell>
          <cell r="K72">
            <v>198.9</v>
          </cell>
          <cell r="L72">
            <v>118589.816759352</v>
          </cell>
          <cell r="M72">
            <v>83.553740812990597</v>
          </cell>
          <cell r="N72">
            <v>3.0414088209358701</v>
          </cell>
        </row>
        <row r="73">
          <cell r="G73" t="str">
            <v>Denmark</v>
          </cell>
          <cell r="H73">
            <v>3</v>
          </cell>
          <cell r="I73">
            <v>1</v>
          </cell>
          <cell r="J73">
            <v>1</v>
          </cell>
          <cell r="K73">
            <v>134</v>
          </cell>
          <cell r="L73">
            <v>46333.899696563501</v>
          </cell>
          <cell r="M73">
            <v>69.147402456732394</v>
          </cell>
          <cell r="N73">
            <v>4.5304103546171604</v>
          </cell>
        </row>
        <row r="74">
          <cell r="G74" t="str">
            <v>Denmark</v>
          </cell>
          <cell r="H74">
            <v>3</v>
          </cell>
          <cell r="I74">
            <v>2</v>
          </cell>
          <cell r="J74">
            <v>1</v>
          </cell>
          <cell r="K74">
            <v>447.8</v>
          </cell>
          <cell r="L74">
            <v>182080.160323102</v>
          </cell>
          <cell r="M74">
            <v>80.989742167822897</v>
          </cell>
          <cell r="N74">
            <v>2.0776833372649</v>
          </cell>
        </row>
        <row r="75">
          <cell r="G75" t="str">
            <v>Denmark</v>
          </cell>
          <cell r="H75">
            <v>3</v>
          </cell>
          <cell r="I75">
            <v>3</v>
          </cell>
          <cell r="J75">
            <v>1</v>
          </cell>
          <cell r="K75">
            <v>1048.5999999999999</v>
          </cell>
          <cell r="L75">
            <v>470180.20902930299</v>
          </cell>
          <cell r="M75">
            <v>87.848743932395607</v>
          </cell>
          <cell r="N75">
            <v>1.1625768320008301</v>
          </cell>
        </row>
        <row r="76">
          <cell r="G76" t="str">
            <v>Denmark</v>
          </cell>
          <cell r="H76">
            <v>3</v>
          </cell>
          <cell r="I76">
            <v>4</v>
          </cell>
          <cell r="J76">
            <v>1</v>
          </cell>
          <cell r="K76">
            <v>737.6</v>
          </cell>
          <cell r="L76">
            <v>338050.60277297499</v>
          </cell>
          <cell r="M76">
            <v>93.130002584491706</v>
          </cell>
          <cell r="N76">
            <v>1.31035926197388</v>
          </cell>
        </row>
        <row r="77">
          <cell r="G77" t="str">
            <v>England (UK)</v>
          </cell>
          <cell r="H77">
            <v>1</v>
          </cell>
          <cell r="I77">
            <v>1</v>
          </cell>
          <cell r="J77">
            <v>1</v>
          </cell>
          <cell r="K77">
            <v>235.7</v>
          </cell>
          <cell r="L77">
            <v>1563146.47239814</v>
          </cell>
          <cell r="M77">
            <v>50.9784683603567</v>
          </cell>
          <cell r="N77">
            <v>2.2200993396178101</v>
          </cell>
        </row>
        <row r="78">
          <cell r="G78" t="str">
            <v>England (UK)</v>
          </cell>
          <cell r="H78">
            <v>1</v>
          </cell>
          <cell r="I78">
            <v>2</v>
          </cell>
          <cell r="J78">
            <v>1</v>
          </cell>
          <cell r="K78">
            <v>234.2</v>
          </cell>
          <cell r="L78">
            <v>1597579.7001553799</v>
          </cell>
          <cell r="M78">
            <v>66.804488361575196</v>
          </cell>
          <cell r="N78">
            <v>3.0819895292080899</v>
          </cell>
        </row>
        <row r="79">
          <cell r="G79" t="str">
            <v>England (UK)</v>
          </cell>
          <cell r="H79">
            <v>1</v>
          </cell>
          <cell r="I79">
            <v>3</v>
          </cell>
          <cell r="J79">
            <v>1</v>
          </cell>
          <cell r="K79">
            <v>95.1</v>
          </cell>
          <cell r="L79">
            <v>661515.06846173096</v>
          </cell>
          <cell r="M79">
            <v>73.202851022261399</v>
          </cell>
          <cell r="N79">
            <v>5.1223089160261699</v>
          </cell>
        </row>
        <row r="80">
          <cell r="G80" t="str">
            <v>England (UK)</v>
          </cell>
          <cell r="H80">
            <v>1</v>
          </cell>
          <cell r="I80">
            <v>4</v>
          </cell>
          <cell r="J80">
            <v>1</v>
          </cell>
          <cell r="K80">
            <v>15</v>
          </cell>
          <cell r="L80">
            <v>123607.581322279</v>
          </cell>
          <cell r="M80">
            <v>88.918006074543399</v>
          </cell>
          <cell r="N80">
            <v>8.5876487638116092</v>
          </cell>
        </row>
        <row r="81">
          <cell r="G81" t="str">
            <v>England (UK)</v>
          </cell>
          <cell r="H81">
            <v>2</v>
          </cell>
          <cell r="I81">
            <v>1</v>
          </cell>
          <cell r="J81">
            <v>1</v>
          </cell>
          <cell r="K81">
            <v>202.4</v>
          </cell>
          <cell r="L81">
            <v>1466264.2958124001</v>
          </cell>
          <cell r="M81">
            <v>67.107303639764496</v>
          </cell>
          <cell r="N81">
            <v>3.5365066709717499</v>
          </cell>
        </row>
        <row r="82">
          <cell r="G82" t="str">
            <v>England (UK)</v>
          </cell>
          <cell r="H82">
            <v>2</v>
          </cell>
          <cell r="I82">
            <v>2</v>
          </cell>
          <cell r="J82">
            <v>1</v>
          </cell>
          <cell r="K82">
            <v>383.4</v>
          </cell>
          <cell r="L82">
            <v>2733278.67498746</v>
          </cell>
          <cell r="M82">
            <v>75.319387644475697</v>
          </cell>
          <cell r="N82">
            <v>2.2370498207814098</v>
          </cell>
        </row>
        <row r="83">
          <cell r="G83" t="str">
            <v>England (UK)</v>
          </cell>
          <cell r="H83">
            <v>2</v>
          </cell>
          <cell r="I83">
            <v>3</v>
          </cell>
          <cell r="J83">
            <v>1</v>
          </cell>
          <cell r="K83">
            <v>347.8</v>
          </cell>
          <cell r="L83">
            <v>2651602.3615695899</v>
          </cell>
          <cell r="M83">
            <v>84.536684082192096</v>
          </cell>
          <cell r="N83">
            <v>1.9979854851461401</v>
          </cell>
        </row>
        <row r="84">
          <cell r="G84" t="str">
            <v>England (UK)</v>
          </cell>
          <cell r="H84">
            <v>2</v>
          </cell>
          <cell r="I84">
            <v>4</v>
          </cell>
          <cell r="J84">
            <v>1</v>
          </cell>
          <cell r="K84">
            <v>94.4</v>
          </cell>
          <cell r="L84">
            <v>753253.56233337906</v>
          </cell>
          <cell r="M84">
            <v>86.232845122901793</v>
          </cell>
          <cell r="N84">
            <v>3.9648246023023699</v>
          </cell>
        </row>
        <row r="85">
          <cell r="G85" t="str">
            <v>England (UK)</v>
          </cell>
          <cell r="H85">
            <v>3</v>
          </cell>
          <cell r="I85">
            <v>1</v>
          </cell>
          <cell r="J85">
            <v>1</v>
          </cell>
          <cell r="K85">
            <v>125.3</v>
          </cell>
          <cell r="L85">
            <v>919363.22292090801</v>
          </cell>
          <cell r="M85">
            <v>73.934000823021407</v>
          </cell>
          <cell r="N85">
            <v>3.9326776395038299</v>
          </cell>
        </row>
        <row r="86">
          <cell r="G86" t="str">
            <v>England (UK)</v>
          </cell>
          <cell r="H86">
            <v>3</v>
          </cell>
          <cell r="I86">
            <v>2</v>
          </cell>
          <cell r="J86">
            <v>1</v>
          </cell>
          <cell r="K86">
            <v>392.6</v>
          </cell>
          <cell r="L86">
            <v>2310480.6015770598</v>
          </cell>
          <cell r="M86">
            <v>80.760124759171106</v>
          </cell>
          <cell r="N86">
            <v>2.03521204488688</v>
          </cell>
        </row>
        <row r="87">
          <cell r="G87" t="str">
            <v>England (UK)</v>
          </cell>
          <cell r="H87">
            <v>3</v>
          </cell>
          <cell r="I87">
            <v>3</v>
          </cell>
          <cell r="J87">
            <v>1</v>
          </cell>
          <cell r="K87">
            <v>638.4</v>
          </cell>
          <cell r="L87">
            <v>3763535.4452959299</v>
          </cell>
          <cell r="M87">
            <v>86.452165963064502</v>
          </cell>
          <cell r="N87">
            <v>1.44437133580851</v>
          </cell>
        </row>
        <row r="88">
          <cell r="G88" t="str">
            <v>England (UK)</v>
          </cell>
          <cell r="H88">
            <v>3</v>
          </cell>
          <cell r="I88">
            <v>4</v>
          </cell>
          <cell r="J88">
            <v>1</v>
          </cell>
          <cell r="K88">
            <v>330.7</v>
          </cell>
          <cell r="L88">
            <v>2081487.08742596</v>
          </cell>
          <cell r="M88">
            <v>87.798849157390194</v>
          </cell>
          <cell r="N88">
            <v>1.81221087846332</v>
          </cell>
        </row>
        <row r="89">
          <cell r="G89" t="str">
            <v>Estonia</v>
          </cell>
          <cell r="H89">
            <v>1</v>
          </cell>
          <cell r="I89">
            <v>1</v>
          </cell>
          <cell r="J89">
            <v>1</v>
          </cell>
          <cell r="K89">
            <v>138.80000000000001</v>
          </cell>
          <cell r="L89">
            <v>15801.5417317424</v>
          </cell>
          <cell r="M89">
            <v>47.147379268809402</v>
          </cell>
          <cell r="N89">
            <v>3.2512600059540899</v>
          </cell>
        </row>
        <row r="90">
          <cell r="G90" t="str">
            <v>Estonia</v>
          </cell>
          <cell r="H90">
            <v>1</v>
          </cell>
          <cell r="I90">
            <v>2</v>
          </cell>
          <cell r="J90">
            <v>1</v>
          </cell>
          <cell r="K90">
            <v>187</v>
          </cell>
          <cell r="L90">
            <v>21420.736978790399</v>
          </cell>
          <cell r="M90">
            <v>57.983626147152798</v>
          </cell>
          <cell r="N90">
            <v>2.9585758487538398</v>
          </cell>
        </row>
        <row r="91">
          <cell r="G91" t="str">
            <v>Estonia</v>
          </cell>
          <cell r="H91">
            <v>1</v>
          </cell>
          <cell r="I91">
            <v>3</v>
          </cell>
          <cell r="J91">
            <v>1</v>
          </cell>
          <cell r="K91">
            <v>96.4</v>
          </cell>
          <cell r="L91">
            <v>11499.823181736199</v>
          </cell>
          <cell r="M91">
            <v>70.423415050221905</v>
          </cell>
          <cell r="N91">
            <v>4.3958141572518796</v>
          </cell>
        </row>
        <row r="92">
          <cell r="G92" t="str">
            <v>Estonia</v>
          </cell>
          <cell r="H92">
            <v>1</v>
          </cell>
          <cell r="I92">
            <v>4</v>
          </cell>
          <cell r="J92">
            <v>1</v>
          </cell>
          <cell r="K92">
            <v>7.8</v>
          </cell>
          <cell r="L92">
            <v>1003.1477451271101</v>
          </cell>
          <cell r="M92">
            <v>85.333746162298695</v>
          </cell>
          <cell r="N92">
            <v>13.3042599629495</v>
          </cell>
        </row>
        <row r="93">
          <cell r="G93" t="str">
            <v>Estonia</v>
          </cell>
          <cell r="H93">
            <v>2</v>
          </cell>
          <cell r="I93">
            <v>1</v>
          </cell>
          <cell r="J93">
            <v>1</v>
          </cell>
          <cell r="K93">
            <v>294.39999999999998</v>
          </cell>
          <cell r="L93">
            <v>34788.925169544797</v>
          </cell>
          <cell r="M93">
            <v>64.523797731762699</v>
          </cell>
          <cell r="N93">
            <v>2.85101305993292</v>
          </cell>
        </row>
        <row r="94">
          <cell r="G94" t="str">
            <v>Estonia</v>
          </cell>
          <cell r="H94">
            <v>2</v>
          </cell>
          <cell r="I94">
            <v>2</v>
          </cell>
          <cell r="J94">
            <v>1</v>
          </cell>
          <cell r="K94">
            <v>870.9</v>
          </cell>
          <cell r="L94">
            <v>102100.438634494</v>
          </cell>
          <cell r="M94">
            <v>74.227982720961705</v>
          </cell>
          <cell r="N94">
            <v>1.4179763570078201</v>
          </cell>
        </row>
        <row r="95">
          <cell r="G95" t="str">
            <v>Estonia</v>
          </cell>
          <cell r="H95">
            <v>2</v>
          </cell>
          <cell r="I95">
            <v>3</v>
          </cell>
          <cell r="J95">
            <v>1</v>
          </cell>
          <cell r="K95">
            <v>775</v>
          </cell>
          <cell r="L95">
            <v>92743.893891530897</v>
          </cell>
          <cell r="M95">
            <v>81.431324034251801</v>
          </cell>
          <cell r="N95">
            <v>1.5281603582540599</v>
          </cell>
        </row>
        <row r="96">
          <cell r="G96" t="str">
            <v>Estonia</v>
          </cell>
          <cell r="H96">
            <v>2</v>
          </cell>
          <cell r="I96">
            <v>4</v>
          </cell>
          <cell r="J96">
            <v>1</v>
          </cell>
          <cell r="K96">
            <v>152.69999999999999</v>
          </cell>
          <cell r="L96">
            <v>19291.8336112057</v>
          </cell>
          <cell r="M96">
            <v>89.169941685924002</v>
          </cell>
          <cell r="N96">
            <v>3.4321027709148701</v>
          </cell>
        </row>
        <row r="97">
          <cell r="G97" t="str">
            <v>Estonia</v>
          </cell>
          <cell r="H97">
            <v>3</v>
          </cell>
          <cell r="I97">
            <v>1</v>
          </cell>
          <cell r="J97">
            <v>1</v>
          </cell>
          <cell r="K97">
            <v>126.2</v>
          </cell>
          <cell r="L97">
            <v>14972.533626915299</v>
          </cell>
          <cell r="M97">
            <v>76.554329365708398</v>
          </cell>
          <cell r="N97">
            <v>3.8440722474527398</v>
          </cell>
        </row>
        <row r="98">
          <cell r="G98" t="str">
            <v>Estonia</v>
          </cell>
          <cell r="H98">
            <v>3</v>
          </cell>
          <cell r="I98">
            <v>2</v>
          </cell>
          <cell r="J98">
            <v>1</v>
          </cell>
          <cell r="K98">
            <v>612.9</v>
          </cell>
          <cell r="L98">
            <v>72547.264226361993</v>
          </cell>
          <cell r="M98">
            <v>83.720409497183596</v>
          </cell>
          <cell r="N98">
            <v>1.6130140925616301</v>
          </cell>
        </row>
        <row r="99">
          <cell r="G99" t="str">
            <v>Estonia</v>
          </cell>
          <cell r="H99">
            <v>3</v>
          </cell>
          <cell r="I99">
            <v>3</v>
          </cell>
          <cell r="J99">
            <v>1</v>
          </cell>
          <cell r="K99">
            <v>1024.9000000000001</v>
          </cell>
          <cell r="L99">
            <v>123051.089726565</v>
          </cell>
          <cell r="M99">
            <v>87.999500711752006</v>
          </cell>
          <cell r="N99">
            <v>0.95723817040488302</v>
          </cell>
        </row>
        <row r="100">
          <cell r="G100" t="str">
            <v>Estonia</v>
          </cell>
          <cell r="H100">
            <v>3</v>
          </cell>
          <cell r="I100">
            <v>4</v>
          </cell>
          <cell r="J100">
            <v>1</v>
          </cell>
          <cell r="K100">
            <v>438</v>
          </cell>
          <cell r="L100">
            <v>54168.304335453897</v>
          </cell>
          <cell r="M100">
            <v>95.198776799898496</v>
          </cell>
          <cell r="N100">
            <v>1.15908204341161</v>
          </cell>
        </row>
        <row r="101">
          <cell r="G101" t="str">
            <v>Finland</v>
          </cell>
          <cell r="H101">
            <v>1</v>
          </cell>
          <cell r="I101">
            <v>1</v>
          </cell>
          <cell r="J101">
            <v>1</v>
          </cell>
          <cell r="K101">
            <v>68.7</v>
          </cell>
          <cell r="L101">
            <v>51155.950678904497</v>
          </cell>
          <cell r="M101">
            <v>41.166362895885797</v>
          </cell>
          <cell r="N101">
            <v>4.1884754473151702</v>
          </cell>
        </row>
        <row r="102">
          <cell r="G102" t="str">
            <v>Finland</v>
          </cell>
          <cell r="H102">
            <v>1</v>
          </cell>
          <cell r="I102">
            <v>2</v>
          </cell>
          <cell r="J102">
            <v>1</v>
          </cell>
          <cell r="K102">
            <v>131.4</v>
          </cell>
          <cell r="L102">
            <v>92535.325395645807</v>
          </cell>
          <cell r="M102">
            <v>57.0465717030146</v>
          </cell>
          <cell r="N102">
            <v>3.7660399925322099</v>
          </cell>
        </row>
        <row r="103">
          <cell r="G103" t="str">
            <v>Finland</v>
          </cell>
          <cell r="H103">
            <v>1</v>
          </cell>
          <cell r="I103">
            <v>3</v>
          </cell>
          <cell r="J103">
            <v>1</v>
          </cell>
          <cell r="K103">
            <v>82.1</v>
          </cell>
          <cell r="L103">
            <v>59513.206609586901</v>
          </cell>
          <cell r="M103">
            <v>65.447717600555194</v>
          </cell>
          <cell r="N103">
            <v>4.4696222470063702</v>
          </cell>
        </row>
        <row r="104">
          <cell r="G104" t="str">
            <v>Finland</v>
          </cell>
          <cell r="H104">
            <v>1</v>
          </cell>
          <cell r="I104">
            <v>4</v>
          </cell>
          <cell r="J104">
            <v>1</v>
          </cell>
          <cell r="K104">
            <v>16.8</v>
          </cell>
          <cell r="L104">
            <v>12574.267304765001</v>
          </cell>
          <cell r="M104">
            <v>81.693875127180206</v>
          </cell>
          <cell r="N104">
            <v>11.8118747607998</v>
          </cell>
        </row>
        <row r="105">
          <cell r="G105" t="str">
            <v>Finland</v>
          </cell>
          <cell r="H105">
            <v>2</v>
          </cell>
          <cell r="I105">
            <v>1</v>
          </cell>
          <cell r="J105">
            <v>1</v>
          </cell>
          <cell r="K105">
            <v>159.30000000000001</v>
          </cell>
          <cell r="L105">
            <v>109295.75032011099</v>
          </cell>
          <cell r="M105">
            <v>56.2214814931462</v>
          </cell>
          <cell r="N105">
            <v>3.6841074435641201</v>
          </cell>
        </row>
        <row r="106">
          <cell r="G106" t="str">
            <v>Finland</v>
          </cell>
          <cell r="H106">
            <v>2</v>
          </cell>
          <cell r="I106">
            <v>2</v>
          </cell>
          <cell r="J106">
            <v>1</v>
          </cell>
          <cell r="K106">
            <v>471</v>
          </cell>
          <cell r="L106">
            <v>311740.660140628</v>
          </cell>
          <cell r="M106">
            <v>73.829170752972502</v>
          </cell>
          <cell r="N106">
            <v>2.1187203349057402</v>
          </cell>
        </row>
        <row r="107">
          <cell r="G107" t="str">
            <v>Finland</v>
          </cell>
          <cell r="H107">
            <v>2</v>
          </cell>
          <cell r="I107">
            <v>3</v>
          </cell>
          <cell r="J107">
            <v>1</v>
          </cell>
          <cell r="K107">
            <v>535.29999999999995</v>
          </cell>
          <cell r="L107">
            <v>350175.03218578198</v>
          </cell>
          <cell r="M107">
            <v>79.842414256267702</v>
          </cell>
          <cell r="N107">
            <v>1.7805157491444401</v>
          </cell>
        </row>
        <row r="108">
          <cell r="G108" t="str">
            <v>Finland</v>
          </cell>
          <cell r="H108">
            <v>2</v>
          </cell>
          <cell r="I108">
            <v>4</v>
          </cell>
          <cell r="J108">
            <v>1</v>
          </cell>
          <cell r="K108">
            <v>184.4</v>
          </cell>
          <cell r="L108">
            <v>120947.170554757</v>
          </cell>
          <cell r="M108">
            <v>83.033506743826095</v>
          </cell>
          <cell r="N108">
            <v>2.5562301055513799</v>
          </cell>
        </row>
        <row r="109">
          <cell r="G109" t="str">
            <v>Finland</v>
          </cell>
          <cell r="H109">
            <v>3</v>
          </cell>
          <cell r="I109">
            <v>1</v>
          </cell>
          <cell r="J109">
            <v>1</v>
          </cell>
          <cell r="K109">
            <v>55.6</v>
          </cell>
          <cell r="L109">
            <v>36759.612348837501</v>
          </cell>
          <cell r="M109">
            <v>66.200301362441394</v>
          </cell>
          <cell r="N109">
            <v>6.0946291193305999</v>
          </cell>
        </row>
        <row r="110">
          <cell r="G110" t="str">
            <v>Finland</v>
          </cell>
          <cell r="H110">
            <v>3</v>
          </cell>
          <cell r="I110">
            <v>2</v>
          </cell>
          <cell r="J110">
            <v>1</v>
          </cell>
          <cell r="K110">
            <v>328.4</v>
          </cell>
          <cell r="L110">
            <v>196133.69061890701</v>
          </cell>
          <cell r="M110">
            <v>84.628187870359397</v>
          </cell>
          <cell r="N110">
            <v>2.0223254126579899</v>
          </cell>
        </row>
        <row r="111">
          <cell r="G111" t="str">
            <v>Finland</v>
          </cell>
          <cell r="H111">
            <v>3</v>
          </cell>
          <cell r="I111">
            <v>3</v>
          </cell>
          <cell r="J111">
            <v>1</v>
          </cell>
          <cell r="K111">
            <v>813.1</v>
          </cell>
          <cell r="L111">
            <v>476818.12568564498</v>
          </cell>
          <cell r="M111">
            <v>88.461488413386107</v>
          </cell>
          <cell r="N111">
            <v>1.22199870426468</v>
          </cell>
        </row>
        <row r="112">
          <cell r="G112" t="str">
            <v>Finland</v>
          </cell>
          <cell r="H112">
            <v>3</v>
          </cell>
          <cell r="I112">
            <v>4</v>
          </cell>
          <cell r="J112">
            <v>1</v>
          </cell>
          <cell r="K112">
            <v>641.9</v>
          </cell>
          <cell r="L112">
            <v>371453.56064602197</v>
          </cell>
          <cell r="M112">
            <v>91.204023553435604</v>
          </cell>
          <cell r="N112">
            <v>1.1441197440773301</v>
          </cell>
        </row>
        <row r="113">
          <cell r="G113" t="str">
            <v>Flanders (Belgium)</v>
          </cell>
          <cell r="H113">
            <v>1</v>
          </cell>
          <cell r="I113">
            <v>1</v>
          </cell>
          <cell r="J113">
            <v>1</v>
          </cell>
          <cell r="K113">
            <v>112.9</v>
          </cell>
          <cell r="L113">
            <v>95247.337480140806</v>
          </cell>
          <cell r="M113">
            <v>43.194477505696199</v>
          </cell>
          <cell r="N113">
            <v>3.4692918933825698</v>
          </cell>
        </row>
        <row r="114">
          <cell r="G114" t="str">
            <v>Flanders (Belgium)</v>
          </cell>
          <cell r="H114">
            <v>1</v>
          </cell>
          <cell r="I114">
            <v>2</v>
          </cell>
          <cell r="J114">
            <v>1</v>
          </cell>
          <cell r="K114">
            <v>143.6</v>
          </cell>
          <cell r="L114">
            <v>123010.290975368</v>
          </cell>
          <cell r="M114">
            <v>56.733688964447403</v>
          </cell>
          <cell r="N114">
            <v>3.6479713840686898</v>
          </cell>
        </row>
        <row r="115">
          <cell r="G115" t="str">
            <v>Flanders (Belgium)</v>
          </cell>
          <cell r="H115">
            <v>1</v>
          </cell>
          <cell r="I115">
            <v>3</v>
          </cell>
          <cell r="J115">
            <v>1</v>
          </cell>
          <cell r="K115">
            <v>75.3</v>
          </cell>
          <cell r="L115">
            <v>64177.505876102899</v>
          </cell>
          <cell r="M115">
            <v>64.967671905232194</v>
          </cell>
          <cell r="N115">
            <v>5.0773522647557296</v>
          </cell>
        </row>
        <row r="116">
          <cell r="G116" t="str">
            <v>Flanders (Belgium)</v>
          </cell>
          <cell r="H116">
            <v>1</v>
          </cell>
          <cell r="I116">
            <v>4</v>
          </cell>
          <cell r="J116">
            <v>1</v>
          </cell>
          <cell r="K116">
            <v>9.1999999999999993</v>
          </cell>
          <cell r="L116">
            <v>7485.8329561059099</v>
          </cell>
          <cell r="M116">
            <v>67.324004681465297</v>
          </cell>
          <cell r="N116">
            <v>17.6389445780861</v>
          </cell>
        </row>
        <row r="117">
          <cell r="G117" t="str">
            <v>Flanders (Belgium)</v>
          </cell>
          <cell r="H117">
            <v>2</v>
          </cell>
          <cell r="I117">
            <v>1</v>
          </cell>
          <cell r="J117">
            <v>1</v>
          </cell>
          <cell r="K117">
            <v>168.8</v>
          </cell>
          <cell r="L117">
            <v>139720.301248437</v>
          </cell>
          <cell r="M117">
            <v>67.146325814456304</v>
          </cell>
          <cell r="N117">
            <v>3.2690079846683702</v>
          </cell>
        </row>
        <row r="118">
          <cell r="G118" t="str">
            <v>Flanders (Belgium)</v>
          </cell>
          <cell r="H118">
            <v>2</v>
          </cell>
          <cell r="I118">
            <v>2</v>
          </cell>
          <cell r="J118">
            <v>1</v>
          </cell>
          <cell r="K118">
            <v>483.6</v>
          </cell>
          <cell r="L118">
            <v>402100.72603683203</v>
          </cell>
          <cell r="M118">
            <v>77.474713004203906</v>
          </cell>
          <cell r="N118">
            <v>2.0008987267365601</v>
          </cell>
        </row>
        <row r="119">
          <cell r="G119" t="str">
            <v>Flanders (Belgium)</v>
          </cell>
          <cell r="H119">
            <v>2</v>
          </cell>
          <cell r="I119">
            <v>3</v>
          </cell>
          <cell r="J119">
            <v>1</v>
          </cell>
          <cell r="K119">
            <v>531.9</v>
          </cell>
          <cell r="L119">
            <v>443672.92049576202</v>
          </cell>
          <cell r="M119">
            <v>82.626866296791704</v>
          </cell>
          <cell r="N119">
            <v>1.7402315366480501</v>
          </cell>
        </row>
        <row r="120">
          <cell r="G120" t="str">
            <v>Flanders (Belgium)</v>
          </cell>
          <cell r="H120">
            <v>2</v>
          </cell>
          <cell r="I120">
            <v>4</v>
          </cell>
          <cell r="J120">
            <v>1</v>
          </cell>
          <cell r="K120">
            <v>146.69999999999999</v>
          </cell>
          <cell r="L120">
            <v>122800.61953779899</v>
          </cell>
          <cell r="M120">
            <v>86.997114388451806</v>
          </cell>
          <cell r="N120">
            <v>3.21354197511168</v>
          </cell>
        </row>
        <row r="121">
          <cell r="G121" t="str">
            <v>Flanders (Belgium)</v>
          </cell>
          <cell r="H121">
            <v>3</v>
          </cell>
          <cell r="I121">
            <v>1</v>
          </cell>
          <cell r="J121">
            <v>1</v>
          </cell>
          <cell r="K121">
            <v>28.5</v>
          </cell>
          <cell r="L121">
            <v>24483.687721628699</v>
          </cell>
          <cell r="M121">
            <v>66.714616967141097</v>
          </cell>
          <cell r="N121">
            <v>8.6621800920655492</v>
          </cell>
        </row>
        <row r="122">
          <cell r="G122" t="str">
            <v>Flanders (Belgium)</v>
          </cell>
          <cell r="H122">
            <v>3</v>
          </cell>
          <cell r="I122">
            <v>2</v>
          </cell>
          <cell r="J122">
            <v>1</v>
          </cell>
          <cell r="K122">
            <v>200.6</v>
          </cell>
          <cell r="L122">
            <v>168470.433570472</v>
          </cell>
          <cell r="M122">
            <v>83.794375111696596</v>
          </cell>
          <cell r="N122">
            <v>2.8065028696904299</v>
          </cell>
        </row>
        <row r="123">
          <cell r="G123" t="str">
            <v>Flanders (Belgium)</v>
          </cell>
          <cell r="H123">
            <v>3</v>
          </cell>
          <cell r="I123">
            <v>3</v>
          </cell>
          <cell r="J123">
            <v>1</v>
          </cell>
          <cell r="K123">
            <v>640.9</v>
          </cell>
          <cell r="L123">
            <v>529639.89097311895</v>
          </cell>
          <cell r="M123">
            <v>89.082040782830305</v>
          </cell>
          <cell r="N123">
            <v>1.12659904800067</v>
          </cell>
        </row>
        <row r="124">
          <cell r="G124" t="str">
            <v>Flanders (Belgium)</v>
          </cell>
          <cell r="H124">
            <v>3</v>
          </cell>
          <cell r="I124">
            <v>4</v>
          </cell>
          <cell r="J124">
            <v>1</v>
          </cell>
          <cell r="K124">
            <v>503</v>
          </cell>
          <cell r="L124">
            <v>420883.45297003398</v>
          </cell>
          <cell r="M124">
            <v>93.312156899903002</v>
          </cell>
          <cell r="N124">
            <v>1.2356473510196899</v>
          </cell>
        </row>
        <row r="125">
          <cell r="G125" t="str">
            <v>France</v>
          </cell>
          <cell r="H125">
            <v>1</v>
          </cell>
          <cell r="I125">
            <v>3</v>
          </cell>
          <cell r="J125">
            <v>1</v>
          </cell>
          <cell r="K125">
            <v>1</v>
          </cell>
          <cell r="L125">
            <v>4075.2714507768501</v>
          </cell>
          <cell r="M125">
            <v>11.7401835494639</v>
          </cell>
          <cell r="N125">
            <v>9.7275155642908295</v>
          </cell>
        </row>
        <row r="126">
          <cell r="G126" t="str">
            <v>France</v>
          </cell>
          <cell r="H126">
            <v>1</v>
          </cell>
          <cell r="I126">
            <v>1</v>
          </cell>
          <cell r="J126">
            <v>1</v>
          </cell>
          <cell r="K126">
            <v>422.5</v>
          </cell>
          <cell r="L126">
            <v>2536223.5306724901</v>
          </cell>
          <cell r="M126">
            <v>50.027746958622799</v>
          </cell>
          <cell r="N126">
            <v>1.55276514280383</v>
          </cell>
        </row>
        <row r="127">
          <cell r="G127" t="str">
            <v>France</v>
          </cell>
          <cell r="H127">
            <v>1</v>
          </cell>
          <cell r="I127">
            <v>2</v>
          </cell>
          <cell r="J127">
            <v>1</v>
          </cell>
          <cell r="K127">
            <v>1</v>
          </cell>
          <cell r="L127">
            <v>4075.2714507768533</v>
          </cell>
          <cell r="M127">
            <v>11.740183549463852</v>
          </cell>
          <cell r="N127">
            <v>9.7275155642908331</v>
          </cell>
        </row>
        <row r="128">
          <cell r="G128" t="str">
            <v>France</v>
          </cell>
          <cell r="H128">
            <v>1</v>
          </cell>
          <cell r="I128">
            <v>3</v>
          </cell>
          <cell r="J128">
            <v>1</v>
          </cell>
          <cell r="K128">
            <v>82.8</v>
          </cell>
          <cell r="L128">
            <v>476673.58216443501</v>
          </cell>
          <cell r="M128">
            <v>65.040820661781197</v>
          </cell>
          <cell r="N128">
            <v>5.2117249340771696</v>
          </cell>
        </row>
        <row r="129">
          <cell r="G129" t="str">
            <v>France</v>
          </cell>
          <cell r="H129">
            <v>1</v>
          </cell>
          <cell r="I129">
            <v>4</v>
          </cell>
          <cell r="J129">
            <v>1</v>
          </cell>
          <cell r="K129">
            <v>9.9</v>
          </cell>
          <cell r="L129">
            <v>55379.081244457098</v>
          </cell>
          <cell r="M129">
            <v>68.612823388363395</v>
          </cell>
          <cell r="N129">
            <v>15.540569019902099</v>
          </cell>
        </row>
        <row r="130">
          <cell r="G130" t="str">
            <v>France</v>
          </cell>
          <cell r="H130">
            <v>2</v>
          </cell>
          <cell r="I130">
            <v>3</v>
          </cell>
          <cell r="J130">
            <v>1</v>
          </cell>
          <cell r="K130">
            <v>3</v>
          </cell>
          <cell r="L130">
            <v>12669.087780883499</v>
          </cell>
          <cell r="M130">
            <v>73.632820289684005</v>
          </cell>
          <cell r="N130">
            <v>19.859647051777699</v>
          </cell>
        </row>
        <row r="131">
          <cell r="G131" t="str">
            <v>France</v>
          </cell>
          <cell r="H131">
            <v>2</v>
          </cell>
          <cell r="I131">
            <v>1</v>
          </cell>
          <cell r="J131">
            <v>1</v>
          </cell>
          <cell r="K131">
            <v>428.6</v>
          </cell>
          <cell r="L131">
            <v>2544849.7897344301</v>
          </cell>
          <cell r="M131">
            <v>66.069958723690604</v>
          </cell>
          <cell r="N131">
            <v>1.9207829138452299</v>
          </cell>
        </row>
        <row r="132">
          <cell r="G132" t="str">
            <v>France</v>
          </cell>
          <cell r="H132">
            <v>2</v>
          </cell>
          <cell r="I132">
            <v>2</v>
          </cell>
          <cell r="J132">
            <v>1</v>
          </cell>
          <cell r="K132">
            <v>3</v>
          </cell>
          <cell r="L132">
            <v>12669.087780883541</v>
          </cell>
          <cell r="M132">
            <v>73.632820289683991</v>
          </cell>
          <cell r="N132">
            <v>19.859647051777674</v>
          </cell>
        </row>
        <row r="133">
          <cell r="G133" t="str">
            <v>France</v>
          </cell>
          <cell r="H133">
            <v>2</v>
          </cell>
          <cell r="I133">
            <v>3</v>
          </cell>
          <cell r="J133">
            <v>1</v>
          </cell>
          <cell r="K133">
            <v>518.4</v>
          </cell>
          <cell r="L133">
            <v>3000110.8785928502</v>
          </cell>
          <cell r="M133">
            <v>78.115157087663803</v>
          </cell>
          <cell r="N133">
            <v>1.7371719005227</v>
          </cell>
        </row>
        <row r="134">
          <cell r="G134" t="str">
            <v>France</v>
          </cell>
          <cell r="H134">
            <v>2</v>
          </cell>
          <cell r="I134">
            <v>4</v>
          </cell>
          <cell r="J134">
            <v>1</v>
          </cell>
          <cell r="K134">
            <v>71.099999999999994</v>
          </cell>
          <cell r="L134">
            <v>396597.07960315602</v>
          </cell>
          <cell r="M134">
            <v>81.755145308136903</v>
          </cell>
          <cell r="N134">
            <v>4.9497988440884102</v>
          </cell>
        </row>
        <row r="135">
          <cell r="G135" t="str">
            <v>France</v>
          </cell>
          <cell r="H135">
            <v>3</v>
          </cell>
          <cell r="I135">
            <v>1</v>
          </cell>
          <cell r="J135">
            <v>1</v>
          </cell>
          <cell r="K135">
            <v>76.8</v>
          </cell>
          <cell r="L135">
            <v>396887.56703516899</v>
          </cell>
          <cell r="M135">
            <v>62.443289411967299</v>
          </cell>
          <cell r="N135">
            <v>4.4935417169929499</v>
          </cell>
        </row>
        <row r="136">
          <cell r="G136" t="str">
            <v>France</v>
          </cell>
          <cell r="H136">
            <v>3</v>
          </cell>
          <cell r="I136">
            <v>2</v>
          </cell>
          <cell r="J136">
            <v>1</v>
          </cell>
          <cell r="K136">
            <v>339.5</v>
          </cell>
          <cell r="L136">
            <v>1737023.6233046299</v>
          </cell>
          <cell r="M136">
            <v>80.891816161963405</v>
          </cell>
          <cell r="N136">
            <v>2.09074789581397</v>
          </cell>
        </row>
        <row r="137">
          <cell r="G137" t="str">
            <v>France</v>
          </cell>
          <cell r="H137">
            <v>3</v>
          </cell>
          <cell r="I137">
            <v>3</v>
          </cell>
          <cell r="J137">
            <v>1</v>
          </cell>
          <cell r="K137">
            <v>780.1</v>
          </cell>
          <cell r="L137">
            <v>3944181.8516641702</v>
          </cell>
          <cell r="M137">
            <v>86.320576947266304</v>
          </cell>
          <cell r="N137">
            <v>1.20057439353657</v>
          </cell>
        </row>
        <row r="138">
          <cell r="G138" t="str">
            <v>France</v>
          </cell>
          <cell r="H138">
            <v>3</v>
          </cell>
          <cell r="I138">
            <v>4</v>
          </cell>
          <cell r="J138">
            <v>1</v>
          </cell>
          <cell r="K138">
            <v>385.6</v>
          </cell>
          <cell r="L138">
            <v>1942344.25875713</v>
          </cell>
          <cell r="M138">
            <v>89.562122839818699</v>
          </cell>
          <cell r="N138">
            <v>1.56408097501356</v>
          </cell>
        </row>
        <row r="139">
          <cell r="G139" t="str">
            <v>Germany</v>
          </cell>
          <cell r="H139">
            <v>1</v>
          </cell>
          <cell r="I139">
            <v>1</v>
          </cell>
          <cell r="J139">
            <v>1</v>
          </cell>
          <cell r="K139">
            <v>104.9</v>
          </cell>
          <cell r="L139">
            <v>1313151.0136964601</v>
          </cell>
          <cell r="M139">
            <v>49.7191291142897</v>
          </cell>
          <cell r="N139">
            <v>3.7375640380498298</v>
          </cell>
        </row>
        <row r="140">
          <cell r="G140" t="str">
            <v>Germany</v>
          </cell>
          <cell r="H140">
            <v>1</v>
          </cell>
          <cell r="I140">
            <v>2</v>
          </cell>
          <cell r="J140">
            <v>1</v>
          </cell>
          <cell r="K140">
            <v>67.8</v>
          </cell>
          <cell r="L140">
            <v>831029.18027617701</v>
          </cell>
          <cell r="M140">
            <v>66.595560189225296</v>
          </cell>
          <cell r="N140">
            <v>6.5353424269120701</v>
          </cell>
        </row>
        <row r="141">
          <cell r="G141" t="str">
            <v>Germany</v>
          </cell>
          <cell r="H141">
            <v>1</v>
          </cell>
          <cell r="I141">
            <v>3</v>
          </cell>
          <cell r="J141">
            <v>1</v>
          </cell>
          <cell r="K141">
            <v>23.6</v>
          </cell>
          <cell r="L141">
            <v>266782.854556971</v>
          </cell>
          <cell r="M141">
            <v>66.3792479541018</v>
          </cell>
          <cell r="N141">
            <v>10.1703558736827</v>
          </cell>
        </row>
        <row r="142">
          <cell r="G142" t="str">
            <v>Germany</v>
          </cell>
          <cell r="H142">
            <v>1</v>
          </cell>
          <cell r="I142">
            <v>4</v>
          </cell>
          <cell r="J142">
            <v>1</v>
          </cell>
          <cell r="K142">
            <v>4.7</v>
          </cell>
          <cell r="L142">
            <v>36371.766762261999</v>
          </cell>
          <cell r="M142">
            <v>81.019175623242702</v>
          </cell>
          <cell r="N142">
            <v>24.069949989615001</v>
          </cell>
        </row>
        <row r="143">
          <cell r="G143" t="str">
            <v>Germany</v>
          </cell>
          <cell r="H143">
            <v>2</v>
          </cell>
          <cell r="I143">
            <v>1</v>
          </cell>
          <cell r="J143">
            <v>1</v>
          </cell>
          <cell r="K143">
            <v>279.7</v>
          </cell>
          <cell r="L143">
            <v>3192542.7209333698</v>
          </cell>
          <cell r="M143">
            <v>67.1306808120612</v>
          </cell>
          <cell r="N143">
            <v>2.2836403000571699</v>
          </cell>
        </row>
        <row r="144">
          <cell r="G144" t="str">
            <v>Germany</v>
          </cell>
          <cell r="H144">
            <v>2</v>
          </cell>
          <cell r="I144">
            <v>2</v>
          </cell>
          <cell r="J144">
            <v>1</v>
          </cell>
          <cell r="K144">
            <v>685.5</v>
          </cell>
          <cell r="L144">
            <v>7320269.7949548699</v>
          </cell>
          <cell r="M144">
            <v>77.9971745774521</v>
          </cell>
          <cell r="N144">
            <v>1.7574132517374299</v>
          </cell>
        </row>
        <row r="145">
          <cell r="G145" t="str">
            <v>Germany</v>
          </cell>
          <cell r="H145">
            <v>2</v>
          </cell>
          <cell r="I145">
            <v>3</v>
          </cell>
          <cell r="J145">
            <v>1</v>
          </cell>
          <cell r="K145">
            <v>695</v>
          </cell>
          <cell r="L145">
            <v>7043952.0379095003</v>
          </cell>
          <cell r="M145">
            <v>86.017689096301098</v>
          </cell>
          <cell r="N145">
            <v>1.6315002217579599</v>
          </cell>
        </row>
        <row r="146">
          <cell r="G146" t="str">
            <v>Germany</v>
          </cell>
          <cell r="H146">
            <v>2</v>
          </cell>
          <cell r="I146">
            <v>4</v>
          </cell>
          <cell r="J146">
            <v>1</v>
          </cell>
          <cell r="K146">
            <v>174.8</v>
          </cell>
          <cell r="L146">
            <v>1763568.5162002901</v>
          </cell>
          <cell r="M146">
            <v>88.177395637816701</v>
          </cell>
          <cell r="N146">
            <v>2.2129761983519001</v>
          </cell>
        </row>
        <row r="147">
          <cell r="G147" t="str">
            <v>Germany</v>
          </cell>
          <cell r="H147">
            <v>3</v>
          </cell>
          <cell r="I147">
            <v>1</v>
          </cell>
          <cell r="J147">
            <v>1</v>
          </cell>
          <cell r="K147">
            <v>60.1</v>
          </cell>
          <cell r="L147">
            <v>566602.15609769605</v>
          </cell>
          <cell r="M147">
            <v>70.149797410618106</v>
          </cell>
          <cell r="N147">
            <v>6.8309238245761899</v>
          </cell>
        </row>
        <row r="148">
          <cell r="G148" t="str">
            <v>Germany</v>
          </cell>
          <cell r="H148">
            <v>3</v>
          </cell>
          <cell r="I148">
            <v>2</v>
          </cell>
          <cell r="J148">
            <v>1</v>
          </cell>
          <cell r="K148">
            <v>277.5</v>
          </cell>
          <cell r="L148">
            <v>2592491.0750712799</v>
          </cell>
          <cell r="M148">
            <v>83.097589259960699</v>
          </cell>
          <cell r="N148">
            <v>2.5513348082514402</v>
          </cell>
        </row>
        <row r="149">
          <cell r="G149" t="str">
            <v>Germany</v>
          </cell>
          <cell r="H149">
            <v>3</v>
          </cell>
          <cell r="I149">
            <v>3</v>
          </cell>
          <cell r="J149">
            <v>1</v>
          </cell>
          <cell r="K149">
            <v>658</v>
          </cell>
          <cell r="L149">
            <v>6083560.7195732398</v>
          </cell>
          <cell r="M149">
            <v>89.269322982358901</v>
          </cell>
          <cell r="N149">
            <v>1.3716346945931199</v>
          </cell>
        </row>
        <row r="150">
          <cell r="G150" t="str">
            <v>Germany</v>
          </cell>
          <cell r="H150">
            <v>3</v>
          </cell>
          <cell r="I150">
            <v>4</v>
          </cell>
          <cell r="J150">
            <v>1</v>
          </cell>
          <cell r="K150">
            <v>442.4</v>
          </cell>
          <cell r="L150">
            <v>4073491.2958700801</v>
          </cell>
          <cell r="M150">
            <v>92.787578879136305</v>
          </cell>
          <cell r="N150">
            <v>1.5348841406185001</v>
          </cell>
        </row>
        <row r="151">
          <cell r="G151" t="str">
            <v>Capitals</v>
          </cell>
          <cell r="H151">
            <v>1</v>
          </cell>
          <cell r="I151">
            <v>1</v>
          </cell>
          <cell r="J151">
            <v>1</v>
          </cell>
          <cell r="K151">
            <v>249.9</v>
          </cell>
          <cell r="L151">
            <v>421419.794222294</v>
          </cell>
          <cell r="M151">
            <v>46.3409473673047</v>
          </cell>
          <cell r="N151">
            <v>3.02003507849787</v>
          </cell>
        </row>
        <row r="152">
          <cell r="G152" t="str">
            <v>Capitals</v>
          </cell>
          <cell r="H152">
            <v>1</v>
          </cell>
          <cell r="I152">
            <v>2</v>
          </cell>
          <cell r="J152">
            <v>1</v>
          </cell>
          <cell r="K152">
            <v>175.5</v>
          </cell>
          <cell r="L152">
            <v>311963.96945646702</v>
          </cell>
          <cell r="M152">
            <v>41.686256970379901</v>
          </cell>
          <cell r="N152">
            <v>3.6851049694870199</v>
          </cell>
        </row>
        <row r="153">
          <cell r="G153" t="str">
            <v>Capitals</v>
          </cell>
          <cell r="H153">
            <v>1</v>
          </cell>
          <cell r="I153">
            <v>3</v>
          </cell>
          <cell r="J153">
            <v>1</v>
          </cell>
          <cell r="K153">
            <v>55.2</v>
          </cell>
          <cell r="L153">
            <v>103373.316978859</v>
          </cell>
          <cell r="M153">
            <v>45.239723551847298</v>
          </cell>
          <cell r="N153">
            <v>6.4759431382610497</v>
          </cell>
        </row>
        <row r="154">
          <cell r="G154" t="str">
            <v>Capitals</v>
          </cell>
          <cell r="H154">
            <v>2</v>
          </cell>
          <cell r="I154">
            <v>1</v>
          </cell>
          <cell r="J154">
            <v>1</v>
          </cell>
          <cell r="K154">
            <v>283</v>
          </cell>
          <cell r="L154">
            <v>317288.39191197802</v>
          </cell>
          <cell r="M154">
            <v>50.770474129668301</v>
          </cell>
          <cell r="N154">
            <v>2.57236716535412</v>
          </cell>
        </row>
        <row r="155">
          <cell r="G155" t="str">
            <v>Capitals</v>
          </cell>
          <cell r="H155">
            <v>2</v>
          </cell>
          <cell r="I155">
            <v>2</v>
          </cell>
          <cell r="J155">
            <v>1</v>
          </cell>
          <cell r="K155">
            <v>443.2</v>
          </cell>
          <cell r="L155">
            <v>526185.12679440004</v>
          </cell>
          <cell r="M155">
            <v>49.953464465739401</v>
          </cell>
          <cell r="N155">
            <v>2.4536217496428701</v>
          </cell>
        </row>
        <row r="156">
          <cell r="G156" t="str">
            <v>Capitals</v>
          </cell>
          <cell r="H156">
            <v>2</v>
          </cell>
          <cell r="I156">
            <v>3</v>
          </cell>
          <cell r="J156">
            <v>1</v>
          </cell>
          <cell r="K156">
            <v>242.8</v>
          </cell>
          <cell r="L156">
            <v>331763.35338102002</v>
          </cell>
          <cell r="M156">
            <v>53.458920767586797</v>
          </cell>
          <cell r="N156">
            <v>3.6459063903744702</v>
          </cell>
        </row>
        <row r="157">
          <cell r="G157" t="str">
            <v>Capitals</v>
          </cell>
          <cell r="H157">
            <v>2</v>
          </cell>
          <cell r="I157">
            <v>4</v>
          </cell>
          <cell r="J157">
            <v>1</v>
          </cell>
          <cell r="K157">
            <v>33</v>
          </cell>
          <cell r="L157">
            <v>53512.546987284797</v>
          </cell>
          <cell r="M157">
            <v>60.397254895534502</v>
          </cell>
          <cell r="N157">
            <v>8.8516585393387803</v>
          </cell>
        </row>
        <row r="158">
          <cell r="G158" t="str">
            <v>Capitals</v>
          </cell>
          <cell r="H158">
            <v>3</v>
          </cell>
          <cell r="I158">
            <v>1</v>
          </cell>
          <cell r="J158">
            <v>1</v>
          </cell>
          <cell r="K158">
            <v>100.5</v>
          </cell>
          <cell r="L158">
            <v>118041.992730286</v>
          </cell>
          <cell r="M158">
            <v>64.900912422397695</v>
          </cell>
          <cell r="N158">
            <v>5.4863371383887296</v>
          </cell>
        </row>
        <row r="159">
          <cell r="G159" t="str">
            <v>Capitals</v>
          </cell>
          <cell r="H159">
            <v>3</v>
          </cell>
          <cell r="I159">
            <v>2</v>
          </cell>
          <cell r="J159">
            <v>1</v>
          </cell>
          <cell r="K159">
            <v>275.8</v>
          </cell>
          <cell r="L159">
            <v>350868.68242049101</v>
          </cell>
          <cell r="M159">
            <v>61.0960401859478</v>
          </cell>
          <cell r="N159">
            <v>3.3487787527447201</v>
          </cell>
        </row>
        <row r="160">
          <cell r="G160" t="str">
            <v>Capitals</v>
          </cell>
          <cell r="H160">
            <v>3</v>
          </cell>
          <cell r="I160">
            <v>3</v>
          </cell>
          <cell r="J160">
            <v>1</v>
          </cell>
          <cell r="K160">
            <v>307.89999999999998</v>
          </cell>
          <cell r="L160">
            <v>434136.43670073198</v>
          </cell>
          <cell r="M160">
            <v>69.006142075788404</v>
          </cell>
          <cell r="N160">
            <v>3.43564363340144</v>
          </cell>
        </row>
        <row r="161">
          <cell r="G161" t="str">
            <v>Capitals</v>
          </cell>
          <cell r="H161">
            <v>3</v>
          </cell>
          <cell r="I161">
            <v>4</v>
          </cell>
          <cell r="J161">
            <v>1</v>
          </cell>
          <cell r="K161">
            <v>122.8</v>
          </cell>
          <cell r="L161">
            <v>205059.49595883899</v>
          </cell>
          <cell r="M161">
            <v>82.123565589576202</v>
          </cell>
          <cell r="N161">
            <v>4.5397211071140902</v>
          </cell>
        </row>
        <row r="162">
          <cell r="G162" t="str">
            <v>Ireland</v>
          </cell>
          <cell r="H162">
            <v>1</v>
          </cell>
          <cell r="I162">
            <v>1</v>
          </cell>
          <cell r="J162">
            <v>1</v>
          </cell>
          <cell r="K162">
            <v>239.9</v>
          </cell>
          <cell r="L162">
            <v>138624.22547567499</v>
          </cell>
          <cell r="M162">
            <v>41.469204253811803</v>
          </cell>
          <cell r="N162">
            <v>3.0501744114951999</v>
          </cell>
        </row>
        <row r="163">
          <cell r="G163" t="str">
            <v>Ireland</v>
          </cell>
          <cell r="H163">
            <v>1</v>
          </cell>
          <cell r="I163">
            <v>2</v>
          </cell>
          <cell r="J163">
            <v>1</v>
          </cell>
          <cell r="K163">
            <v>221.6</v>
          </cell>
          <cell r="L163">
            <v>134287.020599549</v>
          </cell>
          <cell r="M163">
            <v>54.229535521971698</v>
          </cell>
          <cell r="N163">
            <v>3.4128283270808701</v>
          </cell>
        </row>
        <row r="164">
          <cell r="G164" t="str">
            <v>Ireland</v>
          </cell>
          <cell r="H164">
            <v>1</v>
          </cell>
          <cell r="I164">
            <v>3</v>
          </cell>
          <cell r="J164">
            <v>1</v>
          </cell>
          <cell r="K164">
            <v>68</v>
          </cell>
          <cell r="L164">
            <v>44831.092455305698</v>
          </cell>
          <cell r="M164">
            <v>57.990063280886503</v>
          </cell>
          <cell r="N164">
            <v>6.6274256887251299</v>
          </cell>
        </row>
        <row r="165">
          <cell r="G165" t="str">
            <v>Ireland</v>
          </cell>
          <cell r="H165">
            <v>2</v>
          </cell>
          <cell r="I165">
            <v>1</v>
          </cell>
          <cell r="J165">
            <v>1</v>
          </cell>
          <cell r="K165">
            <v>245.3</v>
          </cell>
          <cell r="L165">
            <v>124143.54090332901</v>
          </cell>
          <cell r="M165">
            <v>57.154816775502702</v>
          </cell>
          <cell r="N165">
            <v>3.49033724183364</v>
          </cell>
        </row>
        <row r="166">
          <cell r="G166" t="str">
            <v>Ireland</v>
          </cell>
          <cell r="H166">
            <v>2</v>
          </cell>
          <cell r="I166">
            <v>2</v>
          </cell>
          <cell r="J166">
            <v>1</v>
          </cell>
          <cell r="K166">
            <v>527.70000000000005</v>
          </cell>
          <cell r="L166">
            <v>263198.82195166801</v>
          </cell>
          <cell r="M166">
            <v>65.827346846902898</v>
          </cell>
          <cell r="N166">
            <v>2.3829692767947899</v>
          </cell>
        </row>
        <row r="167">
          <cell r="G167" t="str">
            <v>Ireland</v>
          </cell>
          <cell r="H167">
            <v>2</v>
          </cell>
          <cell r="I167">
            <v>3</v>
          </cell>
          <cell r="J167">
            <v>1</v>
          </cell>
          <cell r="K167">
            <v>371.8</v>
          </cell>
          <cell r="L167">
            <v>184658.90358114001</v>
          </cell>
          <cell r="M167">
            <v>71.391021230456303</v>
          </cell>
          <cell r="N167">
            <v>2.9836705496483802</v>
          </cell>
        </row>
        <row r="168">
          <cell r="G168" t="str">
            <v>Ireland</v>
          </cell>
          <cell r="H168">
            <v>2</v>
          </cell>
          <cell r="I168">
            <v>4</v>
          </cell>
          <cell r="J168">
            <v>1</v>
          </cell>
          <cell r="K168">
            <v>60.2</v>
          </cell>
          <cell r="L168">
            <v>31285.707003531199</v>
          </cell>
          <cell r="M168">
            <v>75.319636516144399</v>
          </cell>
          <cell r="N168">
            <v>6.9560104465135</v>
          </cell>
        </row>
        <row r="169">
          <cell r="G169" t="str">
            <v>Ireland</v>
          </cell>
          <cell r="H169">
            <v>3</v>
          </cell>
          <cell r="I169">
            <v>1</v>
          </cell>
          <cell r="J169">
            <v>1</v>
          </cell>
          <cell r="K169">
            <v>124.5</v>
          </cell>
          <cell r="L169">
            <v>51202.938909647302</v>
          </cell>
          <cell r="M169">
            <v>74.135794327010998</v>
          </cell>
          <cell r="N169">
            <v>4.70125773208167</v>
          </cell>
        </row>
        <row r="170">
          <cell r="G170" t="str">
            <v>Ireland</v>
          </cell>
          <cell r="H170">
            <v>3</v>
          </cell>
          <cell r="I170">
            <v>2</v>
          </cell>
          <cell r="J170">
            <v>1</v>
          </cell>
          <cell r="K170">
            <v>489.1</v>
          </cell>
          <cell r="L170">
            <v>207502.14320446301</v>
          </cell>
          <cell r="M170">
            <v>78.610720506844899</v>
          </cell>
          <cell r="N170">
            <v>1.8868026523839001</v>
          </cell>
        </row>
        <row r="171">
          <cell r="G171" t="str">
            <v>Ireland</v>
          </cell>
          <cell r="H171">
            <v>3</v>
          </cell>
          <cell r="I171">
            <v>3</v>
          </cell>
          <cell r="J171">
            <v>1</v>
          </cell>
          <cell r="K171">
            <v>703.6</v>
          </cell>
          <cell r="L171">
            <v>303082.47262836999</v>
          </cell>
          <cell r="M171">
            <v>83.053096724597907</v>
          </cell>
          <cell r="N171">
            <v>1.6522732647548299</v>
          </cell>
        </row>
        <row r="172">
          <cell r="G172" t="str">
            <v>Ireland</v>
          </cell>
          <cell r="H172">
            <v>3</v>
          </cell>
          <cell r="I172">
            <v>4</v>
          </cell>
          <cell r="J172">
            <v>1</v>
          </cell>
          <cell r="K172">
            <v>304.8</v>
          </cell>
          <cell r="L172">
            <v>127940.999853093</v>
          </cell>
          <cell r="M172">
            <v>86.404540090900397</v>
          </cell>
          <cell r="N172">
            <v>2.2569808004710201</v>
          </cell>
        </row>
        <row r="173">
          <cell r="G173" t="str">
            <v>Penguins</v>
          </cell>
          <cell r="H173">
            <v>1</v>
          </cell>
          <cell r="I173">
            <v>1</v>
          </cell>
          <cell r="J173">
            <v>1</v>
          </cell>
          <cell r="K173">
            <v>207.2</v>
          </cell>
          <cell r="L173">
            <v>139260.20986157499</v>
          </cell>
          <cell r="M173">
            <v>45.798610950326697</v>
          </cell>
          <cell r="N173">
            <v>2.4532170762558501</v>
          </cell>
        </row>
        <row r="174">
          <cell r="G174" t="str">
            <v>Penguins</v>
          </cell>
          <cell r="H174">
            <v>1</v>
          </cell>
          <cell r="I174">
            <v>2</v>
          </cell>
          <cell r="J174">
            <v>1</v>
          </cell>
          <cell r="K174">
            <v>82.5</v>
          </cell>
          <cell r="L174">
            <v>59979.270004626102</v>
          </cell>
          <cell r="M174">
            <v>58.022933831612001</v>
          </cell>
          <cell r="N174">
            <v>6.1408428142295</v>
          </cell>
        </row>
        <row r="175">
          <cell r="G175" t="str">
            <v>Penguins</v>
          </cell>
          <cell r="H175">
            <v>1</v>
          </cell>
          <cell r="I175">
            <v>3</v>
          </cell>
          <cell r="J175">
            <v>1</v>
          </cell>
          <cell r="K175">
            <v>36.4</v>
          </cell>
          <cell r="L175">
            <v>24824.2526388234</v>
          </cell>
          <cell r="M175">
            <v>54.737586236772003</v>
          </cell>
          <cell r="N175">
            <v>9.1636976697822803</v>
          </cell>
        </row>
        <row r="176">
          <cell r="G176" t="str">
            <v>Penguins</v>
          </cell>
          <cell r="H176">
            <v>1</v>
          </cell>
          <cell r="I176">
            <v>4</v>
          </cell>
          <cell r="J176">
            <v>1</v>
          </cell>
          <cell r="K176">
            <v>2.9</v>
          </cell>
          <cell r="L176">
            <v>1956.07099549346</v>
          </cell>
          <cell r="M176">
            <v>28.006174534679499</v>
          </cell>
          <cell r="N176">
            <v>22.457252682449099</v>
          </cell>
        </row>
        <row r="177">
          <cell r="G177" t="str">
            <v>Penguins</v>
          </cell>
          <cell r="H177">
            <v>2</v>
          </cell>
          <cell r="I177">
            <v>1</v>
          </cell>
          <cell r="J177">
            <v>1</v>
          </cell>
          <cell r="K177">
            <v>388.1</v>
          </cell>
          <cell r="L177">
            <v>350277.83111655602</v>
          </cell>
          <cell r="M177">
            <v>67.913187879315203</v>
          </cell>
          <cell r="N177">
            <v>2.3642318620770002</v>
          </cell>
        </row>
        <row r="178">
          <cell r="G178" t="str">
            <v>Penguins</v>
          </cell>
          <cell r="H178">
            <v>2</v>
          </cell>
          <cell r="I178">
            <v>2</v>
          </cell>
          <cell r="J178">
            <v>1</v>
          </cell>
          <cell r="K178">
            <v>345.1</v>
          </cell>
          <cell r="L178">
            <v>323883.35027093301</v>
          </cell>
          <cell r="M178">
            <v>75.256821560931598</v>
          </cell>
          <cell r="N178">
            <v>2.28324854192413</v>
          </cell>
        </row>
        <row r="179">
          <cell r="G179" t="str">
            <v>Penguins</v>
          </cell>
          <cell r="H179">
            <v>2</v>
          </cell>
          <cell r="I179">
            <v>3</v>
          </cell>
          <cell r="J179">
            <v>1</v>
          </cell>
          <cell r="K179">
            <v>205</v>
          </cell>
          <cell r="L179">
            <v>200984.622717533</v>
          </cell>
          <cell r="M179">
            <v>79.509890583730396</v>
          </cell>
          <cell r="N179">
            <v>2.83576882601781</v>
          </cell>
        </row>
        <row r="180">
          <cell r="G180" t="str">
            <v>Penguins</v>
          </cell>
          <cell r="H180">
            <v>2</v>
          </cell>
          <cell r="I180">
            <v>4</v>
          </cell>
          <cell r="J180">
            <v>1</v>
          </cell>
          <cell r="K180">
            <v>54.8</v>
          </cell>
          <cell r="L180">
            <v>56418.626103652699</v>
          </cell>
          <cell r="M180">
            <v>75.756012923332307</v>
          </cell>
          <cell r="N180">
            <v>6.4795083248679397</v>
          </cell>
        </row>
        <row r="181">
          <cell r="G181" t="str">
            <v>Penguins</v>
          </cell>
          <cell r="H181">
            <v>3</v>
          </cell>
          <cell r="I181">
            <v>1</v>
          </cell>
          <cell r="J181">
            <v>1</v>
          </cell>
          <cell r="K181">
            <v>263.5</v>
          </cell>
          <cell r="L181">
            <v>235974.84403429599</v>
          </cell>
          <cell r="M181">
            <v>77.020313293187499</v>
          </cell>
          <cell r="N181">
            <v>2.64347383717856</v>
          </cell>
        </row>
        <row r="182">
          <cell r="G182" t="str">
            <v>Penguins</v>
          </cell>
          <cell r="H182">
            <v>3</v>
          </cell>
          <cell r="I182">
            <v>2</v>
          </cell>
          <cell r="J182">
            <v>1</v>
          </cell>
          <cell r="K182">
            <v>478.5</v>
          </cell>
          <cell r="L182">
            <v>449306.35447201598</v>
          </cell>
          <cell r="M182">
            <v>83.056440811262306</v>
          </cell>
          <cell r="N182">
            <v>1.81735842885219</v>
          </cell>
        </row>
        <row r="183">
          <cell r="G183" t="str">
            <v>Penguins</v>
          </cell>
          <cell r="H183">
            <v>3</v>
          </cell>
          <cell r="I183">
            <v>3</v>
          </cell>
          <cell r="J183">
            <v>1</v>
          </cell>
          <cell r="K183">
            <v>567.6</v>
          </cell>
          <cell r="L183">
            <v>571261.32708384702</v>
          </cell>
          <cell r="M183">
            <v>88.084657801122006</v>
          </cell>
          <cell r="N183">
            <v>1.2729327164587101</v>
          </cell>
        </row>
        <row r="184">
          <cell r="G184" t="str">
            <v>Penguins</v>
          </cell>
          <cell r="H184">
            <v>3</v>
          </cell>
          <cell r="I184">
            <v>4</v>
          </cell>
          <cell r="J184">
            <v>1</v>
          </cell>
          <cell r="K184">
            <v>288.39999999999998</v>
          </cell>
          <cell r="L184">
            <v>305965.70279752603</v>
          </cell>
          <cell r="M184">
            <v>91.914146635411797</v>
          </cell>
          <cell r="N184">
            <v>1.7714606746052599</v>
          </cell>
        </row>
        <row r="185">
          <cell r="G185" t="str">
            <v>Italy</v>
          </cell>
          <cell r="H185">
            <v>1</v>
          </cell>
          <cell r="I185">
            <v>1</v>
          </cell>
          <cell r="J185">
            <v>1</v>
          </cell>
          <cell r="K185">
            <v>318.60000000000002</v>
          </cell>
          <cell r="L185">
            <v>3601908.3502584002</v>
          </cell>
          <cell r="M185">
            <v>45.294874648847802</v>
          </cell>
          <cell r="N185">
            <v>2.2087303386458998</v>
          </cell>
        </row>
        <row r="186">
          <cell r="G186" t="str">
            <v>Italy</v>
          </cell>
          <cell r="H186">
            <v>1</v>
          </cell>
          <cell r="I186">
            <v>2</v>
          </cell>
          <cell r="J186">
            <v>1</v>
          </cell>
          <cell r="K186">
            <v>337.9</v>
          </cell>
          <cell r="L186">
            <v>3910793.6730852001</v>
          </cell>
          <cell r="M186">
            <v>58.159212288972597</v>
          </cell>
          <cell r="N186">
            <v>2.1725982738213601</v>
          </cell>
        </row>
        <row r="187">
          <cell r="G187" t="str">
            <v>Italy</v>
          </cell>
          <cell r="H187">
            <v>1</v>
          </cell>
          <cell r="I187">
            <v>3</v>
          </cell>
          <cell r="J187">
            <v>1</v>
          </cell>
          <cell r="K187">
            <v>114.4</v>
          </cell>
          <cell r="L187">
            <v>1415983.1521945</v>
          </cell>
          <cell r="M187">
            <v>70.2212379578134</v>
          </cell>
          <cell r="N187">
            <v>4.7509688490106496</v>
          </cell>
        </row>
        <row r="188">
          <cell r="G188" t="str">
            <v>Italy</v>
          </cell>
          <cell r="H188">
            <v>1</v>
          </cell>
          <cell r="I188">
            <v>4</v>
          </cell>
          <cell r="J188">
            <v>1</v>
          </cell>
          <cell r="K188">
            <v>8.1</v>
          </cell>
          <cell r="L188">
            <v>103928.2084009</v>
          </cell>
          <cell r="M188">
            <v>81.035106838314405</v>
          </cell>
          <cell r="N188">
            <v>17.271217072604198</v>
          </cell>
        </row>
        <row r="189">
          <cell r="G189" t="str">
            <v>Italy</v>
          </cell>
          <cell r="H189">
            <v>2</v>
          </cell>
          <cell r="I189">
            <v>1</v>
          </cell>
          <cell r="J189">
            <v>1</v>
          </cell>
          <cell r="K189">
            <v>210.8</v>
          </cell>
          <cell r="L189">
            <v>1252706.8722452</v>
          </cell>
          <cell r="M189">
            <v>65.018969722299104</v>
          </cell>
          <cell r="N189">
            <v>3.9340172147687098</v>
          </cell>
        </row>
        <row r="190">
          <cell r="G190" t="str">
            <v>Italy</v>
          </cell>
          <cell r="H190">
            <v>2</v>
          </cell>
          <cell r="I190">
            <v>2</v>
          </cell>
          <cell r="J190">
            <v>1</v>
          </cell>
          <cell r="K190">
            <v>515.5</v>
          </cell>
          <cell r="L190">
            <v>2977779.0026918999</v>
          </cell>
          <cell r="M190">
            <v>65.057217547903903</v>
          </cell>
          <cell r="N190">
            <v>2.70114378436483</v>
          </cell>
        </row>
        <row r="191">
          <cell r="G191" t="str">
            <v>Italy</v>
          </cell>
          <cell r="H191">
            <v>2</v>
          </cell>
          <cell r="I191">
            <v>3</v>
          </cell>
          <cell r="J191">
            <v>1</v>
          </cell>
          <cell r="K191">
            <v>477.3</v>
          </cell>
          <cell r="L191">
            <v>3017310.9847542001</v>
          </cell>
          <cell r="M191">
            <v>75.924601152381797</v>
          </cell>
          <cell r="N191">
            <v>2.6996629962260998</v>
          </cell>
        </row>
        <row r="192">
          <cell r="G192" t="str">
            <v>Italy</v>
          </cell>
          <cell r="H192">
            <v>2</v>
          </cell>
          <cell r="I192">
            <v>4</v>
          </cell>
          <cell r="J192">
            <v>1</v>
          </cell>
          <cell r="K192">
            <v>104.4</v>
          </cell>
          <cell r="L192">
            <v>671993.88224369998</v>
          </cell>
          <cell r="M192">
            <v>89.874178128208797</v>
          </cell>
          <cell r="N192">
            <v>3.85118480887389</v>
          </cell>
        </row>
        <row r="193">
          <cell r="G193" t="str">
            <v>Italy</v>
          </cell>
          <cell r="H193">
            <v>3</v>
          </cell>
          <cell r="I193">
            <v>1</v>
          </cell>
          <cell r="J193">
            <v>1</v>
          </cell>
          <cell r="K193">
            <v>76.599999999999994</v>
          </cell>
          <cell r="L193">
            <v>397283.66797577997</v>
          </cell>
          <cell r="M193">
            <v>75.561462499345595</v>
          </cell>
          <cell r="N193">
            <v>6.4595601415490398</v>
          </cell>
        </row>
        <row r="194">
          <cell r="G194" t="str">
            <v>Italy</v>
          </cell>
          <cell r="H194">
            <v>3</v>
          </cell>
          <cell r="I194">
            <v>2</v>
          </cell>
          <cell r="J194">
            <v>1</v>
          </cell>
          <cell r="K194">
            <v>187.9</v>
          </cell>
          <cell r="L194">
            <v>1050390.3604502201</v>
          </cell>
          <cell r="M194">
            <v>73.744370917075003</v>
          </cell>
          <cell r="N194">
            <v>4.1968878401481202</v>
          </cell>
        </row>
        <row r="195">
          <cell r="G195" t="str">
            <v>Italy</v>
          </cell>
          <cell r="H195">
            <v>3</v>
          </cell>
          <cell r="I195">
            <v>3</v>
          </cell>
          <cell r="J195">
            <v>1</v>
          </cell>
          <cell r="K195">
            <v>259.2</v>
          </cell>
          <cell r="L195">
            <v>1634882.3339311001</v>
          </cell>
          <cell r="M195">
            <v>83.819401484989996</v>
          </cell>
          <cell r="N195">
            <v>2.9746066213722502</v>
          </cell>
        </row>
        <row r="196">
          <cell r="G196" t="str">
            <v>Italy</v>
          </cell>
          <cell r="H196">
            <v>3</v>
          </cell>
          <cell r="I196">
            <v>4</v>
          </cell>
          <cell r="J196">
            <v>1</v>
          </cell>
          <cell r="K196">
            <v>88.3</v>
          </cell>
          <cell r="L196">
            <v>566226.91061250004</v>
          </cell>
          <cell r="M196">
            <v>88.802087890599907</v>
          </cell>
          <cell r="N196">
            <v>5.4720691700746498</v>
          </cell>
        </row>
        <row r="197">
          <cell r="G197" t="str">
            <v>Panthers</v>
          </cell>
          <cell r="H197">
            <v>1</v>
          </cell>
          <cell r="I197">
            <v>1</v>
          </cell>
          <cell r="J197">
            <v>1</v>
          </cell>
          <cell r="K197">
            <v>1027.8</v>
          </cell>
          <cell r="L197">
            <v>879310.93166879006</v>
          </cell>
          <cell r="M197">
            <v>51.399790535089402</v>
          </cell>
          <cell r="N197">
            <v>1.3900759474850499</v>
          </cell>
        </row>
        <row r="198">
          <cell r="G198" t="str">
            <v>Panthers</v>
          </cell>
          <cell r="H198">
            <v>1</v>
          </cell>
          <cell r="I198">
            <v>2</v>
          </cell>
          <cell r="J198">
            <v>1</v>
          </cell>
          <cell r="K198">
            <v>169.8</v>
          </cell>
          <cell r="L198">
            <v>163315.89029481701</v>
          </cell>
          <cell r="M198">
            <v>58.815550354669597</v>
          </cell>
          <cell r="N198">
            <v>4.1063766730135898</v>
          </cell>
        </row>
        <row r="199">
          <cell r="G199" t="str">
            <v>Panthers</v>
          </cell>
          <cell r="H199">
            <v>1</v>
          </cell>
          <cell r="I199">
            <v>3</v>
          </cell>
          <cell r="J199">
            <v>1</v>
          </cell>
          <cell r="K199">
            <v>20.9</v>
          </cell>
          <cell r="L199">
            <v>20592.000572338598</v>
          </cell>
          <cell r="M199">
            <v>66.813097066660603</v>
          </cell>
          <cell r="N199">
            <v>14.638748286817</v>
          </cell>
        </row>
        <row r="200">
          <cell r="G200" t="str">
            <v>Panthers</v>
          </cell>
          <cell r="H200">
            <v>2</v>
          </cell>
          <cell r="I200">
            <v>1</v>
          </cell>
          <cell r="J200">
            <v>1</v>
          </cell>
          <cell r="K200">
            <v>706.4</v>
          </cell>
          <cell r="L200">
            <v>769676.95065025496</v>
          </cell>
          <cell r="M200">
            <v>57.627656382340597</v>
          </cell>
          <cell r="N200">
            <v>1.54803057301992</v>
          </cell>
        </row>
        <row r="201">
          <cell r="G201" t="str">
            <v>Panthers</v>
          </cell>
          <cell r="H201">
            <v>2</v>
          </cell>
          <cell r="I201">
            <v>2</v>
          </cell>
          <cell r="J201">
            <v>1</v>
          </cell>
          <cell r="K201">
            <v>401</v>
          </cell>
          <cell r="L201">
            <v>445250.87412010098</v>
          </cell>
          <cell r="M201">
            <v>61.797275302505703</v>
          </cell>
          <cell r="N201">
            <v>2.4496935907316701</v>
          </cell>
        </row>
        <row r="202">
          <cell r="G202" t="str">
            <v>Panthers</v>
          </cell>
          <cell r="H202">
            <v>2</v>
          </cell>
          <cell r="I202">
            <v>3</v>
          </cell>
          <cell r="J202">
            <v>1</v>
          </cell>
          <cell r="K202">
            <v>101.2</v>
          </cell>
          <cell r="L202">
            <v>114591.269779011</v>
          </cell>
          <cell r="M202">
            <v>66.767814582254204</v>
          </cell>
          <cell r="N202">
            <v>5.3158650752057302</v>
          </cell>
        </row>
        <row r="203">
          <cell r="G203" t="str">
            <v>Panthers</v>
          </cell>
          <cell r="H203">
            <v>2</v>
          </cell>
          <cell r="I203">
            <v>4</v>
          </cell>
          <cell r="J203">
            <v>1</v>
          </cell>
          <cell r="K203">
            <v>7.4</v>
          </cell>
          <cell r="L203">
            <v>9234.73132326007</v>
          </cell>
          <cell r="M203">
            <v>66.879944406331902</v>
          </cell>
          <cell r="N203">
            <v>23.694802100676199</v>
          </cell>
        </row>
        <row r="204">
          <cell r="G204" t="str">
            <v>Panthers</v>
          </cell>
          <cell r="H204">
            <v>3</v>
          </cell>
          <cell r="I204">
            <v>1</v>
          </cell>
          <cell r="J204">
            <v>1</v>
          </cell>
          <cell r="K204">
            <v>198.2</v>
          </cell>
          <cell r="L204">
            <v>203838.46361168701</v>
          </cell>
          <cell r="M204">
            <v>68.655739845228098</v>
          </cell>
          <cell r="N204">
            <v>3.6530050804995899</v>
          </cell>
        </row>
        <row r="205">
          <cell r="G205" t="str">
            <v>Panthers</v>
          </cell>
          <cell r="H205">
            <v>3</v>
          </cell>
          <cell r="I205">
            <v>2</v>
          </cell>
          <cell r="J205">
            <v>1</v>
          </cell>
          <cell r="K205">
            <v>239.4</v>
          </cell>
          <cell r="L205">
            <v>253007.76282552999</v>
          </cell>
          <cell r="M205">
            <v>69.334476021075403</v>
          </cell>
          <cell r="N205">
            <v>3.4985697646127401</v>
          </cell>
        </row>
        <row r="206">
          <cell r="G206" t="str">
            <v>Panthers</v>
          </cell>
          <cell r="H206">
            <v>3</v>
          </cell>
          <cell r="I206">
            <v>3</v>
          </cell>
          <cell r="J206">
            <v>1</v>
          </cell>
          <cell r="K206">
            <v>139.1</v>
          </cell>
          <cell r="L206">
            <v>146465.555916018</v>
          </cell>
          <cell r="M206">
            <v>79.194520068768895</v>
          </cell>
          <cell r="N206">
            <v>4.2541790628830896</v>
          </cell>
        </row>
        <row r="207">
          <cell r="G207" t="str">
            <v>Panthers</v>
          </cell>
          <cell r="H207">
            <v>3</v>
          </cell>
          <cell r="I207">
            <v>4</v>
          </cell>
          <cell r="J207">
            <v>1</v>
          </cell>
          <cell r="K207">
            <v>23.3</v>
          </cell>
          <cell r="L207">
            <v>27506.353508538999</v>
          </cell>
          <cell r="M207">
            <v>74.382507608839106</v>
          </cell>
          <cell r="N207">
            <v>11.2582938193407</v>
          </cell>
        </row>
        <row r="208">
          <cell r="G208" t="str">
            <v>Japan</v>
          </cell>
          <cell r="H208">
            <v>1</v>
          </cell>
          <cell r="I208">
            <v>1</v>
          </cell>
          <cell r="J208">
            <v>1</v>
          </cell>
          <cell r="K208">
            <v>93.2</v>
          </cell>
          <cell r="L208">
            <v>1454924.16842</v>
          </cell>
          <cell r="M208">
            <v>63.286632591567297</v>
          </cell>
          <cell r="N208">
            <v>4.86927725864214</v>
          </cell>
        </row>
        <row r="209">
          <cell r="G209" t="str">
            <v>Japan</v>
          </cell>
          <cell r="H209">
            <v>1</v>
          </cell>
          <cell r="I209">
            <v>2</v>
          </cell>
          <cell r="J209">
            <v>1</v>
          </cell>
          <cell r="K209">
            <v>136.19999999999999</v>
          </cell>
          <cell r="L209">
            <v>2239214.0747505999</v>
          </cell>
          <cell r="M209">
            <v>69.368358681320601</v>
          </cell>
          <cell r="N209">
            <v>4.1052025957695104</v>
          </cell>
        </row>
        <row r="210">
          <cell r="G210" t="str">
            <v>Japan</v>
          </cell>
          <cell r="H210">
            <v>1</v>
          </cell>
          <cell r="I210">
            <v>3</v>
          </cell>
          <cell r="J210">
            <v>1</v>
          </cell>
          <cell r="K210">
            <v>83.3</v>
          </cell>
          <cell r="L210">
            <v>1451678.7239451001</v>
          </cell>
          <cell r="M210">
            <v>75.708410234141994</v>
          </cell>
          <cell r="N210">
            <v>5.2292641041250203</v>
          </cell>
        </row>
        <row r="211">
          <cell r="G211" t="str">
            <v>Japan</v>
          </cell>
          <cell r="H211">
            <v>1</v>
          </cell>
          <cell r="I211">
            <v>4</v>
          </cell>
          <cell r="J211">
            <v>1</v>
          </cell>
          <cell r="K211">
            <v>10.3</v>
          </cell>
          <cell r="L211">
            <v>174626.65746630001</v>
          </cell>
          <cell r="M211">
            <v>87.541995887073298</v>
          </cell>
          <cell r="N211">
            <v>12.417837006189799</v>
          </cell>
        </row>
        <row r="212">
          <cell r="G212" t="str">
            <v>Japan</v>
          </cell>
          <cell r="H212">
            <v>2</v>
          </cell>
          <cell r="I212">
            <v>1</v>
          </cell>
          <cell r="J212">
            <v>1</v>
          </cell>
          <cell r="K212">
            <v>106.7</v>
          </cell>
          <cell r="L212">
            <v>1777024.5843201999</v>
          </cell>
          <cell r="M212">
            <v>71.002017891773704</v>
          </cell>
          <cell r="N212">
            <v>4.4626513756545796</v>
          </cell>
        </row>
        <row r="213">
          <cell r="G213" t="str">
            <v>Japan</v>
          </cell>
          <cell r="H213">
            <v>2</v>
          </cell>
          <cell r="I213">
            <v>2</v>
          </cell>
          <cell r="J213">
            <v>1</v>
          </cell>
          <cell r="K213">
            <v>424.3</v>
          </cell>
          <cell r="L213">
            <v>6939115.8057599999</v>
          </cell>
          <cell r="M213">
            <v>70.884960188533896</v>
          </cell>
          <cell r="N213">
            <v>2.5679363270729798</v>
          </cell>
        </row>
        <row r="214">
          <cell r="G214" t="str">
            <v>Japan</v>
          </cell>
          <cell r="H214">
            <v>2</v>
          </cell>
          <cell r="I214">
            <v>3</v>
          </cell>
          <cell r="J214">
            <v>1</v>
          </cell>
          <cell r="K214">
            <v>619.20000000000005</v>
          </cell>
          <cell r="L214">
            <v>10357110.7256891</v>
          </cell>
          <cell r="M214">
            <v>77.023140047921004</v>
          </cell>
          <cell r="N214">
            <v>2.1079594070294099</v>
          </cell>
        </row>
        <row r="215">
          <cell r="G215" t="str">
            <v>Japan</v>
          </cell>
          <cell r="H215">
            <v>2</v>
          </cell>
          <cell r="I215">
            <v>4</v>
          </cell>
          <cell r="J215">
            <v>1</v>
          </cell>
          <cell r="K215">
            <v>152.80000000000001</v>
          </cell>
          <cell r="L215">
            <v>2659615.6368387002</v>
          </cell>
          <cell r="M215">
            <v>83.232407646065695</v>
          </cell>
          <cell r="N215">
            <v>3.4794715741117099</v>
          </cell>
        </row>
        <row r="216">
          <cell r="G216" t="str">
            <v>Japan</v>
          </cell>
          <cell r="H216">
            <v>3</v>
          </cell>
          <cell r="I216">
            <v>1</v>
          </cell>
          <cell r="J216">
            <v>1</v>
          </cell>
          <cell r="K216">
            <v>38.799999999999997</v>
          </cell>
          <cell r="L216">
            <v>536782.84239490004</v>
          </cell>
          <cell r="M216">
            <v>82.202986715179307</v>
          </cell>
          <cell r="N216">
            <v>7.1184107585123702</v>
          </cell>
        </row>
        <row r="217">
          <cell r="G217" t="str">
            <v>Japan</v>
          </cell>
          <cell r="H217">
            <v>3</v>
          </cell>
          <cell r="I217">
            <v>2</v>
          </cell>
          <cell r="J217">
            <v>1</v>
          </cell>
          <cell r="K217">
            <v>321.8</v>
          </cell>
          <cell r="L217">
            <v>4021758.0760679999</v>
          </cell>
          <cell r="M217">
            <v>73.321551525802306</v>
          </cell>
          <cell r="N217">
            <v>2.8020839634555399</v>
          </cell>
        </row>
        <row r="218">
          <cell r="G218" t="str">
            <v>Japan</v>
          </cell>
          <cell r="H218">
            <v>3</v>
          </cell>
          <cell r="I218">
            <v>3</v>
          </cell>
          <cell r="J218">
            <v>1</v>
          </cell>
          <cell r="K218">
            <v>864.5</v>
          </cell>
          <cell r="L218">
            <v>11527091.890268</v>
          </cell>
          <cell r="M218">
            <v>78.173100603827905</v>
          </cell>
          <cell r="N218">
            <v>1.2907506506511199</v>
          </cell>
        </row>
        <row r="219">
          <cell r="G219" t="str">
            <v>Japan</v>
          </cell>
          <cell r="H219">
            <v>3</v>
          </cell>
          <cell r="I219">
            <v>4</v>
          </cell>
          <cell r="J219">
            <v>1</v>
          </cell>
          <cell r="K219">
            <v>612.9</v>
          </cell>
          <cell r="L219">
            <v>8511867.6442600992</v>
          </cell>
          <cell r="M219">
            <v>84.815888600389101</v>
          </cell>
          <cell r="N219">
            <v>1.64102240138565</v>
          </cell>
        </row>
        <row r="220">
          <cell r="G220" t="str">
            <v>Korea</v>
          </cell>
          <cell r="H220">
            <v>1</v>
          </cell>
          <cell r="I220">
            <v>1</v>
          </cell>
          <cell r="J220">
            <v>1</v>
          </cell>
          <cell r="K220">
            <v>373.5</v>
          </cell>
          <cell r="L220">
            <v>1811183.6618200999</v>
          </cell>
          <cell r="M220">
            <v>60.241960792933099</v>
          </cell>
          <cell r="N220">
            <v>2.3713390774453802</v>
          </cell>
        </row>
        <row r="221">
          <cell r="G221" t="str">
            <v>Korea</v>
          </cell>
          <cell r="H221">
            <v>1</v>
          </cell>
          <cell r="I221">
            <v>2</v>
          </cell>
          <cell r="J221">
            <v>1</v>
          </cell>
          <cell r="K221">
            <v>269.60000000000002</v>
          </cell>
          <cell r="L221">
            <v>1333328.6760531999</v>
          </cell>
          <cell r="M221">
            <v>68.015697721213002</v>
          </cell>
          <cell r="N221">
            <v>3.1600535441489899</v>
          </cell>
        </row>
        <row r="222">
          <cell r="G222" t="str">
            <v>Korea</v>
          </cell>
          <cell r="H222">
            <v>1</v>
          </cell>
          <cell r="I222">
            <v>3</v>
          </cell>
          <cell r="J222">
            <v>1</v>
          </cell>
          <cell r="K222">
            <v>52.9</v>
          </cell>
          <cell r="L222">
            <v>280110.60389740102</v>
          </cell>
          <cell r="M222">
            <v>73.137832573042303</v>
          </cell>
          <cell r="N222">
            <v>7.5217190358797303</v>
          </cell>
        </row>
        <row r="223">
          <cell r="G223" t="str">
            <v>Korea</v>
          </cell>
          <cell r="H223">
            <v>2</v>
          </cell>
          <cell r="I223">
            <v>1</v>
          </cell>
          <cell r="J223">
            <v>1</v>
          </cell>
          <cell r="K223">
            <v>325.7</v>
          </cell>
          <cell r="L223">
            <v>1713023.73282752</v>
          </cell>
          <cell r="M223">
            <v>73.651750501143695</v>
          </cell>
          <cell r="N223">
            <v>2.7341346582241699</v>
          </cell>
        </row>
        <row r="224">
          <cell r="G224" t="str">
            <v>Korea</v>
          </cell>
          <cell r="H224">
            <v>2</v>
          </cell>
          <cell r="I224">
            <v>2</v>
          </cell>
          <cell r="J224">
            <v>1</v>
          </cell>
          <cell r="K224">
            <v>767.4</v>
          </cell>
          <cell r="L224">
            <v>4328481.0257384302</v>
          </cell>
          <cell r="M224">
            <v>76.188833730608906</v>
          </cell>
          <cell r="N224">
            <v>1.6221776962601999</v>
          </cell>
        </row>
        <row r="225">
          <cell r="G225" t="str">
            <v>Korea</v>
          </cell>
          <cell r="H225">
            <v>2</v>
          </cell>
          <cell r="I225">
            <v>3</v>
          </cell>
          <cell r="J225">
            <v>1</v>
          </cell>
          <cell r="K225">
            <v>408.6</v>
          </cell>
          <cell r="L225">
            <v>2450293.8801807901</v>
          </cell>
          <cell r="M225">
            <v>77.265547199070497</v>
          </cell>
          <cell r="N225">
            <v>2.59725121145933</v>
          </cell>
        </row>
        <row r="226">
          <cell r="G226" t="str">
            <v>Korea</v>
          </cell>
          <cell r="H226">
            <v>2</v>
          </cell>
          <cell r="I226">
            <v>4</v>
          </cell>
          <cell r="J226">
            <v>1</v>
          </cell>
          <cell r="K226">
            <v>38.299999999999997</v>
          </cell>
          <cell r="L226">
            <v>224886.660679238</v>
          </cell>
          <cell r="M226">
            <v>68.443551001587096</v>
          </cell>
          <cell r="N226">
            <v>8.9711810962314704</v>
          </cell>
        </row>
        <row r="227">
          <cell r="G227" t="str">
            <v>Korea</v>
          </cell>
          <cell r="H227">
            <v>3</v>
          </cell>
          <cell r="I227">
            <v>1</v>
          </cell>
          <cell r="J227">
            <v>1</v>
          </cell>
          <cell r="K227">
            <v>93.2</v>
          </cell>
          <cell r="L227">
            <v>454239.40243177</v>
          </cell>
          <cell r="M227">
            <v>81.539656644629403</v>
          </cell>
          <cell r="N227">
            <v>5.7752517247749404</v>
          </cell>
        </row>
        <row r="228">
          <cell r="G228" t="str">
            <v>Korea</v>
          </cell>
          <cell r="H228">
            <v>3</v>
          </cell>
          <cell r="I228">
            <v>2</v>
          </cell>
          <cell r="J228">
            <v>1</v>
          </cell>
          <cell r="K228">
            <v>606.79999999999995</v>
          </cell>
          <cell r="L228">
            <v>2971941.6459884802</v>
          </cell>
          <cell r="M228">
            <v>77.305470953890506</v>
          </cell>
          <cell r="N228">
            <v>1.7246143581332301</v>
          </cell>
        </row>
        <row r="229">
          <cell r="G229" t="str">
            <v>Korea</v>
          </cell>
          <cell r="H229">
            <v>3</v>
          </cell>
          <cell r="I229">
            <v>3</v>
          </cell>
          <cell r="J229">
            <v>1</v>
          </cell>
          <cell r="K229">
            <v>885.9</v>
          </cell>
          <cell r="L229">
            <v>4502249.1733588604</v>
          </cell>
          <cell r="M229">
            <v>79.611905929563605</v>
          </cell>
          <cell r="N229">
            <v>1.41588883428056</v>
          </cell>
        </row>
        <row r="230">
          <cell r="G230" t="str">
            <v>Korea</v>
          </cell>
          <cell r="H230">
            <v>3</v>
          </cell>
          <cell r="I230">
            <v>4</v>
          </cell>
          <cell r="J230">
            <v>1</v>
          </cell>
          <cell r="K230">
            <v>235.1</v>
          </cell>
          <cell r="L230">
            <v>1217309.01898999</v>
          </cell>
          <cell r="M230">
            <v>83.393788739629997</v>
          </cell>
          <cell r="N230">
            <v>3.0785945706412199</v>
          </cell>
        </row>
        <row r="231">
          <cell r="G231" t="str">
            <v>Islanders</v>
          </cell>
          <cell r="H231">
            <v>1</v>
          </cell>
          <cell r="I231">
            <v>1</v>
          </cell>
          <cell r="J231">
            <v>1</v>
          </cell>
          <cell r="K231">
            <v>30.6</v>
          </cell>
          <cell r="L231">
            <v>12827.019382905501</v>
          </cell>
          <cell r="M231">
            <v>35.420670297323397</v>
          </cell>
          <cell r="N231">
            <v>5.9476742115094199</v>
          </cell>
        </row>
        <row r="232">
          <cell r="G232" t="str">
            <v>Islanders</v>
          </cell>
          <cell r="H232">
            <v>1</v>
          </cell>
          <cell r="I232">
            <v>2</v>
          </cell>
          <cell r="J232">
            <v>1</v>
          </cell>
          <cell r="K232">
            <v>44.5</v>
          </cell>
          <cell r="L232">
            <v>20112.056891376698</v>
          </cell>
          <cell r="M232">
            <v>53.220509573975001</v>
          </cell>
          <cell r="N232">
            <v>7.4202110539479298</v>
          </cell>
        </row>
        <row r="233">
          <cell r="G233" t="str">
            <v>Islanders</v>
          </cell>
          <cell r="H233">
            <v>1</v>
          </cell>
          <cell r="I233">
            <v>3</v>
          </cell>
          <cell r="J233">
            <v>1</v>
          </cell>
          <cell r="K233">
            <v>19.3</v>
          </cell>
          <cell r="L233">
            <v>9357.0455104500106</v>
          </cell>
          <cell r="M233">
            <v>56.111979834459497</v>
          </cell>
          <cell r="N233">
            <v>12.0679345542375</v>
          </cell>
        </row>
        <row r="234">
          <cell r="G234" t="str">
            <v>Islanders</v>
          </cell>
          <cell r="H234">
            <v>2</v>
          </cell>
          <cell r="I234">
            <v>1</v>
          </cell>
          <cell r="J234">
            <v>1</v>
          </cell>
          <cell r="K234">
            <v>329.6</v>
          </cell>
          <cell r="L234">
            <v>135342.20925615999</v>
          </cell>
          <cell r="M234">
            <v>56.493024146980602</v>
          </cell>
          <cell r="N234">
            <v>2.9608265061405001</v>
          </cell>
        </row>
        <row r="235">
          <cell r="G235" t="str">
            <v>Islanders</v>
          </cell>
          <cell r="H235">
            <v>2</v>
          </cell>
          <cell r="I235">
            <v>2</v>
          </cell>
          <cell r="J235">
            <v>1</v>
          </cell>
          <cell r="K235">
            <v>755</v>
          </cell>
          <cell r="L235">
            <v>288164.39561907999</v>
          </cell>
          <cell r="M235">
            <v>66.773917316289598</v>
          </cell>
          <cell r="N235">
            <v>2.1614325909741599</v>
          </cell>
        </row>
        <row r="236">
          <cell r="G236" t="str">
            <v>Islanders</v>
          </cell>
          <cell r="H236">
            <v>2</v>
          </cell>
          <cell r="I236">
            <v>3</v>
          </cell>
          <cell r="J236">
            <v>1</v>
          </cell>
          <cell r="K236">
            <v>479.6</v>
          </cell>
          <cell r="L236">
            <v>190607.591403953</v>
          </cell>
          <cell r="M236">
            <v>75.379043170781998</v>
          </cell>
          <cell r="N236">
            <v>2.4184402916819399</v>
          </cell>
        </row>
        <row r="237">
          <cell r="G237" t="str">
            <v>Islanders</v>
          </cell>
          <cell r="H237">
            <v>2</v>
          </cell>
          <cell r="I237">
            <v>4</v>
          </cell>
          <cell r="J237">
            <v>1</v>
          </cell>
          <cell r="K237">
            <v>81.8</v>
          </cell>
          <cell r="L237">
            <v>37011.958755613901</v>
          </cell>
          <cell r="M237">
            <v>84.448951471803895</v>
          </cell>
          <cell r="N237">
            <v>5.2157338931904098</v>
          </cell>
        </row>
        <row r="238">
          <cell r="G238" t="str">
            <v>Islanders</v>
          </cell>
          <cell r="H238">
            <v>3</v>
          </cell>
          <cell r="I238">
            <v>1</v>
          </cell>
          <cell r="J238">
            <v>1</v>
          </cell>
          <cell r="K238">
            <v>62.5</v>
          </cell>
          <cell r="L238">
            <v>19351.699410953901</v>
          </cell>
          <cell r="M238">
            <v>81.568046959248306</v>
          </cell>
          <cell r="N238">
            <v>5.7448453152630199</v>
          </cell>
        </row>
        <row r="239">
          <cell r="G239" t="str">
            <v>Islanders</v>
          </cell>
          <cell r="H239">
            <v>3</v>
          </cell>
          <cell r="I239">
            <v>2</v>
          </cell>
          <cell r="J239">
            <v>1</v>
          </cell>
          <cell r="K239">
            <v>301.2</v>
          </cell>
          <cell r="L239">
            <v>96581.968811165294</v>
          </cell>
          <cell r="M239">
            <v>83.3289505575639</v>
          </cell>
          <cell r="N239">
            <v>3.0888190544262901</v>
          </cell>
        </row>
        <row r="240">
          <cell r="G240" t="str">
            <v>Islanders</v>
          </cell>
          <cell r="H240">
            <v>3</v>
          </cell>
          <cell r="I240">
            <v>3</v>
          </cell>
          <cell r="J240">
            <v>1</v>
          </cell>
          <cell r="K240">
            <v>546.70000000000005</v>
          </cell>
          <cell r="L240">
            <v>175359.21972028099</v>
          </cell>
          <cell r="M240">
            <v>87.788868537836393</v>
          </cell>
          <cell r="N240">
            <v>1.7883658523983701</v>
          </cell>
        </row>
        <row r="241">
          <cell r="G241" t="str">
            <v>Islanders</v>
          </cell>
          <cell r="H241">
            <v>3</v>
          </cell>
          <cell r="I241">
            <v>4</v>
          </cell>
          <cell r="J241">
            <v>1</v>
          </cell>
          <cell r="K241">
            <v>263.60000000000002</v>
          </cell>
          <cell r="L241">
            <v>93417.815306738994</v>
          </cell>
          <cell r="M241">
            <v>93.899380827712307</v>
          </cell>
          <cell r="N241">
            <v>2.0389915680383499</v>
          </cell>
        </row>
        <row r="242">
          <cell r="G242" t="str">
            <v>Netherlands</v>
          </cell>
          <cell r="H242">
            <v>1</v>
          </cell>
          <cell r="I242">
            <v>1</v>
          </cell>
          <cell r="J242">
            <v>1</v>
          </cell>
          <cell r="K242">
            <v>195.5</v>
          </cell>
          <cell r="L242">
            <v>442666.44633544702</v>
          </cell>
          <cell r="M242">
            <v>52.3471777703041</v>
          </cell>
          <cell r="N242">
            <v>3.1166369678313801</v>
          </cell>
        </row>
        <row r="243">
          <cell r="G243" t="str">
            <v>Netherlands</v>
          </cell>
          <cell r="H243">
            <v>1</v>
          </cell>
          <cell r="I243">
            <v>2</v>
          </cell>
          <cell r="J243">
            <v>1</v>
          </cell>
          <cell r="K243">
            <v>308.39999999999998</v>
          </cell>
          <cell r="L243">
            <v>626283.25382044597</v>
          </cell>
          <cell r="M243">
            <v>65.995678190940296</v>
          </cell>
          <cell r="N243">
            <v>2.9522537708887802</v>
          </cell>
        </row>
        <row r="244">
          <cell r="G244" t="str">
            <v>Netherlands</v>
          </cell>
          <cell r="H244">
            <v>1</v>
          </cell>
          <cell r="I244">
            <v>3</v>
          </cell>
          <cell r="J244">
            <v>1</v>
          </cell>
          <cell r="K244">
            <v>234.9</v>
          </cell>
          <cell r="L244">
            <v>471330.23375085101</v>
          </cell>
          <cell r="M244">
            <v>75.976167236508203</v>
          </cell>
          <cell r="N244">
            <v>3.3299026819439201</v>
          </cell>
        </row>
        <row r="245">
          <cell r="G245" t="str">
            <v>Netherlands</v>
          </cell>
          <cell r="H245">
            <v>1</v>
          </cell>
          <cell r="I245">
            <v>4</v>
          </cell>
          <cell r="J245">
            <v>1</v>
          </cell>
          <cell r="K245">
            <v>37.200000000000003</v>
          </cell>
          <cell r="L245">
            <v>79162.383078353902</v>
          </cell>
          <cell r="M245">
            <v>89.848111865671996</v>
          </cell>
          <cell r="N245">
            <v>6.5068013188508802</v>
          </cell>
        </row>
        <row r="246">
          <cell r="G246" t="str">
            <v>Netherlands</v>
          </cell>
          <cell r="H246">
            <v>2</v>
          </cell>
          <cell r="I246">
            <v>1</v>
          </cell>
          <cell r="J246">
            <v>1</v>
          </cell>
          <cell r="K246">
            <v>97.8</v>
          </cell>
          <cell r="L246">
            <v>223633.40466225799</v>
          </cell>
          <cell r="M246">
            <v>66.020055156826601</v>
          </cell>
          <cell r="N246">
            <v>4.4874710171731298</v>
          </cell>
        </row>
        <row r="247">
          <cell r="G247" t="str">
            <v>Netherlands</v>
          </cell>
          <cell r="H247">
            <v>2</v>
          </cell>
          <cell r="I247">
            <v>2</v>
          </cell>
          <cell r="J247">
            <v>1</v>
          </cell>
          <cell r="K247">
            <v>395.5</v>
          </cell>
          <cell r="L247">
            <v>836143.67506567203</v>
          </cell>
          <cell r="M247">
            <v>80.214980846746997</v>
          </cell>
          <cell r="N247">
            <v>2.1282305719704002</v>
          </cell>
        </row>
        <row r="248">
          <cell r="G248" t="str">
            <v>Netherlands</v>
          </cell>
          <cell r="H248">
            <v>2</v>
          </cell>
          <cell r="I248">
            <v>3</v>
          </cell>
          <cell r="J248">
            <v>1</v>
          </cell>
          <cell r="K248">
            <v>566.1</v>
          </cell>
          <cell r="L248">
            <v>1183518.8364598199</v>
          </cell>
          <cell r="M248">
            <v>84.232617665288501</v>
          </cell>
          <cell r="N248">
            <v>1.6750729951681</v>
          </cell>
        </row>
        <row r="249">
          <cell r="G249" t="str">
            <v>Netherlands</v>
          </cell>
          <cell r="H249">
            <v>2</v>
          </cell>
          <cell r="I249">
            <v>4</v>
          </cell>
          <cell r="J249">
            <v>1</v>
          </cell>
          <cell r="K249">
            <v>190.6</v>
          </cell>
          <cell r="L249">
            <v>397734.01159590099</v>
          </cell>
          <cell r="M249">
            <v>87.741394643139301</v>
          </cell>
          <cell r="N249">
            <v>3.39106406885745</v>
          </cell>
        </row>
        <row r="250">
          <cell r="G250" t="str">
            <v>Netherlands</v>
          </cell>
          <cell r="H250">
            <v>3</v>
          </cell>
          <cell r="I250">
            <v>1</v>
          </cell>
          <cell r="J250">
            <v>1</v>
          </cell>
          <cell r="K250">
            <v>24</v>
          </cell>
          <cell r="L250">
            <v>60179.751713120902</v>
          </cell>
          <cell r="M250">
            <v>68.660357220819293</v>
          </cell>
          <cell r="N250">
            <v>9.3111797218588706</v>
          </cell>
        </row>
        <row r="251">
          <cell r="G251" t="str">
            <v>Netherlands</v>
          </cell>
          <cell r="H251">
            <v>3</v>
          </cell>
          <cell r="I251">
            <v>2</v>
          </cell>
          <cell r="J251">
            <v>1</v>
          </cell>
          <cell r="K251">
            <v>190.2</v>
          </cell>
          <cell r="L251">
            <v>417184.47318001703</v>
          </cell>
          <cell r="M251">
            <v>81.348307442351697</v>
          </cell>
          <cell r="N251">
            <v>3.2723445335096799</v>
          </cell>
        </row>
        <row r="252">
          <cell r="G252" t="str">
            <v>Netherlands</v>
          </cell>
          <cell r="H252">
            <v>3</v>
          </cell>
          <cell r="I252">
            <v>3</v>
          </cell>
          <cell r="J252">
            <v>1</v>
          </cell>
          <cell r="K252">
            <v>628.9</v>
          </cell>
          <cell r="L252">
            <v>1314748.97842667</v>
          </cell>
          <cell r="M252">
            <v>90.212428348333702</v>
          </cell>
          <cell r="N252">
            <v>1.51553975335466</v>
          </cell>
        </row>
        <row r="253">
          <cell r="G253" t="str">
            <v>Netherlands</v>
          </cell>
          <cell r="H253">
            <v>3</v>
          </cell>
          <cell r="I253">
            <v>4</v>
          </cell>
          <cell r="J253">
            <v>1</v>
          </cell>
          <cell r="K253">
            <v>439.9</v>
          </cell>
          <cell r="L253">
            <v>945087.61626683106</v>
          </cell>
          <cell r="M253">
            <v>91.349648789208601</v>
          </cell>
          <cell r="N253">
            <v>1.74493327809638</v>
          </cell>
        </row>
        <row r="254">
          <cell r="G254" t="str">
            <v>Blues</v>
          </cell>
          <cell r="H254">
            <v>1</v>
          </cell>
          <cell r="I254">
            <v>1</v>
          </cell>
          <cell r="J254">
            <v>1</v>
          </cell>
          <cell r="K254">
            <v>264.8</v>
          </cell>
          <cell r="L254">
            <v>109150.426406447</v>
          </cell>
          <cell r="M254">
            <v>57.404926318746902</v>
          </cell>
          <cell r="N254">
            <v>2.68551926189348</v>
          </cell>
        </row>
        <row r="255">
          <cell r="G255" t="str">
            <v>Blues</v>
          </cell>
          <cell r="H255">
            <v>1</v>
          </cell>
          <cell r="I255">
            <v>2</v>
          </cell>
          <cell r="J255">
            <v>1</v>
          </cell>
          <cell r="K255">
            <v>293</v>
          </cell>
          <cell r="L255">
            <v>131816.537500395</v>
          </cell>
          <cell r="M255">
            <v>75.787503319723001</v>
          </cell>
          <cell r="N255">
            <v>2.8321181310822299</v>
          </cell>
        </row>
        <row r="256">
          <cell r="G256" t="str">
            <v>Blues</v>
          </cell>
          <cell r="H256">
            <v>1</v>
          </cell>
          <cell r="I256">
            <v>3</v>
          </cell>
          <cell r="J256">
            <v>1</v>
          </cell>
          <cell r="K256">
            <v>148.9</v>
          </cell>
          <cell r="L256">
            <v>67487.889600298295</v>
          </cell>
          <cell r="M256">
            <v>82.444031771442397</v>
          </cell>
          <cell r="N256">
            <v>3.5430837492695102</v>
          </cell>
        </row>
        <row r="257">
          <cell r="G257" t="str">
            <v>Blues</v>
          </cell>
          <cell r="H257">
            <v>1</v>
          </cell>
          <cell r="I257">
            <v>4</v>
          </cell>
          <cell r="J257">
            <v>1</v>
          </cell>
          <cell r="K257">
            <v>16.3</v>
          </cell>
          <cell r="L257">
            <v>8448.8864074537596</v>
          </cell>
          <cell r="M257">
            <v>85.056060660803396</v>
          </cell>
          <cell r="N257">
            <v>9.2561629805522596</v>
          </cell>
        </row>
        <row r="258">
          <cell r="G258" t="str">
            <v>Blues</v>
          </cell>
          <cell r="H258">
            <v>2</v>
          </cell>
          <cell r="I258">
            <v>1</v>
          </cell>
          <cell r="J258">
            <v>1</v>
          </cell>
          <cell r="K258">
            <v>168.4</v>
          </cell>
          <cell r="L258">
            <v>78379.582284652599</v>
          </cell>
          <cell r="M258">
            <v>67.159683361836599</v>
          </cell>
          <cell r="N258">
            <v>3.6865044263934501</v>
          </cell>
        </row>
        <row r="259">
          <cell r="G259" t="str">
            <v>Blues</v>
          </cell>
          <cell r="H259">
            <v>2</v>
          </cell>
          <cell r="I259">
            <v>2</v>
          </cell>
          <cell r="J259">
            <v>1</v>
          </cell>
          <cell r="K259">
            <v>379.1</v>
          </cell>
          <cell r="L259">
            <v>169167.434714331</v>
          </cell>
          <cell r="M259">
            <v>79.014684863465007</v>
          </cell>
          <cell r="N259">
            <v>2.5148374924624601</v>
          </cell>
        </row>
        <row r="260">
          <cell r="G260" t="str">
            <v>Blues</v>
          </cell>
          <cell r="H260">
            <v>2</v>
          </cell>
          <cell r="I260">
            <v>3</v>
          </cell>
          <cell r="J260">
            <v>1</v>
          </cell>
          <cell r="K260">
            <v>387.6</v>
          </cell>
          <cell r="L260">
            <v>184011.47697401399</v>
          </cell>
          <cell r="M260">
            <v>86.235572026850605</v>
          </cell>
          <cell r="N260">
            <v>2.1008247752506701</v>
          </cell>
        </row>
        <row r="261">
          <cell r="G261" t="str">
            <v>Blues</v>
          </cell>
          <cell r="H261">
            <v>2</v>
          </cell>
          <cell r="I261">
            <v>4</v>
          </cell>
          <cell r="J261">
            <v>1</v>
          </cell>
          <cell r="K261">
            <v>128.9</v>
          </cell>
          <cell r="L261">
            <v>65117.442550726897</v>
          </cell>
          <cell r="M261">
            <v>89.963558331083306</v>
          </cell>
          <cell r="N261">
            <v>3.51682109467894</v>
          </cell>
        </row>
        <row r="262">
          <cell r="G262" t="str">
            <v>Blues</v>
          </cell>
          <cell r="H262">
            <v>3</v>
          </cell>
          <cell r="I262">
            <v>1</v>
          </cell>
          <cell r="J262">
            <v>1</v>
          </cell>
          <cell r="K262">
            <v>161.69999999999999</v>
          </cell>
          <cell r="L262">
            <v>74190.687200792003</v>
          </cell>
          <cell r="M262">
            <v>78.321987320019403</v>
          </cell>
          <cell r="N262">
            <v>3.4118284437392998</v>
          </cell>
        </row>
        <row r="263">
          <cell r="G263" t="str">
            <v>Blues</v>
          </cell>
          <cell r="H263">
            <v>3</v>
          </cell>
          <cell r="I263">
            <v>2</v>
          </cell>
          <cell r="J263">
            <v>1</v>
          </cell>
          <cell r="K263">
            <v>495</v>
          </cell>
          <cell r="L263">
            <v>232760.61007233799</v>
          </cell>
          <cell r="M263">
            <v>82.699028183905597</v>
          </cell>
          <cell r="N263">
            <v>1.9183278816552101</v>
          </cell>
        </row>
        <row r="264">
          <cell r="G264" t="str">
            <v>Blues</v>
          </cell>
          <cell r="H264">
            <v>3</v>
          </cell>
          <cell r="I264">
            <v>3</v>
          </cell>
          <cell r="J264">
            <v>1</v>
          </cell>
          <cell r="K264">
            <v>784.7</v>
          </cell>
          <cell r="L264">
            <v>378221.279642665</v>
          </cell>
          <cell r="M264">
            <v>87.1153724197668</v>
          </cell>
          <cell r="N264">
            <v>1.36539898667006</v>
          </cell>
        </row>
        <row r="265">
          <cell r="G265" t="str">
            <v>Blues</v>
          </cell>
          <cell r="H265">
            <v>3</v>
          </cell>
          <cell r="I265">
            <v>4</v>
          </cell>
          <cell r="J265">
            <v>1</v>
          </cell>
          <cell r="K265">
            <v>465.6</v>
          </cell>
          <cell r="L265">
            <v>241910.490270115</v>
          </cell>
          <cell r="M265">
            <v>92.390656626983201</v>
          </cell>
          <cell r="N265">
            <v>1.5030381957822101</v>
          </cell>
        </row>
        <row r="266">
          <cell r="G266" t="str">
            <v>Northern Ireland (UK)</v>
          </cell>
          <cell r="H266">
            <v>1</v>
          </cell>
          <cell r="I266">
            <v>1</v>
          </cell>
          <cell r="J266">
            <v>1</v>
          </cell>
          <cell r="K266">
            <v>195.2</v>
          </cell>
          <cell r="L266">
            <v>66067.351488996399</v>
          </cell>
          <cell r="M266">
            <v>45.227169148088898</v>
          </cell>
          <cell r="N266">
            <v>2.7263777298183101</v>
          </cell>
        </row>
        <row r="267">
          <cell r="G267" t="str">
            <v>Northern Ireland (UK)</v>
          </cell>
          <cell r="H267">
            <v>1</v>
          </cell>
          <cell r="I267">
            <v>2</v>
          </cell>
          <cell r="J267">
            <v>1</v>
          </cell>
          <cell r="K267">
            <v>207.9</v>
          </cell>
          <cell r="L267">
            <v>71567.110101566301</v>
          </cell>
          <cell r="M267">
            <v>62.062357252700799</v>
          </cell>
          <cell r="N267">
            <v>3.3779828207135099</v>
          </cell>
        </row>
        <row r="268">
          <cell r="G268" t="str">
            <v>Northern Ireland (UK)</v>
          </cell>
          <cell r="H268">
            <v>1</v>
          </cell>
          <cell r="I268">
            <v>3</v>
          </cell>
          <cell r="J268">
            <v>1</v>
          </cell>
          <cell r="K268">
            <v>73.900000000000006</v>
          </cell>
          <cell r="L268">
            <v>24410.674191186001</v>
          </cell>
          <cell r="M268">
            <v>68.973858562698197</v>
          </cell>
          <cell r="N268">
            <v>5.7470597668951102</v>
          </cell>
        </row>
        <row r="269">
          <cell r="G269" t="str">
            <v>Northern Ireland (UK)</v>
          </cell>
          <cell r="H269">
            <v>1</v>
          </cell>
          <cell r="I269">
            <v>4</v>
          </cell>
          <cell r="J269">
            <v>1</v>
          </cell>
          <cell r="K269">
            <v>5</v>
          </cell>
          <cell r="L269">
            <v>1566.63433629677</v>
          </cell>
          <cell r="M269">
            <v>70.741224828612005</v>
          </cell>
          <cell r="N269">
            <v>35.360158862547699</v>
          </cell>
        </row>
        <row r="270">
          <cell r="G270" t="str">
            <v>Northern Ireland (UK)</v>
          </cell>
          <cell r="H270">
            <v>2</v>
          </cell>
          <cell r="I270">
            <v>1</v>
          </cell>
          <cell r="J270">
            <v>1</v>
          </cell>
          <cell r="K270">
            <v>124.8</v>
          </cell>
          <cell r="L270">
            <v>40086.947773037602</v>
          </cell>
          <cell r="M270">
            <v>65.875565447839804</v>
          </cell>
          <cell r="N270">
            <v>4.8883830711576497</v>
          </cell>
        </row>
        <row r="271">
          <cell r="G271" t="str">
            <v>Northern Ireland (UK)</v>
          </cell>
          <cell r="H271">
            <v>2</v>
          </cell>
          <cell r="I271">
            <v>2</v>
          </cell>
          <cell r="J271">
            <v>1</v>
          </cell>
          <cell r="K271">
            <v>284.7</v>
          </cell>
          <cell r="L271">
            <v>88985.837962440404</v>
          </cell>
          <cell r="M271">
            <v>69.362345908806503</v>
          </cell>
          <cell r="N271">
            <v>3.4186217459363299</v>
          </cell>
        </row>
        <row r="272">
          <cell r="G272" t="str">
            <v>Northern Ireland (UK)</v>
          </cell>
          <cell r="H272">
            <v>2</v>
          </cell>
          <cell r="I272">
            <v>3</v>
          </cell>
          <cell r="J272">
            <v>1</v>
          </cell>
          <cell r="K272">
            <v>227.6</v>
          </cell>
          <cell r="L272">
            <v>76580.174775414998</v>
          </cell>
          <cell r="M272">
            <v>83.001329022513602</v>
          </cell>
          <cell r="N272">
            <v>3.0764138896374398</v>
          </cell>
        </row>
        <row r="273">
          <cell r="G273" t="str">
            <v>Northern Ireland (UK)</v>
          </cell>
          <cell r="H273">
            <v>2</v>
          </cell>
          <cell r="I273">
            <v>4</v>
          </cell>
          <cell r="J273">
            <v>1</v>
          </cell>
          <cell r="K273">
            <v>43.9</v>
          </cell>
          <cell r="L273">
            <v>14985.217704631599</v>
          </cell>
          <cell r="M273">
            <v>85.080432976985307</v>
          </cell>
          <cell r="N273">
            <v>5.8701677500888998</v>
          </cell>
        </row>
        <row r="274">
          <cell r="G274" t="str">
            <v>Northern Ireland (UK)</v>
          </cell>
          <cell r="H274">
            <v>3</v>
          </cell>
          <cell r="I274">
            <v>1</v>
          </cell>
          <cell r="J274">
            <v>1</v>
          </cell>
          <cell r="K274">
            <v>58.2</v>
          </cell>
          <cell r="L274">
            <v>15302.1367345693</v>
          </cell>
          <cell r="M274">
            <v>66.522748702784995</v>
          </cell>
          <cell r="N274">
            <v>6.9462475129937502</v>
          </cell>
        </row>
        <row r="275">
          <cell r="G275" t="str">
            <v>Northern Ireland (UK)</v>
          </cell>
          <cell r="H275">
            <v>3</v>
          </cell>
          <cell r="I275">
            <v>2</v>
          </cell>
          <cell r="J275">
            <v>1</v>
          </cell>
          <cell r="K275">
            <v>252.7</v>
          </cell>
          <cell r="L275">
            <v>65656.702413401901</v>
          </cell>
          <cell r="M275">
            <v>81.494765399826903</v>
          </cell>
          <cell r="N275">
            <v>2.7338694384238802</v>
          </cell>
        </row>
        <row r="276">
          <cell r="G276" t="str">
            <v>Northern Ireland (UK)</v>
          </cell>
          <cell r="H276">
            <v>3</v>
          </cell>
          <cell r="I276">
            <v>3</v>
          </cell>
          <cell r="J276">
            <v>1</v>
          </cell>
          <cell r="K276">
            <v>449</v>
          </cell>
          <cell r="L276">
            <v>118788.405430286</v>
          </cell>
          <cell r="M276">
            <v>86.405679642182704</v>
          </cell>
          <cell r="N276">
            <v>1.89300011711768</v>
          </cell>
        </row>
        <row r="277">
          <cell r="G277" t="str">
            <v>Northern Ireland (UK)</v>
          </cell>
          <cell r="H277">
            <v>3</v>
          </cell>
          <cell r="I277">
            <v>4</v>
          </cell>
          <cell r="J277">
            <v>1</v>
          </cell>
          <cell r="K277">
            <v>196.1</v>
          </cell>
          <cell r="L277">
            <v>51961.232929989201</v>
          </cell>
          <cell r="M277">
            <v>90.542569237484699</v>
          </cell>
          <cell r="N277">
            <v>3.8054567952891598</v>
          </cell>
        </row>
        <row r="278">
          <cell r="G278" t="str">
            <v>Norway</v>
          </cell>
          <cell r="H278">
            <v>1</v>
          </cell>
          <cell r="I278">
            <v>1</v>
          </cell>
          <cell r="J278">
            <v>1</v>
          </cell>
          <cell r="K278">
            <v>109</v>
          </cell>
          <cell r="L278">
            <v>90611.136657954499</v>
          </cell>
          <cell r="M278">
            <v>55.293957557740903</v>
          </cell>
          <cell r="N278">
            <v>4.0375764672315597</v>
          </cell>
        </row>
        <row r="279">
          <cell r="G279" t="str">
            <v>Norway</v>
          </cell>
          <cell r="H279">
            <v>1</v>
          </cell>
          <cell r="I279">
            <v>2</v>
          </cell>
          <cell r="J279">
            <v>1</v>
          </cell>
          <cell r="K279">
            <v>198.7</v>
          </cell>
          <cell r="L279">
            <v>149761.784766734</v>
          </cell>
          <cell r="M279">
            <v>72.181822128258204</v>
          </cell>
          <cell r="N279">
            <v>3.4205645093444401</v>
          </cell>
        </row>
        <row r="280">
          <cell r="G280" t="str">
            <v>Norway</v>
          </cell>
          <cell r="H280">
            <v>1</v>
          </cell>
          <cell r="I280">
            <v>3</v>
          </cell>
          <cell r="J280">
            <v>1</v>
          </cell>
          <cell r="K280">
            <v>163</v>
          </cell>
          <cell r="L280">
            <v>119819.372150232</v>
          </cell>
          <cell r="M280">
            <v>81.361180658858899</v>
          </cell>
          <cell r="N280">
            <v>3.2841025545355902</v>
          </cell>
        </row>
        <row r="281">
          <cell r="G281" t="str">
            <v>Norway</v>
          </cell>
          <cell r="H281">
            <v>1</v>
          </cell>
          <cell r="I281">
            <v>4</v>
          </cell>
          <cell r="J281">
            <v>1</v>
          </cell>
          <cell r="K281">
            <v>28.3</v>
          </cell>
          <cell r="L281">
            <v>19957.318853520701</v>
          </cell>
          <cell r="M281">
            <v>83.060151818102597</v>
          </cell>
          <cell r="N281">
            <v>8.6597106531951393</v>
          </cell>
        </row>
        <row r="282">
          <cell r="G282" t="str">
            <v>Norway</v>
          </cell>
          <cell r="H282">
            <v>2</v>
          </cell>
          <cell r="I282">
            <v>1</v>
          </cell>
          <cell r="J282">
            <v>1</v>
          </cell>
          <cell r="K282">
            <v>139.30000000000001</v>
          </cell>
          <cell r="L282">
            <v>102273.160063139</v>
          </cell>
          <cell r="M282">
            <v>71.228759810993495</v>
          </cell>
          <cell r="N282">
            <v>4.1149849972357702</v>
          </cell>
        </row>
        <row r="283">
          <cell r="G283" t="str">
            <v>Norway</v>
          </cell>
          <cell r="H283">
            <v>2</v>
          </cell>
          <cell r="I283">
            <v>2</v>
          </cell>
          <cell r="J283">
            <v>1</v>
          </cell>
          <cell r="K283">
            <v>392.1</v>
          </cell>
          <cell r="L283">
            <v>268170.08482542401</v>
          </cell>
          <cell r="M283">
            <v>80.792191404330794</v>
          </cell>
          <cell r="N283">
            <v>2.1978207120035198</v>
          </cell>
        </row>
        <row r="284">
          <cell r="G284" t="str">
            <v>Norway</v>
          </cell>
          <cell r="H284">
            <v>2</v>
          </cell>
          <cell r="I284">
            <v>3</v>
          </cell>
          <cell r="J284">
            <v>1</v>
          </cell>
          <cell r="K284">
            <v>481.8</v>
          </cell>
          <cell r="L284">
            <v>319663.705258495</v>
          </cell>
          <cell r="M284">
            <v>86.809753933771205</v>
          </cell>
          <cell r="N284">
            <v>1.88544503584487</v>
          </cell>
        </row>
        <row r="285">
          <cell r="G285" t="str">
            <v>Norway</v>
          </cell>
          <cell r="H285">
            <v>2</v>
          </cell>
          <cell r="I285">
            <v>4</v>
          </cell>
          <cell r="J285">
            <v>1</v>
          </cell>
          <cell r="K285">
            <v>161.80000000000001</v>
          </cell>
          <cell r="L285">
            <v>106038.883786338</v>
          </cell>
          <cell r="M285">
            <v>91.668298018199707</v>
          </cell>
          <cell r="N285">
            <v>2.87003827130683</v>
          </cell>
        </row>
        <row r="286">
          <cell r="G286" t="str">
            <v>Norway</v>
          </cell>
          <cell r="H286">
            <v>3</v>
          </cell>
          <cell r="I286">
            <v>1</v>
          </cell>
          <cell r="J286">
            <v>1</v>
          </cell>
          <cell r="K286">
            <v>66.099999999999994</v>
          </cell>
          <cell r="L286">
            <v>40337.911778029702</v>
          </cell>
          <cell r="M286">
            <v>70.288634935446495</v>
          </cell>
          <cell r="N286">
            <v>4.4192532576207304</v>
          </cell>
        </row>
        <row r="287">
          <cell r="G287" t="str">
            <v>Norway</v>
          </cell>
          <cell r="H287">
            <v>3</v>
          </cell>
          <cell r="I287">
            <v>2</v>
          </cell>
          <cell r="J287">
            <v>1</v>
          </cell>
          <cell r="K287">
            <v>251.8</v>
          </cell>
          <cell r="L287">
            <v>149079.23951003299</v>
          </cell>
          <cell r="M287">
            <v>87.018382210419006</v>
          </cell>
          <cell r="N287">
            <v>2.26089634834854</v>
          </cell>
        </row>
        <row r="288">
          <cell r="G288" t="str">
            <v>Norway</v>
          </cell>
          <cell r="H288">
            <v>3</v>
          </cell>
          <cell r="I288">
            <v>3</v>
          </cell>
          <cell r="J288">
            <v>1</v>
          </cell>
          <cell r="K288">
            <v>747.9</v>
          </cell>
          <cell r="L288">
            <v>436239.50310228101</v>
          </cell>
          <cell r="M288">
            <v>92.517707064616005</v>
          </cell>
          <cell r="N288">
            <v>1.1048047139822199</v>
          </cell>
        </row>
        <row r="289">
          <cell r="G289" t="str">
            <v>Norway</v>
          </cell>
          <cell r="H289">
            <v>3</v>
          </cell>
          <cell r="I289">
            <v>4</v>
          </cell>
          <cell r="J289">
            <v>1</v>
          </cell>
          <cell r="K289">
            <v>588.20000000000005</v>
          </cell>
          <cell r="L289">
            <v>342959.57319043798</v>
          </cell>
          <cell r="M289">
            <v>95.8931051718384</v>
          </cell>
          <cell r="N289">
            <v>0.88007963375852805</v>
          </cell>
        </row>
        <row r="290">
          <cell r="G290" t="str">
            <v>Poland</v>
          </cell>
          <cell r="H290">
            <v>1</v>
          </cell>
          <cell r="I290">
            <v>1</v>
          </cell>
          <cell r="J290">
            <v>1</v>
          </cell>
          <cell r="K290">
            <v>87.8</v>
          </cell>
          <cell r="L290">
            <v>428604.049050698</v>
          </cell>
          <cell r="M290">
            <v>36.328826337215403</v>
          </cell>
          <cell r="N290">
            <v>3.6691617959814602</v>
          </cell>
        </row>
        <row r="291">
          <cell r="G291" t="str">
            <v>Poland</v>
          </cell>
          <cell r="H291">
            <v>1</v>
          </cell>
          <cell r="I291">
            <v>2</v>
          </cell>
          <cell r="J291">
            <v>1</v>
          </cell>
          <cell r="K291">
            <v>66.900000000000006</v>
          </cell>
          <cell r="L291">
            <v>331885.57737981703</v>
          </cell>
          <cell r="M291">
            <v>45.657638193372797</v>
          </cell>
          <cell r="N291">
            <v>5.3550306593074</v>
          </cell>
        </row>
        <row r="292">
          <cell r="G292" t="str">
            <v>Poland</v>
          </cell>
          <cell r="H292">
            <v>1</v>
          </cell>
          <cell r="I292">
            <v>3</v>
          </cell>
          <cell r="J292">
            <v>1</v>
          </cell>
          <cell r="K292">
            <v>25.6</v>
          </cell>
          <cell r="L292">
            <v>129482.249981277</v>
          </cell>
          <cell r="M292">
            <v>49.599513550220202</v>
          </cell>
          <cell r="N292">
            <v>9.6143429697045004</v>
          </cell>
        </row>
        <row r="293">
          <cell r="G293" t="str">
            <v>Poland</v>
          </cell>
          <cell r="H293">
            <v>2</v>
          </cell>
          <cell r="I293">
            <v>1</v>
          </cell>
          <cell r="J293">
            <v>1</v>
          </cell>
          <cell r="K293">
            <v>416.1</v>
          </cell>
          <cell r="L293">
            <v>2005745.1629275701</v>
          </cell>
          <cell r="M293">
            <v>53.985157895177899</v>
          </cell>
          <cell r="N293">
            <v>1.95132512009241</v>
          </cell>
        </row>
        <row r="294">
          <cell r="G294" t="str">
            <v>Poland</v>
          </cell>
          <cell r="H294">
            <v>2</v>
          </cell>
          <cell r="I294">
            <v>2</v>
          </cell>
          <cell r="J294">
            <v>1</v>
          </cell>
          <cell r="K294">
            <v>758.7</v>
          </cell>
          <cell r="L294">
            <v>3608042.8037058502</v>
          </cell>
          <cell r="M294">
            <v>64.043065365023494</v>
          </cell>
          <cell r="N294">
            <v>1.78154417553067</v>
          </cell>
        </row>
        <row r="295">
          <cell r="G295" t="str">
            <v>Poland</v>
          </cell>
          <cell r="H295">
            <v>2</v>
          </cell>
          <cell r="I295">
            <v>3</v>
          </cell>
          <cell r="J295">
            <v>1</v>
          </cell>
          <cell r="K295">
            <v>515.79999999999995</v>
          </cell>
          <cell r="L295">
            <v>2326604.2451359201</v>
          </cell>
          <cell r="M295">
            <v>69.563462388707094</v>
          </cell>
          <cell r="N295">
            <v>2.3663545836145699</v>
          </cell>
        </row>
        <row r="296">
          <cell r="G296" t="str">
            <v>Poland</v>
          </cell>
          <cell r="H296">
            <v>2</v>
          </cell>
          <cell r="I296">
            <v>4</v>
          </cell>
          <cell r="J296">
            <v>1</v>
          </cell>
          <cell r="K296">
            <v>90.4</v>
          </cell>
          <cell r="L296">
            <v>376562.94142425002</v>
          </cell>
          <cell r="M296">
            <v>73.292450416025602</v>
          </cell>
          <cell r="N296">
            <v>6.2743822346155698</v>
          </cell>
        </row>
        <row r="297">
          <cell r="G297" t="str">
            <v>Poland</v>
          </cell>
          <cell r="H297">
            <v>3</v>
          </cell>
          <cell r="I297">
            <v>1</v>
          </cell>
          <cell r="J297">
            <v>1</v>
          </cell>
          <cell r="K297">
            <v>93.6</v>
          </cell>
          <cell r="L297">
            <v>378773.67964873201</v>
          </cell>
          <cell r="M297">
            <v>83.436309550332993</v>
          </cell>
          <cell r="N297">
            <v>4.9310340188131798</v>
          </cell>
        </row>
        <row r="298">
          <cell r="G298" t="str">
            <v>Poland</v>
          </cell>
          <cell r="H298">
            <v>3</v>
          </cell>
          <cell r="I298">
            <v>2</v>
          </cell>
          <cell r="J298">
            <v>1</v>
          </cell>
          <cell r="K298">
            <v>359.1</v>
          </cell>
          <cell r="L298">
            <v>1478767.3578468701</v>
          </cell>
          <cell r="M298">
            <v>84.715708133627899</v>
          </cell>
          <cell r="N298">
            <v>2.4290273753737499</v>
          </cell>
        </row>
        <row r="299">
          <cell r="G299" t="str">
            <v>Poland</v>
          </cell>
          <cell r="H299">
            <v>3</v>
          </cell>
          <cell r="I299">
            <v>3</v>
          </cell>
          <cell r="J299">
            <v>1</v>
          </cell>
          <cell r="K299">
            <v>578.29999999999995</v>
          </cell>
          <cell r="L299">
            <v>2455697.3780720499</v>
          </cell>
          <cell r="M299">
            <v>87.710438211242007</v>
          </cell>
          <cell r="N299">
            <v>1.6346424638372401</v>
          </cell>
        </row>
        <row r="300">
          <cell r="G300" t="str">
            <v>Poland</v>
          </cell>
          <cell r="H300">
            <v>3</v>
          </cell>
          <cell r="I300">
            <v>4</v>
          </cell>
          <cell r="J300">
            <v>1</v>
          </cell>
          <cell r="K300">
            <v>260</v>
          </cell>
          <cell r="L300">
            <v>1174033.9220112001</v>
          </cell>
          <cell r="M300">
            <v>93.560647420861798</v>
          </cell>
          <cell r="N300">
            <v>1.82436474214888</v>
          </cell>
        </row>
        <row r="301">
          <cell r="G301" t="str">
            <v>Russian Federation</v>
          </cell>
          <cell r="H301">
            <v>1</v>
          </cell>
          <cell r="I301">
            <v>1</v>
          </cell>
          <cell r="J301">
            <v>1</v>
          </cell>
          <cell r="K301">
            <v>15.7</v>
          </cell>
          <cell r="L301">
            <v>488542.773928051</v>
          </cell>
          <cell r="M301">
            <v>34.725297278831498</v>
          </cell>
          <cell r="N301">
            <v>8.8743346782241801</v>
          </cell>
        </row>
        <row r="302">
          <cell r="G302" t="str">
            <v>Russian Federation</v>
          </cell>
          <cell r="H302">
            <v>1</v>
          </cell>
          <cell r="I302">
            <v>2</v>
          </cell>
          <cell r="J302">
            <v>1</v>
          </cell>
          <cell r="K302">
            <v>13.5</v>
          </cell>
          <cell r="L302">
            <v>416714.48583804298</v>
          </cell>
          <cell r="M302">
            <v>31.970771719119099</v>
          </cell>
          <cell r="N302">
            <v>9.9562135374006093</v>
          </cell>
        </row>
        <row r="303">
          <cell r="G303" t="str">
            <v>Russian Federation</v>
          </cell>
          <cell r="H303">
            <v>1</v>
          </cell>
          <cell r="I303">
            <v>3</v>
          </cell>
          <cell r="J303">
            <v>1</v>
          </cell>
          <cell r="K303">
            <v>6.6</v>
          </cell>
          <cell r="L303">
            <v>292483.99078582099</v>
          </cell>
          <cell r="M303">
            <v>38.227516057444198</v>
          </cell>
          <cell r="N303">
            <v>12.785899704542199</v>
          </cell>
        </row>
        <row r="304">
          <cell r="G304" t="str">
            <v>Russian Federation</v>
          </cell>
          <cell r="H304">
            <v>1</v>
          </cell>
          <cell r="I304">
            <v>4</v>
          </cell>
          <cell r="J304">
            <v>1</v>
          </cell>
          <cell r="K304">
            <v>2.2000000000000002</v>
          </cell>
          <cell r="L304">
            <v>92727.005461731504</v>
          </cell>
          <cell r="M304">
            <v>87.7161845165366</v>
          </cell>
          <cell r="N304">
            <v>31.545085864995698</v>
          </cell>
        </row>
        <row r="305">
          <cell r="G305" t="str">
            <v>Russian Federation</v>
          </cell>
          <cell r="H305">
            <v>2</v>
          </cell>
          <cell r="I305">
            <v>1</v>
          </cell>
          <cell r="J305">
            <v>1</v>
          </cell>
          <cell r="K305">
            <v>47</v>
          </cell>
          <cell r="L305">
            <v>2080506.0051641499</v>
          </cell>
          <cell r="M305">
            <v>59.191048359220801</v>
          </cell>
          <cell r="N305">
            <v>5.3473375798585598</v>
          </cell>
        </row>
        <row r="306">
          <cell r="G306" t="str">
            <v>Russian Federation</v>
          </cell>
          <cell r="H306">
            <v>2</v>
          </cell>
          <cell r="I306">
            <v>2</v>
          </cell>
          <cell r="J306">
            <v>1</v>
          </cell>
          <cell r="K306">
            <v>136.19999999999999</v>
          </cell>
          <cell r="L306">
            <v>5701175.8482737197</v>
          </cell>
          <cell r="M306">
            <v>68.046306379626003</v>
          </cell>
          <cell r="N306">
            <v>3.6014176621380298</v>
          </cell>
        </row>
        <row r="307">
          <cell r="G307" t="str">
            <v>Russian Federation</v>
          </cell>
          <cell r="H307">
            <v>2</v>
          </cell>
          <cell r="I307">
            <v>3</v>
          </cell>
          <cell r="J307">
            <v>1</v>
          </cell>
          <cell r="K307">
            <v>122</v>
          </cell>
          <cell r="L307">
            <v>4579747.8428507801</v>
          </cell>
          <cell r="M307">
            <v>63.451810604554503</v>
          </cell>
          <cell r="N307">
            <v>8.1682964781843292</v>
          </cell>
        </row>
        <row r="308">
          <cell r="G308" t="str">
            <v>Russian Federation</v>
          </cell>
          <cell r="H308">
            <v>2</v>
          </cell>
          <cell r="I308">
            <v>4</v>
          </cell>
          <cell r="J308">
            <v>1</v>
          </cell>
          <cell r="K308">
            <v>19.8</v>
          </cell>
          <cell r="L308">
            <v>558651.51585635799</v>
          </cell>
          <cell r="M308">
            <v>46.672190688373703</v>
          </cell>
          <cell r="N308">
            <v>12.114517557874599</v>
          </cell>
        </row>
        <row r="309">
          <cell r="G309" t="str">
            <v>Russian Federation</v>
          </cell>
          <cell r="H309">
            <v>3</v>
          </cell>
          <cell r="I309">
            <v>1</v>
          </cell>
          <cell r="J309">
            <v>1</v>
          </cell>
          <cell r="K309">
            <v>111.2</v>
          </cell>
          <cell r="L309">
            <v>3017667.2448020899</v>
          </cell>
          <cell r="M309">
            <v>57.084282297223197</v>
          </cell>
          <cell r="N309">
            <v>4.8327516896889202</v>
          </cell>
        </row>
        <row r="310">
          <cell r="G310" t="str">
            <v>Russian Federation</v>
          </cell>
          <cell r="H310">
            <v>3</v>
          </cell>
          <cell r="I310">
            <v>2</v>
          </cell>
          <cell r="J310">
            <v>1</v>
          </cell>
          <cell r="K310">
            <v>480.1</v>
          </cell>
          <cell r="L310">
            <v>12185860.988294</v>
          </cell>
          <cell r="M310">
            <v>65.924724692386803</v>
          </cell>
          <cell r="N310">
            <v>2.7673111547984899</v>
          </cell>
        </row>
        <row r="311">
          <cell r="G311" t="str">
            <v>Russian Federation</v>
          </cell>
          <cell r="H311">
            <v>3</v>
          </cell>
          <cell r="I311">
            <v>3</v>
          </cell>
          <cell r="J311">
            <v>1</v>
          </cell>
          <cell r="K311">
            <v>590.5</v>
          </cell>
          <cell r="L311">
            <v>13642652.143444899</v>
          </cell>
          <cell r="M311">
            <v>70.980711756897193</v>
          </cell>
          <cell r="N311">
            <v>2.5048584267428899</v>
          </cell>
        </row>
        <row r="312">
          <cell r="G312" t="str">
            <v>Russian Federation</v>
          </cell>
          <cell r="H312">
            <v>3</v>
          </cell>
          <cell r="I312">
            <v>4</v>
          </cell>
          <cell r="J312">
            <v>1</v>
          </cell>
          <cell r="K312">
            <v>145.19999999999999</v>
          </cell>
          <cell r="L312">
            <v>3251205.4860177198</v>
          </cell>
          <cell r="M312">
            <v>76.677775861417501</v>
          </cell>
          <cell r="N312">
            <v>6.0911915642445704</v>
          </cell>
        </row>
        <row r="313">
          <cell r="G313" t="str">
            <v>Lightning</v>
          </cell>
          <cell r="H313">
            <v>1</v>
          </cell>
          <cell r="I313">
            <v>1</v>
          </cell>
          <cell r="J313">
            <v>1</v>
          </cell>
          <cell r="K313">
            <v>471.3</v>
          </cell>
          <cell r="L313">
            <v>261556.11615624299</v>
          </cell>
          <cell r="M313">
            <v>67.245941615675093</v>
          </cell>
          <cell r="N313">
            <v>1.93609670873374</v>
          </cell>
        </row>
        <row r="314">
          <cell r="G314" t="str">
            <v>Lightning</v>
          </cell>
          <cell r="H314">
            <v>1</v>
          </cell>
          <cell r="I314">
            <v>2</v>
          </cell>
          <cell r="J314">
            <v>1</v>
          </cell>
          <cell r="K314">
            <v>80.2</v>
          </cell>
          <cell r="L314">
            <v>54558.388532670702</v>
          </cell>
          <cell r="M314">
            <v>73.724482569645502</v>
          </cell>
          <cell r="N314">
            <v>4.6488672491462504</v>
          </cell>
        </row>
        <row r="315">
          <cell r="G315" t="str">
            <v>Lightning</v>
          </cell>
          <cell r="H315">
            <v>1</v>
          </cell>
          <cell r="I315">
            <v>3</v>
          </cell>
          <cell r="J315">
            <v>1</v>
          </cell>
          <cell r="K315">
            <v>14.4</v>
          </cell>
          <cell r="L315">
            <v>9578.8187082789991</v>
          </cell>
          <cell r="M315">
            <v>76.8573316360132</v>
          </cell>
          <cell r="N315">
            <v>13.347346003579499</v>
          </cell>
        </row>
        <row r="316">
          <cell r="G316" t="str">
            <v>Lightning</v>
          </cell>
          <cell r="H316">
            <v>2</v>
          </cell>
          <cell r="I316">
            <v>1</v>
          </cell>
          <cell r="J316">
            <v>1</v>
          </cell>
          <cell r="K316">
            <v>389</v>
          </cell>
          <cell r="L316">
            <v>188290.96576068</v>
          </cell>
          <cell r="M316">
            <v>74.6945358639679</v>
          </cell>
          <cell r="N316">
            <v>2.2108660697765199</v>
          </cell>
        </row>
        <row r="317">
          <cell r="G317" t="str">
            <v>Lightning</v>
          </cell>
          <cell r="H317">
            <v>2</v>
          </cell>
          <cell r="I317">
            <v>2</v>
          </cell>
          <cell r="J317">
            <v>1</v>
          </cell>
          <cell r="K317">
            <v>385</v>
          </cell>
          <cell r="L317">
            <v>203683.026951887</v>
          </cell>
          <cell r="M317">
            <v>78.360266222113395</v>
          </cell>
          <cell r="N317">
            <v>1.9397612302115499</v>
          </cell>
        </row>
        <row r="318">
          <cell r="G318" t="str">
            <v>Lightning</v>
          </cell>
          <cell r="H318">
            <v>2</v>
          </cell>
          <cell r="I318">
            <v>3</v>
          </cell>
          <cell r="J318">
            <v>1</v>
          </cell>
          <cell r="K318">
            <v>202.4</v>
          </cell>
          <cell r="L318">
            <v>108079.715907729</v>
          </cell>
          <cell r="M318">
            <v>84.647951761148704</v>
          </cell>
          <cell r="N318">
            <v>3.0226777512656899</v>
          </cell>
        </row>
        <row r="319">
          <cell r="G319" t="str">
            <v>Lightning</v>
          </cell>
          <cell r="H319">
            <v>2</v>
          </cell>
          <cell r="I319">
            <v>4</v>
          </cell>
          <cell r="J319">
            <v>1</v>
          </cell>
          <cell r="K319">
            <v>20.6</v>
          </cell>
          <cell r="L319">
            <v>10852.221064933899</v>
          </cell>
          <cell r="M319">
            <v>85.037726502881497</v>
          </cell>
          <cell r="N319">
            <v>10.1926195104332</v>
          </cell>
        </row>
        <row r="320">
          <cell r="G320" t="str">
            <v>Lightning</v>
          </cell>
          <cell r="H320">
            <v>3</v>
          </cell>
          <cell r="I320">
            <v>1</v>
          </cell>
          <cell r="J320">
            <v>1</v>
          </cell>
          <cell r="K320">
            <v>135.30000000000001</v>
          </cell>
          <cell r="L320">
            <v>66013.896638933904</v>
          </cell>
          <cell r="M320">
            <v>84.844637370143602</v>
          </cell>
          <cell r="N320">
            <v>3.32599286395005</v>
          </cell>
        </row>
        <row r="321">
          <cell r="G321" t="str">
            <v>Lightning</v>
          </cell>
          <cell r="H321">
            <v>3</v>
          </cell>
          <cell r="I321">
            <v>2</v>
          </cell>
          <cell r="J321">
            <v>1</v>
          </cell>
          <cell r="K321">
            <v>447.7</v>
          </cell>
          <cell r="L321">
            <v>235487.72557215401</v>
          </cell>
          <cell r="M321">
            <v>83.922851059869899</v>
          </cell>
          <cell r="N321">
            <v>1.67093117848088</v>
          </cell>
        </row>
        <row r="322">
          <cell r="G322" t="str">
            <v>Lightning</v>
          </cell>
          <cell r="H322">
            <v>3</v>
          </cell>
          <cell r="I322">
            <v>3</v>
          </cell>
          <cell r="J322">
            <v>1</v>
          </cell>
          <cell r="K322">
            <v>874.7</v>
          </cell>
          <cell r="L322">
            <v>467925.37418424903</v>
          </cell>
          <cell r="M322">
            <v>88.568911364572202</v>
          </cell>
          <cell r="N322">
            <v>1.21102906444967</v>
          </cell>
        </row>
        <row r="323">
          <cell r="G323" t="str">
            <v>Lightning</v>
          </cell>
          <cell r="H323">
            <v>3</v>
          </cell>
          <cell r="I323">
            <v>4</v>
          </cell>
          <cell r="J323">
            <v>1</v>
          </cell>
          <cell r="K323">
            <v>442.3</v>
          </cell>
          <cell r="L323">
            <v>242991.17855594499</v>
          </cell>
          <cell r="M323">
            <v>90.587681803418903</v>
          </cell>
          <cell r="N323">
            <v>1.86366708461455</v>
          </cell>
        </row>
        <row r="324">
          <cell r="G324" t="str">
            <v>Slovak Republic</v>
          </cell>
          <cell r="H324">
            <v>1</v>
          </cell>
          <cell r="I324">
            <v>1</v>
          </cell>
          <cell r="J324">
            <v>1</v>
          </cell>
          <cell r="K324">
            <v>81.2</v>
          </cell>
          <cell r="L324">
            <v>52730.025697475598</v>
          </cell>
          <cell r="M324">
            <v>22.584744940771699</v>
          </cell>
          <cell r="N324">
            <v>2.7222463454702002</v>
          </cell>
        </row>
        <row r="325">
          <cell r="G325" t="str">
            <v>Slovak Republic</v>
          </cell>
          <cell r="H325">
            <v>1</v>
          </cell>
          <cell r="I325">
            <v>2</v>
          </cell>
          <cell r="J325">
            <v>1</v>
          </cell>
          <cell r="K325">
            <v>113.8</v>
          </cell>
          <cell r="L325">
            <v>76417.884811600801</v>
          </cell>
          <cell r="M325">
            <v>40.930564136722097</v>
          </cell>
          <cell r="N325">
            <v>3.64031081829765</v>
          </cell>
        </row>
        <row r="326">
          <cell r="G326" t="str">
            <v>Slovak Republic</v>
          </cell>
          <cell r="H326">
            <v>1</v>
          </cell>
          <cell r="I326">
            <v>3</v>
          </cell>
          <cell r="J326">
            <v>1</v>
          </cell>
          <cell r="K326">
            <v>58.2</v>
          </cell>
          <cell r="L326">
            <v>36830.092531164199</v>
          </cell>
          <cell r="M326">
            <v>46.912762367150101</v>
          </cell>
          <cell r="N326">
            <v>5.9765737335572897</v>
          </cell>
        </row>
        <row r="327">
          <cell r="G327" t="str">
            <v>Slovak Republic</v>
          </cell>
          <cell r="H327">
            <v>1</v>
          </cell>
          <cell r="I327">
            <v>4</v>
          </cell>
          <cell r="J327">
            <v>1</v>
          </cell>
          <cell r="K327">
            <v>3.8</v>
          </cell>
          <cell r="L327">
            <v>2112.7476994655299</v>
          </cell>
          <cell r="M327">
            <v>56.639562263212397</v>
          </cell>
          <cell r="N327">
            <v>30.329693278569</v>
          </cell>
        </row>
        <row r="328">
          <cell r="G328" t="str">
            <v>Slovak Republic</v>
          </cell>
          <cell r="H328">
            <v>2</v>
          </cell>
          <cell r="I328">
            <v>1</v>
          </cell>
          <cell r="J328">
            <v>1</v>
          </cell>
          <cell r="K328">
            <v>154.80000000000001</v>
          </cell>
          <cell r="L328">
            <v>110704.757741821</v>
          </cell>
          <cell r="M328">
            <v>57.455384123964599</v>
          </cell>
          <cell r="N328">
            <v>3.6468855091273502</v>
          </cell>
        </row>
        <row r="329">
          <cell r="G329" t="str">
            <v>Slovak Republic</v>
          </cell>
          <cell r="H329">
            <v>2</v>
          </cell>
          <cell r="I329">
            <v>2</v>
          </cell>
          <cell r="J329">
            <v>1</v>
          </cell>
          <cell r="K329">
            <v>705.9</v>
          </cell>
          <cell r="L329">
            <v>488367.70503688598</v>
          </cell>
          <cell r="M329">
            <v>69.436148145530296</v>
          </cell>
          <cell r="N329">
            <v>1.9311937228012599</v>
          </cell>
        </row>
        <row r="330">
          <cell r="G330" t="str">
            <v>Slovak Republic</v>
          </cell>
          <cell r="H330">
            <v>2</v>
          </cell>
          <cell r="I330">
            <v>3</v>
          </cell>
          <cell r="J330">
            <v>1</v>
          </cell>
          <cell r="K330">
            <v>913.8</v>
          </cell>
          <cell r="L330">
            <v>648885.59671827196</v>
          </cell>
          <cell r="M330">
            <v>75.045895674027093</v>
          </cell>
          <cell r="N330">
            <v>1.7677838970398501</v>
          </cell>
        </row>
        <row r="331">
          <cell r="G331" t="str">
            <v>Slovak Republic</v>
          </cell>
          <cell r="H331">
            <v>2</v>
          </cell>
          <cell r="I331">
            <v>4</v>
          </cell>
          <cell r="J331">
            <v>1</v>
          </cell>
          <cell r="K331">
            <v>226.5</v>
          </cell>
          <cell r="L331">
            <v>163767.11096681599</v>
          </cell>
          <cell r="M331">
            <v>81.681212893689604</v>
          </cell>
          <cell r="N331">
            <v>2.8819953642256002</v>
          </cell>
        </row>
        <row r="332">
          <cell r="G332" t="str">
            <v>Slovak Republic</v>
          </cell>
          <cell r="H332">
            <v>3</v>
          </cell>
          <cell r="I332">
            <v>1</v>
          </cell>
          <cell r="J332">
            <v>1</v>
          </cell>
          <cell r="K332">
            <v>15.7</v>
          </cell>
          <cell r="L332">
            <v>9951.1748579298091</v>
          </cell>
          <cell r="M332">
            <v>74.484944637708296</v>
          </cell>
          <cell r="N332">
            <v>16.1317587872731</v>
          </cell>
        </row>
        <row r="333">
          <cell r="G333" t="str">
            <v>Slovak Republic</v>
          </cell>
          <cell r="H333">
            <v>3</v>
          </cell>
          <cell r="I333">
            <v>2</v>
          </cell>
          <cell r="J333">
            <v>1</v>
          </cell>
          <cell r="K333">
            <v>127.3</v>
          </cell>
          <cell r="L333">
            <v>97380.592889235806</v>
          </cell>
          <cell r="M333">
            <v>81.053777180107602</v>
          </cell>
          <cell r="N333">
            <v>3.8907700502727098</v>
          </cell>
        </row>
        <row r="334">
          <cell r="G334" t="str">
            <v>Slovak Republic</v>
          </cell>
          <cell r="H334">
            <v>3</v>
          </cell>
          <cell r="I334">
            <v>3</v>
          </cell>
          <cell r="J334">
            <v>1</v>
          </cell>
          <cell r="K334">
            <v>383.2</v>
          </cell>
          <cell r="L334">
            <v>295682.970435792</v>
          </cell>
          <cell r="M334">
            <v>87.047796883014598</v>
          </cell>
          <cell r="N334">
            <v>1.8856564296720999</v>
          </cell>
        </row>
        <row r="335">
          <cell r="G335" t="str">
            <v>Slovak Republic</v>
          </cell>
          <cell r="H335">
            <v>3</v>
          </cell>
          <cell r="I335">
            <v>4</v>
          </cell>
          <cell r="J335">
            <v>1</v>
          </cell>
          <cell r="K335">
            <v>225.8</v>
          </cell>
          <cell r="L335">
            <v>174103.23403091001</v>
          </cell>
          <cell r="M335">
            <v>89.773862671316706</v>
          </cell>
          <cell r="N335">
            <v>2.3823304926360098</v>
          </cell>
        </row>
        <row r="336">
          <cell r="G336" t="str">
            <v>Stars</v>
          </cell>
          <cell r="H336">
            <v>1</v>
          </cell>
          <cell r="I336">
            <v>1</v>
          </cell>
          <cell r="J336">
            <v>1</v>
          </cell>
          <cell r="K336">
            <v>150.5</v>
          </cell>
          <cell r="L336">
            <v>49119.530626138498</v>
          </cell>
          <cell r="M336">
            <v>34.229482375346002</v>
          </cell>
          <cell r="N336">
            <v>2.8685814265197398</v>
          </cell>
        </row>
        <row r="337">
          <cell r="G337" t="str">
            <v>Stars</v>
          </cell>
          <cell r="H337">
            <v>1</v>
          </cell>
          <cell r="I337">
            <v>2</v>
          </cell>
          <cell r="J337">
            <v>1</v>
          </cell>
          <cell r="K337">
            <v>101.7</v>
          </cell>
          <cell r="L337">
            <v>33228.340081369301</v>
          </cell>
          <cell r="M337">
            <v>45.460778681414098</v>
          </cell>
          <cell r="N337">
            <v>4.2429120089494399</v>
          </cell>
        </row>
        <row r="338">
          <cell r="G338" t="str">
            <v>Stars</v>
          </cell>
          <cell r="H338">
            <v>1</v>
          </cell>
          <cell r="I338">
            <v>3</v>
          </cell>
          <cell r="J338">
            <v>1</v>
          </cell>
          <cell r="K338">
            <v>30.3</v>
          </cell>
          <cell r="L338">
            <v>10274.5725166435</v>
          </cell>
          <cell r="M338">
            <v>58.929852437223602</v>
          </cell>
          <cell r="N338">
            <v>10.394495471481701</v>
          </cell>
        </row>
        <row r="339">
          <cell r="G339" t="str">
            <v>Stars</v>
          </cell>
          <cell r="H339">
            <v>1</v>
          </cell>
          <cell r="I339">
            <v>4</v>
          </cell>
          <cell r="J339">
            <v>1</v>
          </cell>
          <cell r="K339">
            <v>2.5</v>
          </cell>
          <cell r="L339">
            <v>953.41743465123398</v>
          </cell>
          <cell r="M339">
            <v>61.663807398480301</v>
          </cell>
          <cell r="N339">
            <v>29.136525308504801</v>
          </cell>
        </row>
        <row r="340">
          <cell r="G340" t="str">
            <v>Stars</v>
          </cell>
          <cell r="H340">
            <v>2</v>
          </cell>
          <cell r="I340">
            <v>1</v>
          </cell>
          <cell r="J340">
            <v>1</v>
          </cell>
          <cell r="K340">
            <v>363.2</v>
          </cell>
          <cell r="L340">
            <v>96050.650694080206</v>
          </cell>
          <cell r="M340">
            <v>58.7588626240127</v>
          </cell>
          <cell r="N340">
            <v>2.3244985588709399</v>
          </cell>
        </row>
        <row r="341">
          <cell r="G341" t="str">
            <v>Stars</v>
          </cell>
          <cell r="H341">
            <v>2</v>
          </cell>
          <cell r="I341">
            <v>2</v>
          </cell>
          <cell r="J341">
            <v>1</v>
          </cell>
          <cell r="K341">
            <v>631.20000000000005</v>
          </cell>
          <cell r="L341">
            <v>171890.94147716099</v>
          </cell>
          <cell r="M341">
            <v>68.865871908254604</v>
          </cell>
          <cell r="N341">
            <v>1.9548779305763799</v>
          </cell>
        </row>
        <row r="342">
          <cell r="G342" t="str">
            <v>Stars</v>
          </cell>
          <cell r="H342">
            <v>2</v>
          </cell>
          <cell r="I342">
            <v>3</v>
          </cell>
          <cell r="J342">
            <v>1</v>
          </cell>
          <cell r="K342">
            <v>470.3</v>
          </cell>
          <cell r="L342">
            <v>132704.59480277501</v>
          </cell>
          <cell r="M342">
            <v>71.785364258098099</v>
          </cell>
          <cell r="N342">
            <v>1.8839244458619899</v>
          </cell>
        </row>
        <row r="343">
          <cell r="G343" t="str">
            <v>Stars</v>
          </cell>
          <cell r="H343">
            <v>2</v>
          </cell>
          <cell r="I343">
            <v>4</v>
          </cell>
          <cell r="J343">
            <v>1</v>
          </cell>
          <cell r="K343">
            <v>95.3</v>
          </cell>
          <cell r="L343">
            <v>28519.8740949231</v>
          </cell>
          <cell r="M343">
            <v>71.8491619964758</v>
          </cell>
          <cell r="N343">
            <v>4.5420221365611697</v>
          </cell>
        </row>
        <row r="344">
          <cell r="G344" t="str">
            <v>Stars</v>
          </cell>
          <cell r="H344">
            <v>3</v>
          </cell>
          <cell r="I344">
            <v>1</v>
          </cell>
          <cell r="J344">
            <v>1</v>
          </cell>
          <cell r="K344">
            <v>68.599999999999994</v>
          </cell>
          <cell r="L344">
            <v>15384.401468547499</v>
          </cell>
          <cell r="M344">
            <v>75.091941583395993</v>
          </cell>
          <cell r="N344">
            <v>5.5992139002619403</v>
          </cell>
        </row>
        <row r="345">
          <cell r="G345" t="str">
            <v>Stars</v>
          </cell>
          <cell r="H345">
            <v>3</v>
          </cell>
          <cell r="I345">
            <v>2</v>
          </cell>
          <cell r="J345">
            <v>1</v>
          </cell>
          <cell r="K345">
            <v>288.2</v>
          </cell>
          <cell r="L345">
            <v>68110.896670621805</v>
          </cell>
          <cell r="M345">
            <v>80.153837414587599</v>
          </cell>
          <cell r="N345">
            <v>2.56921452588761</v>
          </cell>
        </row>
        <row r="346">
          <cell r="G346" t="str">
            <v>Stars</v>
          </cell>
          <cell r="H346">
            <v>3</v>
          </cell>
          <cell r="I346">
            <v>3</v>
          </cell>
          <cell r="J346">
            <v>1</v>
          </cell>
          <cell r="K346">
            <v>492.1</v>
          </cell>
          <cell r="L346">
            <v>122004.654702306</v>
          </cell>
          <cell r="M346">
            <v>82.538130222815496</v>
          </cell>
          <cell r="N346">
            <v>2.0001022430814599</v>
          </cell>
        </row>
        <row r="347">
          <cell r="G347" t="str">
            <v>Stars</v>
          </cell>
          <cell r="H347">
            <v>3</v>
          </cell>
          <cell r="I347">
            <v>4</v>
          </cell>
          <cell r="J347">
            <v>1</v>
          </cell>
          <cell r="K347">
            <v>195.1</v>
          </cell>
          <cell r="L347">
            <v>50792.3154027704</v>
          </cell>
          <cell r="M347">
            <v>83.642113327127205</v>
          </cell>
          <cell r="N347">
            <v>3.0694572386529502</v>
          </cell>
        </row>
        <row r="348">
          <cell r="G348" t="str">
            <v>Spain</v>
          </cell>
          <cell r="H348">
            <v>1</v>
          </cell>
          <cell r="I348">
            <v>1</v>
          </cell>
          <cell r="J348">
            <v>1</v>
          </cell>
          <cell r="K348">
            <v>540.5</v>
          </cell>
          <cell r="L348">
            <v>2665498.28528882</v>
          </cell>
          <cell r="M348">
            <v>42.1633763165202</v>
          </cell>
          <cell r="N348">
            <v>1.60896680780681</v>
          </cell>
        </row>
        <row r="349">
          <cell r="G349" t="str">
            <v>Spain</v>
          </cell>
          <cell r="H349">
            <v>1</v>
          </cell>
          <cell r="I349">
            <v>2</v>
          </cell>
          <cell r="J349">
            <v>1</v>
          </cell>
          <cell r="K349">
            <v>503.2</v>
          </cell>
          <cell r="L349">
            <v>2650401.7375959302</v>
          </cell>
          <cell r="M349">
            <v>56.2893809693417</v>
          </cell>
          <cell r="N349">
            <v>1.8971155499930299</v>
          </cell>
        </row>
        <row r="350">
          <cell r="G350" t="str">
            <v>Spain</v>
          </cell>
          <cell r="H350">
            <v>1</v>
          </cell>
          <cell r="I350">
            <v>3</v>
          </cell>
          <cell r="J350">
            <v>1</v>
          </cell>
          <cell r="K350">
            <v>159.6</v>
          </cell>
          <cell r="L350">
            <v>824278.24989326205</v>
          </cell>
          <cell r="M350">
            <v>68.347798964494601</v>
          </cell>
          <cell r="N350">
            <v>3.8318001029376099</v>
          </cell>
        </row>
        <row r="351">
          <cell r="G351" t="str">
            <v>Spain</v>
          </cell>
          <cell r="H351">
            <v>1</v>
          </cell>
          <cell r="I351">
            <v>4</v>
          </cell>
          <cell r="J351">
            <v>1</v>
          </cell>
          <cell r="K351">
            <v>9.6999999999999993</v>
          </cell>
          <cell r="L351">
            <v>56367.452069785802</v>
          </cell>
          <cell r="M351">
            <v>96.275729171619901</v>
          </cell>
          <cell r="N351">
            <v>8.0694951531005703</v>
          </cell>
        </row>
        <row r="352">
          <cell r="G352" t="str">
            <v>Spain</v>
          </cell>
          <cell r="H352">
            <v>2</v>
          </cell>
          <cell r="I352">
            <v>1</v>
          </cell>
          <cell r="J352">
            <v>1</v>
          </cell>
          <cell r="K352">
            <v>141.5</v>
          </cell>
          <cell r="L352">
            <v>846154.98212506296</v>
          </cell>
          <cell r="M352">
            <v>64.518571135539403</v>
          </cell>
          <cell r="N352">
            <v>4.5751386901781297</v>
          </cell>
        </row>
        <row r="353">
          <cell r="G353" t="str">
            <v>Spain</v>
          </cell>
          <cell r="H353">
            <v>2</v>
          </cell>
          <cell r="I353">
            <v>2</v>
          </cell>
          <cell r="J353">
            <v>1</v>
          </cell>
          <cell r="K353">
            <v>286.89999999999998</v>
          </cell>
          <cell r="L353">
            <v>1764796.2563545799</v>
          </cell>
          <cell r="M353">
            <v>64.551871166205601</v>
          </cell>
          <cell r="N353">
            <v>3.2409834937125299</v>
          </cell>
        </row>
        <row r="354">
          <cell r="G354" t="str">
            <v>Spain</v>
          </cell>
          <cell r="H354">
            <v>2</v>
          </cell>
          <cell r="I354">
            <v>3</v>
          </cell>
          <cell r="J354">
            <v>1</v>
          </cell>
          <cell r="K354">
            <v>185</v>
          </cell>
          <cell r="L354">
            <v>1160234.5016873199</v>
          </cell>
          <cell r="M354">
            <v>73.8454102990504</v>
          </cell>
          <cell r="N354">
            <v>3.8290960609970899</v>
          </cell>
        </row>
        <row r="355">
          <cell r="G355" t="str">
            <v>Spain</v>
          </cell>
          <cell r="H355">
            <v>2</v>
          </cell>
          <cell r="I355">
            <v>4</v>
          </cell>
          <cell r="J355">
            <v>1</v>
          </cell>
          <cell r="K355">
            <v>27.6</v>
          </cell>
          <cell r="L355">
            <v>175241.195179781</v>
          </cell>
          <cell r="M355">
            <v>83.210425633350198</v>
          </cell>
          <cell r="N355">
            <v>9.6355277175185208</v>
          </cell>
        </row>
        <row r="356">
          <cell r="G356" t="str">
            <v>Spain</v>
          </cell>
          <cell r="H356">
            <v>3</v>
          </cell>
          <cell r="I356">
            <v>1</v>
          </cell>
          <cell r="J356">
            <v>1</v>
          </cell>
          <cell r="K356">
            <v>105.9</v>
          </cell>
          <cell r="L356">
            <v>554497.72260576999</v>
          </cell>
          <cell r="M356">
            <v>70.160880879130602</v>
          </cell>
          <cell r="N356">
            <v>5.1101823887194699</v>
          </cell>
        </row>
        <row r="357">
          <cell r="G357" t="str">
            <v>Spain</v>
          </cell>
          <cell r="H357">
            <v>3</v>
          </cell>
          <cell r="I357">
            <v>2</v>
          </cell>
          <cell r="J357">
            <v>1</v>
          </cell>
          <cell r="K357">
            <v>442.3</v>
          </cell>
          <cell r="L357">
            <v>2393535.8249694398</v>
          </cell>
          <cell r="M357">
            <v>76.139850192624806</v>
          </cell>
          <cell r="N357">
            <v>2.43542788059754</v>
          </cell>
        </row>
        <row r="358">
          <cell r="G358" t="str">
            <v>Spain</v>
          </cell>
          <cell r="H358">
            <v>3</v>
          </cell>
          <cell r="I358">
            <v>3</v>
          </cell>
          <cell r="J358">
            <v>1</v>
          </cell>
          <cell r="K358">
            <v>578.20000000000005</v>
          </cell>
          <cell r="L358">
            <v>3126005.1887934199</v>
          </cell>
          <cell r="M358">
            <v>82.995813557585393</v>
          </cell>
          <cell r="N358">
            <v>1.6476582973814999</v>
          </cell>
        </row>
        <row r="359">
          <cell r="G359" t="str">
            <v>Spain</v>
          </cell>
          <cell r="H359">
            <v>3</v>
          </cell>
          <cell r="I359">
            <v>4</v>
          </cell>
          <cell r="J359">
            <v>1</v>
          </cell>
          <cell r="K359">
            <v>133.6</v>
          </cell>
          <cell r="L359">
            <v>742748.32866846502</v>
          </cell>
          <cell r="M359">
            <v>87.203435888968301</v>
          </cell>
          <cell r="N359">
            <v>3.8570602579764901</v>
          </cell>
        </row>
        <row r="360">
          <cell r="G360" t="str">
            <v>Sweden</v>
          </cell>
          <cell r="H360">
            <v>1</v>
          </cell>
          <cell r="I360">
            <v>1</v>
          </cell>
          <cell r="J360">
            <v>1</v>
          </cell>
          <cell r="K360">
            <v>106.5</v>
          </cell>
          <cell r="L360">
            <v>171328.83733805001</v>
          </cell>
          <cell r="M360">
            <v>51.686825174452999</v>
          </cell>
          <cell r="N360">
            <v>4.0869460336091299</v>
          </cell>
        </row>
        <row r="361">
          <cell r="G361" t="str">
            <v>Sweden</v>
          </cell>
          <cell r="H361">
            <v>1</v>
          </cell>
          <cell r="I361">
            <v>2</v>
          </cell>
          <cell r="J361">
            <v>1</v>
          </cell>
          <cell r="K361">
            <v>144.1</v>
          </cell>
          <cell r="L361">
            <v>234696.548750919</v>
          </cell>
          <cell r="M361">
            <v>68.939346890041904</v>
          </cell>
          <cell r="N361">
            <v>3.9972682017445802</v>
          </cell>
        </row>
        <row r="362">
          <cell r="G362" t="str">
            <v>Sweden</v>
          </cell>
          <cell r="H362">
            <v>1</v>
          </cell>
          <cell r="I362">
            <v>3</v>
          </cell>
          <cell r="J362">
            <v>1</v>
          </cell>
          <cell r="K362">
            <v>87.3</v>
          </cell>
          <cell r="L362">
            <v>144560.97229416101</v>
          </cell>
          <cell r="M362">
            <v>79.437789896686695</v>
          </cell>
          <cell r="N362">
            <v>5.1340732012134502</v>
          </cell>
        </row>
        <row r="363">
          <cell r="G363" t="str">
            <v>Sweden</v>
          </cell>
          <cell r="H363">
            <v>1</v>
          </cell>
          <cell r="I363">
            <v>4</v>
          </cell>
          <cell r="J363">
            <v>1</v>
          </cell>
          <cell r="K363">
            <v>13.1</v>
          </cell>
          <cell r="L363">
            <v>21446.247092515299</v>
          </cell>
          <cell r="M363">
            <v>82.654214152972898</v>
          </cell>
          <cell r="N363">
            <v>12.746763770391601</v>
          </cell>
        </row>
        <row r="364">
          <cell r="G364" t="str">
            <v>Sweden</v>
          </cell>
          <cell r="H364">
            <v>2</v>
          </cell>
          <cell r="I364">
            <v>1</v>
          </cell>
          <cell r="J364">
            <v>1</v>
          </cell>
          <cell r="K364">
            <v>138.9</v>
          </cell>
          <cell r="L364">
            <v>206784.34727984</v>
          </cell>
          <cell r="M364">
            <v>69.949399761217407</v>
          </cell>
          <cell r="N364">
            <v>3.7366531662856102</v>
          </cell>
        </row>
        <row r="365">
          <cell r="G365" t="str">
            <v>Sweden</v>
          </cell>
          <cell r="H365">
            <v>2</v>
          </cell>
          <cell r="I365">
            <v>2</v>
          </cell>
          <cell r="J365">
            <v>1</v>
          </cell>
          <cell r="K365">
            <v>394.3</v>
          </cell>
          <cell r="L365">
            <v>571607.32847338205</v>
          </cell>
          <cell r="M365">
            <v>81.093935012099607</v>
          </cell>
          <cell r="N365">
            <v>2.1659410653388602</v>
          </cell>
        </row>
        <row r="366">
          <cell r="G366" t="str">
            <v>Sweden</v>
          </cell>
          <cell r="H366">
            <v>2</v>
          </cell>
          <cell r="I366">
            <v>3</v>
          </cell>
          <cell r="J366">
            <v>1</v>
          </cell>
          <cell r="K366">
            <v>580.70000000000005</v>
          </cell>
          <cell r="L366">
            <v>813045.94984839403</v>
          </cell>
          <cell r="M366">
            <v>87.770225525845902</v>
          </cell>
          <cell r="N366">
            <v>1.54513127037582</v>
          </cell>
        </row>
        <row r="367">
          <cell r="G367" t="str">
            <v>Sweden</v>
          </cell>
          <cell r="H367">
            <v>2</v>
          </cell>
          <cell r="I367">
            <v>4</v>
          </cell>
          <cell r="J367">
            <v>1</v>
          </cell>
          <cell r="K367">
            <v>228.1</v>
          </cell>
          <cell r="L367">
            <v>305902.020258345</v>
          </cell>
          <cell r="M367">
            <v>92.694581988473303</v>
          </cell>
          <cell r="N367">
            <v>2.0732975528256099</v>
          </cell>
        </row>
        <row r="368">
          <cell r="G368" t="str">
            <v>Sweden</v>
          </cell>
          <cell r="H368">
            <v>3</v>
          </cell>
          <cell r="I368">
            <v>1</v>
          </cell>
          <cell r="J368">
            <v>1</v>
          </cell>
          <cell r="K368">
            <v>56.4</v>
          </cell>
          <cell r="L368">
            <v>56729.436735852301</v>
          </cell>
          <cell r="M368">
            <v>65.870108563621201</v>
          </cell>
          <cell r="N368">
            <v>6.0273762426244799</v>
          </cell>
        </row>
        <row r="369">
          <cell r="G369" t="str">
            <v>Sweden</v>
          </cell>
          <cell r="H369">
            <v>3</v>
          </cell>
          <cell r="I369">
            <v>2</v>
          </cell>
          <cell r="J369">
            <v>1</v>
          </cell>
          <cell r="K369">
            <v>193.8</v>
          </cell>
          <cell r="L369">
            <v>217515.90471057</v>
          </cell>
          <cell r="M369">
            <v>86.711408103775696</v>
          </cell>
          <cell r="N369">
            <v>2.8476832814424098</v>
          </cell>
        </row>
        <row r="370">
          <cell r="G370" t="str">
            <v>Sweden</v>
          </cell>
          <cell r="H370">
            <v>3</v>
          </cell>
          <cell r="I370">
            <v>3</v>
          </cell>
          <cell r="J370">
            <v>1</v>
          </cell>
          <cell r="K370">
            <v>533.70000000000005</v>
          </cell>
          <cell r="L370">
            <v>596084.23846830404</v>
          </cell>
          <cell r="M370">
            <v>90.241296390269994</v>
          </cell>
          <cell r="N370">
            <v>1.3586375335132701</v>
          </cell>
        </row>
        <row r="371">
          <cell r="G371" t="str">
            <v>Sweden</v>
          </cell>
          <cell r="H371">
            <v>3</v>
          </cell>
          <cell r="I371">
            <v>4</v>
          </cell>
          <cell r="J371">
            <v>1</v>
          </cell>
          <cell r="K371">
            <v>495.1</v>
          </cell>
          <cell r="L371">
            <v>546401.50195650896</v>
          </cell>
          <cell r="M371">
            <v>94.601219991412904</v>
          </cell>
          <cell r="N371">
            <v>0.97762662734820904</v>
          </cell>
        </row>
        <row r="372">
          <cell r="G372" t="str">
            <v>Predators</v>
          </cell>
          <cell r="H372">
            <v>1</v>
          </cell>
          <cell r="I372">
            <v>1</v>
          </cell>
          <cell r="J372">
            <v>1</v>
          </cell>
          <cell r="K372">
            <v>566.79999999999995</v>
          </cell>
          <cell r="L372">
            <v>5752562.8891910901</v>
          </cell>
          <cell r="M372">
            <v>32.773820682748998</v>
          </cell>
          <cell r="N372">
            <v>1.39577219780638</v>
          </cell>
        </row>
        <row r="373">
          <cell r="G373" t="str">
            <v>Predators</v>
          </cell>
          <cell r="H373">
            <v>1</v>
          </cell>
          <cell r="I373">
            <v>2</v>
          </cell>
          <cell r="J373">
            <v>1</v>
          </cell>
          <cell r="K373">
            <v>314.60000000000002</v>
          </cell>
          <cell r="L373">
            <v>3467300.20489599</v>
          </cell>
          <cell r="M373">
            <v>51.041126710044097</v>
          </cell>
          <cell r="N373">
            <v>2.62490083163084</v>
          </cell>
        </row>
        <row r="374">
          <cell r="G374" t="str">
            <v>Predators</v>
          </cell>
          <cell r="H374">
            <v>1</v>
          </cell>
          <cell r="I374">
            <v>3</v>
          </cell>
          <cell r="J374">
            <v>1</v>
          </cell>
          <cell r="K374">
            <v>68.900000000000006</v>
          </cell>
          <cell r="L374">
            <v>747928.61689839605</v>
          </cell>
          <cell r="M374">
            <v>58.015703813012301</v>
          </cell>
          <cell r="N374">
            <v>6.0663143331701201</v>
          </cell>
        </row>
        <row r="375">
          <cell r="G375" t="str">
            <v>Predators</v>
          </cell>
          <cell r="H375">
            <v>1</v>
          </cell>
          <cell r="I375">
            <v>4</v>
          </cell>
          <cell r="J375">
            <v>1</v>
          </cell>
          <cell r="K375">
            <v>3.7</v>
          </cell>
          <cell r="L375">
            <v>40697.757764763701</v>
          </cell>
          <cell r="M375">
            <v>68.151896815075204</v>
          </cell>
          <cell r="N375">
            <v>27.313231030344301</v>
          </cell>
        </row>
        <row r="376">
          <cell r="G376" t="str">
            <v>Predators</v>
          </cell>
          <cell r="H376">
            <v>2</v>
          </cell>
          <cell r="I376">
            <v>1</v>
          </cell>
          <cell r="J376">
            <v>1</v>
          </cell>
          <cell r="K376">
            <v>156</v>
          </cell>
          <cell r="L376">
            <v>1221654.38884447</v>
          </cell>
          <cell r="M376">
            <v>53.6709314904503</v>
          </cell>
          <cell r="N376">
            <v>3.7955523894220198</v>
          </cell>
        </row>
        <row r="377">
          <cell r="G377" t="str">
            <v>Predators</v>
          </cell>
          <cell r="H377">
            <v>2</v>
          </cell>
          <cell r="I377">
            <v>2</v>
          </cell>
          <cell r="J377">
            <v>1</v>
          </cell>
          <cell r="K377">
            <v>207.6</v>
          </cell>
          <cell r="L377">
            <v>1718181.6180963099</v>
          </cell>
          <cell r="M377">
            <v>53.936807448096502</v>
          </cell>
          <cell r="N377">
            <v>3.7843781661365301</v>
          </cell>
        </row>
        <row r="378">
          <cell r="G378" t="str">
            <v>Predators</v>
          </cell>
          <cell r="H378">
            <v>2</v>
          </cell>
          <cell r="I378">
            <v>3</v>
          </cell>
          <cell r="J378">
            <v>1</v>
          </cell>
          <cell r="K378">
            <v>105.9</v>
          </cell>
          <cell r="L378">
            <v>835447.77512263204</v>
          </cell>
          <cell r="M378">
            <v>58.686899612355397</v>
          </cell>
          <cell r="N378">
            <v>4.8262354628850099</v>
          </cell>
        </row>
        <row r="379">
          <cell r="G379" t="str">
            <v>Predators</v>
          </cell>
          <cell r="H379">
            <v>2</v>
          </cell>
          <cell r="I379">
            <v>4</v>
          </cell>
          <cell r="J379">
            <v>1</v>
          </cell>
          <cell r="K379">
            <v>10.5</v>
          </cell>
          <cell r="L379">
            <v>84195.751766487199</v>
          </cell>
          <cell r="M379">
            <v>71.279897130649999</v>
          </cell>
          <cell r="N379">
            <v>17.440696174072698</v>
          </cell>
        </row>
        <row r="380">
          <cell r="G380" t="str">
            <v>Predators</v>
          </cell>
          <cell r="H380">
            <v>3</v>
          </cell>
          <cell r="I380">
            <v>1</v>
          </cell>
          <cell r="J380">
            <v>1</v>
          </cell>
          <cell r="K380">
            <v>90.6</v>
          </cell>
          <cell r="L380">
            <v>669741.191877131</v>
          </cell>
          <cell r="M380">
            <v>69.032178063150397</v>
          </cell>
          <cell r="N380">
            <v>6.2970256194527696</v>
          </cell>
        </row>
        <row r="381">
          <cell r="G381" t="str">
            <v>Predators</v>
          </cell>
          <cell r="H381">
            <v>3</v>
          </cell>
          <cell r="I381">
            <v>2</v>
          </cell>
          <cell r="J381">
            <v>1</v>
          </cell>
          <cell r="K381">
            <v>228.8</v>
          </cell>
          <cell r="L381">
            <v>1432057.8463951701</v>
          </cell>
          <cell r="M381">
            <v>64.858386189669702</v>
          </cell>
          <cell r="N381">
            <v>3.7862242035352001</v>
          </cell>
        </row>
        <row r="382">
          <cell r="G382" t="str">
            <v>Predators</v>
          </cell>
          <cell r="H382">
            <v>3</v>
          </cell>
          <cell r="I382">
            <v>3</v>
          </cell>
          <cell r="J382">
            <v>1</v>
          </cell>
          <cell r="K382">
            <v>223.7</v>
          </cell>
          <cell r="L382">
            <v>1499625.66049282</v>
          </cell>
          <cell r="M382">
            <v>73.440457272470894</v>
          </cell>
          <cell r="N382">
            <v>3.5768972052618699</v>
          </cell>
        </row>
        <row r="383">
          <cell r="G383" t="str">
            <v>Predators</v>
          </cell>
          <cell r="H383">
            <v>3</v>
          </cell>
          <cell r="I383">
            <v>4</v>
          </cell>
          <cell r="J383">
            <v>1</v>
          </cell>
          <cell r="K383">
            <v>53.9</v>
          </cell>
          <cell r="L383">
            <v>363652.85326964298</v>
          </cell>
          <cell r="M383">
            <v>86.838426067813799</v>
          </cell>
          <cell r="N383">
            <v>5.3821162521753196</v>
          </cell>
        </row>
        <row r="384">
          <cell r="G384" t="str">
            <v>United States</v>
          </cell>
          <cell r="H384">
            <v>1</v>
          </cell>
          <cell r="I384">
            <v>1</v>
          </cell>
          <cell r="J384">
            <v>1</v>
          </cell>
          <cell r="K384">
            <v>151.30000000000001</v>
          </cell>
          <cell r="L384">
            <v>7364277.25835835</v>
          </cell>
          <cell r="M384">
            <v>60.140588982289501</v>
          </cell>
          <cell r="N384">
            <v>3.0902461411629401</v>
          </cell>
        </row>
        <row r="385">
          <cell r="G385" t="str">
            <v>United States</v>
          </cell>
          <cell r="H385">
            <v>1</v>
          </cell>
          <cell r="I385">
            <v>2</v>
          </cell>
          <cell r="J385">
            <v>1</v>
          </cell>
          <cell r="K385">
            <v>50.8</v>
          </cell>
          <cell r="L385">
            <v>2263989.8916489002</v>
          </cell>
          <cell r="M385">
            <v>67.323206352798906</v>
          </cell>
          <cell r="N385">
            <v>5.8792377322466001</v>
          </cell>
        </row>
        <row r="386">
          <cell r="G386" t="str">
            <v>United States</v>
          </cell>
          <cell r="H386">
            <v>1</v>
          </cell>
          <cell r="I386">
            <v>3</v>
          </cell>
          <cell r="J386">
            <v>1</v>
          </cell>
          <cell r="K386">
            <v>8.8000000000000007</v>
          </cell>
          <cell r="L386">
            <v>302786.73338806001</v>
          </cell>
          <cell r="M386">
            <v>73.340516385147495</v>
          </cell>
          <cell r="N386">
            <v>19.7448992496976</v>
          </cell>
        </row>
        <row r="387">
          <cell r="G387" t="str">
            <v>United States</v>
          </cell>
          <cell r="H387">
            <v>2</v>
          </cell>
          <cell r="I387">
            <v>1</v>
          </cell>
          <cell r="J387">
            <v>1</v>
          </cell>
          <cell r="K387">
            <v>424.4</v>
          </cell>
          <cell r="L387">
            <v>18334958.0607724</v>
          </cell>
          <cell r="M387">
            <v>65.285397593440194</v>
          </cell>
          <cell r="N387">
            <v>2.2380982009923298</v>
          </cell>
        </row>
        <row r="388">
          <cell r="G388" t="str">
            <v>United States</v>
          </cell>
          <cell r="H388">
            <v>2</v>
          </cell>
          <cell r="I388">
            <v>2</v>
          </cell>
          <cell r="J388">
            <v>1</v>
          </cell>
          <cell r="K388">
            <v>554.20000000000005</v>
          </cell>
          <cell r="L388">
            <v>22535557.776045501</v>
          </cell>
          <cell r="M388">
            <v>74.435814185360002</v>
          </cell>
          <cell r="N388">
            <v>2.0585336968574399</v>
          </cell>
        </row>
        <row r="389">
          <cell r="G389" t="str">
            <v>United States</v>
          </cell>
          <cell r="H389">
            <v>2</v>
          </cell>
          <cell r="I389">
            <v>3</v>
          </cell>
          <cell r="J389">
            <v>1</v>
          </cell>
          <cell r="K389">
            <v>322.5</v>
          </cell>
          <cell r="L389">
            <v>13735559.5165332</v>
          </cell>
          <cell r="M389">
            <v>85.906813835575804</v>
          </cell>
          <cell r="N389">
            <v>1.8703090203492101</v>
          </cell>
        </row>
        <row r="390">
          <cell r="G390" t="str">
            <v>United States</v>
          </cell>
          <cell r="H390">
            <v>2</v>
          </cell>
          <cell r="I390">
            <v>4</v>
          </cell>
          <cell r="J390">
            <v>1</v>
          </cell>
          <cell r="K390">
            <v>56.9</v>
          </cell>
          <cell r="L390">
            <v>2599628.9838383798</v>
          </cell>
          <cell r="M390">
            <v>89.202659137456905</v>
          </cell>
          <cell r="N390">
            <v>4.5829740568992801</v>
          </cell>
        </row>
        <row r="391">
          <cell r="G391" t="str">
            <v>United States</v>
          </cell>
          <cell r="H391">
            <v>3</v>
          </cell>
          <cell r="I391">
            <v>1</v>
          </cell>
          <cell r="J391">
            <v>1</v>
          </cell>
          <cell r="K391">
            <v>127.1</v>
          </cell>
          <cell r="L391">
            <v>4587627.1039865799</v>
          </cell>
          <cell r="M391">
            <v>74.4492094543062</v>
          </cell>
          <cell r="N391">
            <v>4.4078480667862099</v>
          </cell>
        </row>
        <row r="392">
          <cell r="G392" t="str">
            <v>United States</v>
          </cell>
          <cell r="H392">
            <v>3</v>
          </cell>
          <cell r="I392">
            <v>2</v>
          </cell>
          <cell r="J392">
            <v>1</v>
          </cell>
          <cell r="K392">
            <v>407.5</v>
          </cell>
          <cell r="L392">
            <v>14259128.628008099</v>
          </cell>
          <cell r="M392">
            <v>80.533443243445404</v>
          </cell>
          <cell r="N392">
            <v>2.14933340340973</v>
          </cell>
        </row>
        <row r="393">
          <cell r="G393" t="str">
            <v>United States</v>
          </cell>
          <cell r="H393">
            <v>3</v>
          </cell>
          <cell r="I393">
            <v>3</v>
          </cell>
          <cell r="J393">
            <v>1</v>
          </cell>
          <cell r="K393">
            <v>637.20000000000005</v>
          </cell>
          <cell r="L393">
            <v>23363295.222654998</v>
          </cell>
          <cell r="M393">
            <v>86.774697051888197</v>
          </cell>
          <cell r="N393">
            <v>1.3553027329103799</v>
          </cell>
        </row>
        <row r="394">
          <cell r="G394" t="str">
            <v>United States</v>
          </cell>
          <cell r="H394">
            <v>3</v>
          </cell>
          <cell r="I394">
            <v>4</v>
          </cell>
          <cell r="J394">
            <v>1</v>
          </cell>
          <cell r="K394">
            <v>300.2</v>
          </cell>
          <cell r="L394">
            <v>11171056.608105499</v>
          </cell>
          <cell r="M394">
            <v>92.542507356255101</v>
          </cell>
          <cell r="N394">
            <v>1.4986516053813901</v>
          </cell>
        </row>
        <row r="395">
          <cell r="G395" t="str">
            <v>Australia</v>
          </cell>
          <cell r="H395">
            <v>1</v>
          </cell>
          <cell r="I395">
            <v>1</v>
          </cell>
          <cell r="J395">
            <v>2</v>
          </cell>
          <cell r="K395">
            <v>24.6</v>
          </cell>
          <cell r="L395">
            <v>48292.050970335898</v>
          </cell>
          <cell r="M395">
            <v>3.7975286447382999</v>
          </cell>
          <cell r="N395">
            <v>1.1830834164837001</v>
          </cell>
        </row>
        <row r="396">
          <cell r="G396" t="str">
            <v>Australia</v>
          </cell>
          <cell r="H396">
            <v>1</v>
          </cell>
          <cell r="I396">
            <v>2</v>
          </cell>
          <cell r="J396">
            <v>2</v>
          </cell>
          <cell r="K396">
            <v>15.8</v>
          </cell>
          <cell r="L396">
            <v>32548.7075355782</v>
          </cell>
          <cell r="M396">
            <v>2.94183565007248</v>
          </cell>
          <cell r="N396">
            <v>1.1955171197936101</v>
          </cell>
        </row>
        <row r="397">
          <cell r="G397" t="str">
            <v>Australia</v>
          </cell>
          <cell r="H397">
            <v>1</v>
          </cell>
          <cell r="I397">
            <v>3</v>
          </cell>
          <cell r="J397">
            <v>2</v>
          </cell>
          <cell r="K397">
            <v>9.1999999999999993</v>
          </cell>
          <cell r="L397">
            <v>25630.517186144101</v>
          </cell>
          <cell r="M397">
            <v>4.1285868252777904</v>
          </cell>
          <cell r="N397">
            <v>1.8766597063603501</v>
          </cell>
        </row>
        <row r="398">
          <cell r="G398" t="str">
            <v>Australia</v>
          </cell>
          <cell r="H398">
            <v>2</v>
          </cell>
          <cell r="I398">
            <v>1</v>
          </cell>
          <cell r="J398">
            <v>2</v>
          </cell>
          <cell r="K398">
            <v>14.1</v>
          </cell>
          <cell r="L398">
            <v>34676.947529365301</v>
          </cell>
          <cell r="M398">
            <v>4.5070621034253797</v>
          </cell>
          <cell r="N398">
            <v>1.5403270038907999</v>
          </cell>
        </row>
        <row r="399">
          <cell r="G399" t="str">
            <v>Australia</v>
          </cell>
          <cell r="H399">
            <v>2</v>
          </cell>
          <cell r="I399">
            <v>2</v>
          </cell>
          <cell r="J399">
            <v>2</v>
          </cell>
          <cell r="K399">
            <v>29.6</v>
          </cell>
          <cell r="L399">
            <v>59058.432473061599</v>
          </cell>
          <cell r="M399">
            <v>3.7804217065396899</v>
          </cell>
          <cell r="N399">
            <v>0.95136800464346605</v>
          </cell>
        </row>
        <row r="400">
          <cell r="G400" t="str">
            <v>Australia</v>
          </cell>
          <cell r="H400">
            <v>2</v>
          </cell>
          <cell r="I400">
            <v>3</v>
          </cell>
          <cell r="J400">
            <v>2</v>
          </cell>
          <cell r="K400">
            <v>18.8</v>
          </cell>
          <cell r="L400">
            <v>49766.3736382606</v>
          </cell>
          <cell r="M400">
            <v>3.3259517782808801</v>
          </cell>
          <cell r="N400">
            <v>1.1333421880424199</v>
          </cell>
        </row>
        <row r="401">
          <cell r="G401" t="str">
            <v>Australia</v>
          </cell>
          <cell r="H401">
            <v>2</v>
          </cell>
          <cell r="I401">
            <v>4</v>
          </cell>
          <cell r="J401">
            <v>2</v>
          </cell>
          <cell r="K401">
            <v>4.5</v>
          </cell>
          <cell r="L401">
            <v>13122.328189280999</v>
          </cell>
          <cell r="M401">
            <v>3.1234803408639098</v>
          </cell>
          <cell r="N401">
            <v>2.34050864505453</v>
          </cell>
        </row>
        <row r="402">
          <cell r="G402" t="str">
            <v>Australia</v>
          </cell>
          <cell r="H402">
            <v>3</v>
          </cell>
          <cell r="I402">
            <v>1</v>
          </cell>
          <cell r="J402">
            <v>2</v>
          </cell>
          <cell r="K402">
            <v>8</v>
          </cell>
          <cell r="L402">
            <v>15084.442700437001</v>
          </cell>
          <cell r="M402">
            <v>4.01108971656911</v>
          </cell>
          <cell r="N402">
            <v>2.1720736192744798</v>
          </cell>
        </row>
        <row r="403">
          <cell r="G403" t="str">
            <v>Australia</v>
          </cell>
          <cell r="H403">
            <v>3</v>
          </cell>
          <cell r="I403">
            <v>2</v>
          </cell>
          <cell r="J403">
            <v>2</v>
          </cell>
          <cell r="K403">
            <v>19.100000000000001</v>
          </cell>
          <cell r="L403">
            <v>44936.3838012712</v>
          </cell>
          <cell r="M403">
            <v>4.1743999850747802</v>
          </cell>
          <cell r="N403">
            <v>1.2573841955641101</v>
          </cell>
        </row>
        <row r="404">
          <cell r="G404" t="str">
            <v>Australia</v>
          </cell>
          <cell r="H404">
            <v>3</v>
          </cell>
          <cell r="I404">
            <v>3</v>
          </cell>
          <cell r="J404">
            <v>2</v>
          </cell>
          <cell r="K404">
            <v>21</v>
          </cell>
          <cell r="L404">
            <v>46156.665031343699</v>
          </cell>
          <cell r="M404">
            <v>2.57774759247777</v>
          </cell>
          <cell r="N404">
            <v>0.82998761558933398</v>
          </cell>
        </row>
        <row r="405">
          <cell r="G405" t="str">
            <v>Australia</v>
          </cell>
          <cell r="H405">
            <v>3</v>
          </cell>
          <cell r="I405">
            <v>4</v>
          </cell>
          <cell r="J405">
            <v>2</v>
          </cell>
          <cell r="K405">
            <v>13.9</v>
          </cell>
          <cell r="L405">
            <v>26772.335983159101</v>
          </cell>
          <cell r="M405">
            <v>2.4122665234533902</v>
          </cell>
          <cell r="N405">
            <v>1.0127791424883299</v>
          </cell>
        </row>
        <row r="406">
          <cell r="G406" t="str">
            <v>Austria</v>
          </cell>
          <cell r="H406">
            <v>1</v>
          </cell>
          <cell r="I406">
            <v>1</v>
          </cell>
          <cell r="J406">
            <v>2</v>
          </cell>
          <cell r="K406">
            <v>13.4</v>
          </cell>
          <cell r="L406">
            <v>20087.3416232938</v>
          </cell>
          <cell r="M406">
            <v>6.4100647846126897</v>
          </cell>
          <cell r="N406">
            <v>1.80207598862826</v>
          </cell>
        </row>
        <row r="407">
          <cell r="G407" t="str">
            <v>Austria</v>
          </cell>
          <cell r="H407">
            <v>1</v>
          </cell>
          <cell r="I407">
            <v>2</v>
          </cell>
          <cell r="J407">
            <v>2</v>
          </cell>
          <cell r="K407">
            <v>9</v>
          </cell>
          <cell r="L407">
            <v>13685.1968875204</v>
          </cell>
          <cell r="M407">
            <v>3.8922543766832698</v>
          </cell>
          <cell r="N407">
            <v>1.4242023276345299</v>
          </cell>
        </row>
        <row r="408">
          <cell r="G408" t="str">
            <v>Austria</v>
          </cell>
          <cell r="H408">
            <v>1</v>
          </cell>
          <cell r="I408">
            <v>3</v>
          </cell>
          <cell r="J408">
            <v>2</v>
          </cell>
          <cell r="K408">
            <v>3.9</v>
          </cell>
          <cell r="L408">
            <v>5492.3958651680796</v>
          </cell>
          <cell r="M408">
            <v>3.23362227157032</v>
          </cell>
          <cell r="N408">
            <v>1.84537730031781</v>
          </cell>
        </row>
        <row r="409">
          <cell r="G409" t="str">
            <v>Austria</v>
          </cell>
          <cell r="H409">
            <v>2</v>
          </cell>
          <cell r="I409">
            <v>1</v>
          </cell>
          <cell r="J409">
            <v>2</v>
          </cell>
          <cell r="K409">
            <v>9.5</v>
          </cell>
          <cell r="L409">
            <v>11069.7604142571</v>
          </cell>
          <cell r="M409">
            <v>3.3654589864472499</v>
          </cell>
          <cell r="N409">
            <v>1.2998922959513599</v>
          </cell>
        </row>
        <row r="410">
          <cell r="G410" t="str">
            <v>Austria</v>
          </cell>
          <cell r="H410">
            <v>2</v>
          </cell>
          <cell r="I410">
            <v>2</v>
          </cell>
          <cell r="J410">
            <v>2</v>
          </cell>
          <cell r="K410">
            <v>22.3</v>
          </cell>
          <cell r="L410">
            <v>30500.692004746001</v>
          </cell>
          <cell r="M410">
            <v>2.9086244916420898</v>
          </cell>
          <cell r="N410">
            <v>0.65735059641002702</v>
          </cell>
        </row>
        <row r="411">
          <cell r="G411" t="str">
            <v>Austria</v>
          </cell>
          <cell r="H411">
            <v>2</v>
          </cell>
          <cell r="I411">
            <v>3</v>
          </cell>
          <cell r="J411">
            <v>2</v>
          </cell>
          <cell r="K411">
            <v>22.8</v>
          </cell>
          <cell r="L411">
            <v>29626.487241072598</v>
          </cell>
          <cell r="M411">
            <v>2.6364564217448501</v>
          </cell>
          <cell r="N411">
            <v>0.66433355457353405</v>
          </cell>
        </row>
        <row r="412">
          <cell r="G412" t="str">
            <v>Austria</v>
          </cell>
          <cell r="H412">
            <v>2</v>
          </cell>
          <cell r="I412">
            <v>4</v>
          </cell>
          <cell r="J412">
            <v>2</v>
          </cell>
          <cell r="K412">
            <v>6.4</v>
          </cell>
          <cell r="L412">
            <v>7137.9061952249203</v>
          </cell>
          <cell r="M412">
            <v>2.1742964135440901</v>
          </cell>
          <cell r="N412">
            <v>1.19757049153204</v>
          </cell>
        </row>
        <row r="413">
          <cell r="G413" t="str">
            <v>Austria</v>
          </cell>
          <cell r="H413">
            <v>3</v>
          </cell>
          <cell r="I413">
            <v>2</v>
          </cell>
          <cell r="J413">
            <v>2</v>
          </cell>
          <cell r="K413">
            <v>3.9</v>
          </cell>
          <cell r="L413">
            <v>4405.61498061975</v>
          </cell>
          <cell r="M413">
            <v>2.7461210557442302</v>
          </cell>
          <cell r="N413">
            <v>1.5767221555943101</v>
          </cell>
        </row>
        <row r="414">
          <cell r="G414" t="str">
            <v>Austria</v>
          </cell>
          <cell r="H414">
            <v>3</v>
          </cell>
          <cell r="I414">
            <v>3</v>
          </cell>
          <cell r="J414">
            <v>2</v>
          </cell>
          <cell r="K414">
            <v>8.4</v>
          </cell>
          <cell r="L414">
            <v>8371.3884272046707</v>
          </cell>
          <cell r="M414">
            <v>2.0578186316404499</v>
          </cell>
          <cell r="N414">
            <v>0.89799817200175702</v>
          </cell>
        </row>
        <row r="415">
          <cell r="G415" t="str">
            <v>Austria</v>
          </cell>
          <cell r="H415">
            <v>3</v>
          </cell>
          <cell r="I415">
            <v>4</v>
          </cell>
          <cell r="J415">
            <v>2</v>
          </cell>
          <cell r="K415">
            <v>3.8</v>
          </cell>
          <cell r="L415">
            <v>5586.7891070578398</v>
          </cell>
          <cell r="M415">
            <v>1.9325114823565299</v>
          </cell>
          <cell r="N415">
            <v>1.1842306190429299</v>
          </cell>
        </row>
        <row r="416">
          <cell r="G416" t="str">
            <v>Canada</v>
          </cell>
          <cell r="H416">
            <v>1</v>
          </cell>
          <cell r="I416">
            <v>1</v>
          </cell>
          <cell r="J416">
            <v>2</v>
          </cell>
          <cell r="K416">
            <v>137.69999999999999</v>
          </cell>
          <cell r="L416">
            <v>69840.377141002406</v>
          </cell>
          <cell r="M416">
            <v>5.3085387771143804</v>
          </cell>
          <cell r="N416">
            <v>0.99146818457948105</v>
          </cell>
        </row>
        <row r="417">
          <cell r="G417" t="str">
            <v>Canada</v>
          </cell>
          <cell r="H417">
            <v>1</v>
          </cell>
          <cell r="I417">
            <v>2</v>
          </cell>
          <cell r="J417">
            <v>2</v>
          </cell>
          <cell r="K417">
            <v>30.5</v>
          </cell>
          <cell r="L417">
            <v>20054.4956890336</v>
          </cell>
          <cell r="M417">
            <v>3.3703486547233599</v>
          </cell>
          <cell r="N417">
            <v>1.4275968306826701</v>
          </cell>
        </row>
        <row r="418">
          <cell r="G418" t="str">
            <v>Canada</v>
          </cell>
          <cell r="H418">
            <v>1</v>
          </cell>
          <cell r="I418">
            <v>3</v>
          </cell>
          <cell r="J418">
            <v>2</v>
          </cell>
          <cell r="K418">
            <v>5.7</v>
          </cell>
          <cell r="L418">
            <v>7932.4857828862096</v>
          </cell>
          <cell r="M418">
            <v>4.4250943715013102</v>
          </cell>
          <cell r="N418">
            <v>2.8331858922651199</v>
          </cell>
        </row>
        <row r="419">
          <cell r="G419" t="str">
            <v>Canada</v>
          </cell>
          <cell r="H419">
            <v>2</v>
          </cell>
          <cell r="I419">
            <v>1</v>
          </cell>
          <cell r="J419">
            <v>2</v>
          </cell>
          <cell r="K419">
            <v>131.5</v>
          </cell>
          <cell r="L419">
            <v>87912.975810575503</v>
          </cell>
          <cell r="M419">
            <v>4.9072932568087504</v>
          </cell>
          <cell r="N419">
            <v>0.88836314985818199</v>
          </cell>
        </row>
        <row r="420">
          <cell r="G420" t="str">
            <v>Canada</v>
          </cell>
          <cell r="H420">
            <v>2</v>
          </cell>
          <cell r="I420">
            <v>2</v>
          </cell>
          <cell r="J420">
            <v>2</v>
          </cell>
          <cell r="K420">
            <v>150.4</v>
          </cell>
          <cell r="L420">
            <v>88890.807960730701</v>
          </cell>
          <cell r="M420">
            <v>3.5137657866478702</v>
          </cell>
          <cell r="N420">
            <v>0.60185289861782099</v>
          </cell>
        </row>
        <row r="421">
          <cell r="G421" t="str">
            <v>Canada</v>
          </cell>
          <cell r="H421">
            <v>2</v>
          </cell>
          <cell r="I421">
            <v>3</v>
          </cell>
          <cell r="J421">
            <v>2</v>
          </cell>
          <cell r="K421">
            <v>76.900000000000006</v>
          </cell>
          <cell r="L421">
            <v>57312.096426954697</v>
          </cell>
          <cell r="M421">
            <v>2.9178468683100802</v>
          </cell>
          <cell r="N421">
            <v>0.77521198049254403</v>
          </cell>
        </row>
        <row r="422">
          <cell r="G422" t="str">
            <v>Canada</v>
          </cell>
          <cell r="H422">
            <v>2</v>
          </cell>
          <cell r="I422">
            <v>4</v>
          </cell>
          <cell r="J422">
            <v>2</v>
          </cell>
          <cell r="K422">
            <v>7.2</v>
          </cell>
          <cell r="L422">
            <v>6001.5008109869004</v>
          </cell>
          <cell r="M422">
            <v>1.46258705287413</v>
          </cell>
          <cell r="N422">
            <v>1.8627686865907001</v>
          </cell>
        </row>
        <row r="423">
          <cell r="G423" t="str">
            <v>Canada</v>
          </cell>
          <cell r="H423">
            <v>3</v>
          </cell>
          <cell r="I423">
            <v>1</v>
          </cell>
          <cell r="J423">
            <v>2</v>
          </cell>
          <cell r="K423">
            <v>63</v>
          </cell>
          <cell r="L423">
            <v>56086.765730964697</v>
          </cell>
          <cell r="M423">
            <v>4.6509959033947101</v>
          </cell>
          <cell r="N423">
            <v>1.23576259706294</v>
          </cell>
        </row>
        <row r="424">
          <cell r="G424" t="str">
            <v>Canada</v>
          </cell>
          <cell r="H424">
            <v>3</v>
          </cell>
          <cell r="I424">
            <v>2</v>
          </cell>
          <cell r="J424">
            <v>2</v>
          </cell>
          <cell r="K424">
            <v>115</v>
          </cell>
          <cell r="L424">
            <v>99348.646491043401</v>
          </cell>
          <cell r="M424">
            <v>3.54249277368451</v>
          </cell>
          <cell r="N424">
            <v>0.72364940027755698</v>
          </cell>
        </row>
        <row r="425">
          <cell r="G425" t="str">
            <v>Canada</v>
          </cell>
          <cell r="H425">
            <v>3</v>
          </cell>
          <cell r="I425">
            <v>3</v>
          </cell>
          <cell r="J425">
            <v>2</v>
          </cell>
          <cell r="K425">
            <v>103.1</v>
          </cell>
          <cell r="L425">
            <v>105797.80637772</v>
          </cell>
          <cell r="M425">
            <v>2.6781719295773199</v>
          </cell>
          <cell r="N425">
            <v>0.52930763596512798</v>
          </cell>
        </row>
        <row r="426">
          <cell r="G426" t="str">
            <v>Canada</v>
          </cell>
          <cell r="H426">
            <v>3</v>
          </cell>
          <cell r="I426">
            <v>4</v>
          </cell>
          <cell r="J426">
            <v>2</v>
          </cell>
          <cell r="K426">
            <v>31.9</v>
          </cell>
          <cell r="L426">
            <v>30819.519629897099</v>
          </cell>
          <cell r="M426">
            <v>1.5378823003697999</v>
          </cell>
          <cell r="N426">
            <v>0.480513108381732</v>
          </cell>
        </row>
        <row r="427">
          <cell r="G427" t="str">
            <v>Sharks</v>
          </cell>
          <cell r="H427">
            <v>1</v>
          </cell>
          <cell r="I427">
            <v>1</v>
          </cell>
          <cell r="J427">
            <v>2</v>
          </cell>
          <cell r="K427">
            <v>39.9</v>
          </cell>
          <cell r="L427">
            <v>65126.265523764101</v>
          </cell>
          <cell r="M427">
            <v>2.2952339420266701</v>
          </cell>
          <cell r="N427">
            <v>0.46376104132171198</v>
          </cell>
        </row>
        <row r="428">
          <cell r="G428" t="str">
            <v>Sharks</v>
          </cell>
          <cell r="H428">
            <v>2</v>
          </cell>
          <cell r="I428">
            <v>1</v>
          </cell>
          <cell r="J428">
            <v>2</v>
          </cell>
          <cell r="K428">
            <v>46.8</v>
          </cell>
          <cell r="L428">
            <v>115399.798424739</v>
          </cell>
          <cell r="M428">
            <v>4.6180708870847704</v>
          </cell>
          <cell r="N428">
            <v>1.2784604634468</v>
          </cell>
        </row>
        <row r="429">
          <cell r="G429" t="str">
            <v>Sharks</v>
          </cell>
          <cell r="H429">
            <v>2</v>
          </cell>
          <cell r="I429">
            <v>2</v>
          </cell>
          <cell r="J429">
            <v>2</v>
          </cell>
          <cell r="K429">
            <v>18.399999999999999</v>
          </cell>
          <cell r="L429">
            <v>40274.142851364901</v>
          </cell>
          <cell r="M429">
            <v>4.0562116993174904</v>
          </cell>
          <cell r="N429">
            <v>1.5040565607388099</v>
          </cell>
        </row>
        <row r="430">
          <cell r="G430" t="str">
            <v>Sharks</v>
          </cell>
          <cell r="H430">
            <v>2</v>
          </cell>
          <cell r="I430">
            <v>3</v>
          </cell>
          <cell r="J430">
            <v>2</v>
          </cell>
          <cell r="K430">
            <v>1.8</v>
          </cell>
          <cell r="L430">
            <v>5192.3451665754701</v>
          </cell>
          <cell r="M430">
            <v>2.25899016507489</v>
          </cell>
          <cell r="N430">
            <v>2.3532876137854899</v>
          </cell>
        </row>
        <row r="431">
          <cell r="G431" t="str">
            <v>Sharks</v>
          </cell>
          <cell r="H431">
            <v>3</v>
          </cell>
          <cell r="I431">
            <v>1</v>
          </cell>
          <cell r="J431">
            <v>2</v>
          </cell>
          <cell r="K431">
            <v>14.1</v>
          </cell>
          <cell r="L431">
            <v>21562.764000223098</v>
          </cell>
          <cell r="M431">
            <v>2.8090289872445702</v>
          </cell>
          <cell r="N431">
            <v>1.1970342080109599</v>
          </cell>
        </row>
        <row r="432">
          <cell r="G432" t="str">
            <v>Sharks</v>
          </cell>
          <cell r="H432">
            <v>3</v>
          </cell>
          <cell r="I432">
            <v>2</v>
          </cell>
          <cell r="J432">
            <v>2</v>
          </cell>
          <cell r="K432">
            <v>15.1</v>
          </cell>
          <cell r="L432">
            <v>37122.364914856502</v>
          </cell>
          <cell r="M432">
            <v>3.2646307955869398</v>
          </cell>
          <cell r="N432">
            <v>1.81089398324886</v>
          </cell>
        </row>
        <row r="433">
          <cell r="G433" t="str">
            <v>Sharks</v>
          </cell>
          <cell r="H433">
            <v>3</v>
          </cell>
          <cell r="I433">
            <v>3</v>
          </cell>
          <cell r="J433">
            <v>2</v>
          </cell>
          <cell r="K433">
            <v>5.0999999999999996</v>
          </cell>
          <cell r="L433">
            <v>12624.630931428301</v>
          </cell>
          <cell r="M433">
            <v>1.8628245103257399</v>
          </cell>
          <cell r="N433">
            <v>2.23230206567457</v>
          </cell>
        </row>
        <row r="434">
          <cell r="G434" t="str">
            <v>Sharks</v>
          </cell>
          <cell r="H434">
            <v>3</v>
          </cell>
          <cell r="I434">
            <v>4</v>
          </cell>
          <cell r="J434">
            <v>2</v>
          </cell>
          <cell r="K434">
            <v>1.7</v>
          </cell>
          <cell r="L434">
            <v>2166.4093255511498</v>
          </cell>
          <cell r="M434">
            <v>1.3077711897528601</v>
          </cell>
          <cell r="N434">
            <v>1.7825330511786299</v>
          </cell>
        </row>
        <row r="435">
          <cell r="G435" t="str">
            <v>Czech Republic</v>
          </cell>
          <cell r="H435">
            <v>1</v>
          </cell>
          <cell r="I435">
            <v>1</v>
          </cell>
          <cell r="J435">
            <v>2</v>
          </cell>
          <cell r="K435">
            <v>26.1</v>
          </cell>
          <cell r="L435">
            <v>35096.240835778997</v>
          </cell>
          <cell r="M435">
            <v>14.8442329075173</v>
          </cell>
          <cell r="N435">
            <v>4.7921315679519498</v>
          </cell>
        </row>
        <row r="436">
          <cell r="G436" t="str">
            <v>Czech Republic</v>
          </cell>
          <cell r="H436">
            <v>1</v>
          </cell>
          <cell r="I436">
            <v>2</v>
          </cell>
          <cell r="J436">
            <v>2</v>
          </cell>
          <cell r="K436">
            <v>23.3</v>
          </cell>
          <cell r="L436">
            <v>35442.292496311798</v>
          </cell>
          <cell r="M436">
            <v>13.0603216155761</v>
          </cell>
          <cell r="N436">
            <v>3.44791515443496</v>
          </cell>
        </row>
        <row r="437">
          <cell r="G437" t="str">
            <v>Czech Republic</v>
          </cell>
          <cell r="H437">
            <v>1</v>
          </cell>
          <cell r="I437">
            <v>3</v>
          </cell>
          <cell r="J437">
            <v>2</v>
          </cell>
          <cell r="K437">
            <v>6.5</v>
          </cell>
          <cell r="L437">
            <v>10742.2991717599</v>
          </cell>
          <cell r="M437">
            <v>12.321511714916801</v>
          </cell>
          <cell r="N437">
            <v>7.4070071069377503</v>
          </cell>
        </row>
        <row r="438">
          <cell r="G438" t="str">
            <v>Czech Republic</v>
          </cell>
          <cell r="H438">
            <v>2</v>
          </cell>
          <cell r="I438">
            <v>1</v>
          </cell>
          <cell r="J438">
            <v>2</v>
          </cell>
          <cell r="K438">
            <v>36.1</v>
          </cell>
          <cell r="L438">
            <v>27180.572231865899</v>
          </cell>
          <cell r="M438">
            <v>5.3464280969258997</v>
          </cell>
          <cell r="N438">
            <v>1.55001946790905</v>
          </cell>
        </row>
        <row r="439">
          <cell r="G439" t="str">
            <v>Czech Republic</v>
          </cell>
          <cell r="H439">
            <v>2</v>
          </cell>
          <cell r="I439">
            <v>2</v>
          </cell>
          <cell r="J439">
            <v>2</v>
          </cell>
          <cell r="K439">
            <v>69.5</v>
          </cell>
          <cell r="L439">
            <v>74231.924548352195</v>
          </cell>
          <cell r="M439">
            <v>4.5071096514018203</v>
          </cell>
          <cell r="N439">
            <v>0.85039460412423995</v>
          </cell>
        </row>
        <row r="440">
          <cell r="G440" t="str">
            <v>Czech Republic</v>
          </cell>
          <cell r="H440">
            <v>2</v>
          </cell>
          <cell r="I440">
            <v>3</v>
          </cell>
          <cell r="J440">
            <v>2</v>
          </cell>
          <cell r="K440">
            <v>47.6</v>
          </cell>
          <cell r="L440">
            <v>47661.080720448903</v>
          </cell>
          <cell r="M440">
            <v>2.8200798858519098</v>
          </cell>
          <cell r="N440">
            <v>0.717031874521737</v>
          </cell>
        </row>
        <row r="441">
          <cell r="G441" t="str">
            <v>Czech Republic</v>
          </cell>
          <cell r="H441">
            <v>2</v>
          </cell>
          <cell r="I441">
            <v>4</v>
          </cell>
          <cell r="J441">
            <v>2</v>
          </cell>
          <cell r="K441">
            <v>7.8</v>
          </cell>
          <cell r="L441">
            <v>9595.6711547539908</v>
          </cell>
          <cell r="M441">
            <v>3.55218443806505</v>
          </cell>
          <cell r="N441">
            <v>3.3196670792693102</v>
          </cell>
        </row>
        <row r="442">
          <cell r="G442" t="str">
            <v>Czech Republic</v>
          </cell>
          <cell r="H442">
            <v>3</v>
          </cell>
          <cell r="I442">
            <v>2</v>
          </cell>
          <cell r="J442">
            <v>2</v>
          </cell>
          <cell r="K442">
            <v>11</v>
          </cell>
          <cell r="L442">
            <v>5927.2552734788896</v>
          </cell>
          <cell r="M442">
            <v>3.27467832035311</v>
          </cell>
          <cell r="N442">
            <v>1.9130744468635199</v>
          </cell>
        </row>
        <row r="443">
          <cell r="G443" t="str">
            <v>Czech Republic</v>
          </cell>
          <cell r="H443">
            <v>3</v>
          </cell>
          <cell r="I443">
            <v>3</v>
          </cell>
          <cell r="J443">
            <v>2</v>
          </cell>
          <cell r="K443">
            <v>23.4</v>
          </cell>
          <cell r="L443">
            <v>21553.8326636235</v>
          </cell>
          <cell r="M443">
            <v>3.58094864931665</v>
          </cell>
          <cell r="N443">
            <v>1.7696405594319899</v>
          </cell>
        </row>
        <row r="444">
          <cell r="G444" t="str">
            <v>Czech Republic</v>
          </cell>
          <cell r="H444">
            <v>3</v>
          </cell>
          <cell r="I444">
            <v>4</v>
          </cell>
          <cell r="J444">
            <v>2</v>
          </cell>
          <cell r="K444">
            <v>5.4</v>
          </cell>
          <cell r="L444">
            <v>3096.0948699676301</v>
          </cell>
          <cell r="M444">
            <v>0.75733515045837996</v>
          </cell>
          <cell r="N444">
            <v>1.36681048015196</v>
          </cell>
        </row>
        <row r="445">
          <cell r="G445" t="str">
            <v>Denmark</v>
          </cell>
          <cell r="H445">
            <v>1</v>
          </cell>
          <cell r="I445">
            <v>1</v>
          </cell>
          <cell r="J445">
            <v>2</v>
          </cell>
          <cell r="K445">
            <v>37</v>
          </cell>
          <cell r="L445">
            <v>16486.382107687099</v>
          </cell>
          <cell r="M445">
            <v>8.3614367395813005</v>
          </cell>
          <cell r="N445">
            <v>1.6778404797611799</v>
          </cell>
        </row>
        <row r="446">
          <cell r="G446" t="str">
            <v>Denmark</v>
          </cell>
          <cell r="H446">
            <v>1</v>
          </cell>
          <cell r="I446">
            <v>2</v>
          </cell>
          <cell r="J446">
            <v>2</v>
          </cell>
          <cell r="K446">
            <v>23.3</v>
          </cell>
          <cell r="L446">
            <v>13539.6132389628</v>
          </cell>
          <cell r="M446">
            <v>5.9823852660385199</v>
          </cell>
          <cell r="N446">
            <v>1.63980439031051</v>
          </cell>
        </row>
        <row r="447">
          <cell r="G447" t="str">
            <v>Denmark</v>
          </cell>
          <cell r="H447">
            <v>1</v>
          </cell>
          <cell r="I447">
            <v>3</v>
          </cell>
          <cell r="J447">
            <v>2</v>
          </cell>
          <cell r="K447">
            <v>10.3</v>
          </cell>
          <cell r="L447">
            <v>5990.92057988128</v>
          </cell>
          <cell r="M447">
            <v>4.80759546049467</v>
          </cell>
          <cell r="N447">
            <v>1.82925176446681</v>
          </cell>
        </row>
        <row r="448">
          <cell r="G448" t="str">
            <v>Denmark</v>
          </cell>
          <cell r="H448">
            <v>2</v>
          </cell>
          <cell r="I448">
            <v>1</v>
          </cell>
          <cell r="J448">
            <v>2</v>
          </cell>
          <cell r="K448">
            <v>17.8</v>
          </cell>
          <cell r="L448">
            <v>8700.4853680394808</v>
          </cell>
          <cell r="M448">
            <v>5.9243706839119703</v>
          </cell>
          <cell r="N448">
            <v>2.05563215289243</v>
          </cell>
        </row>
        <row r="449">
          <cell r="G449" t="str">
            <v>Denmark</v>
          </cell>
          <cell r="H449">
            <v>2</v>
          </cell>
          <cell r="I449">
            <v>2</v>
          </cell>
          <cell r="J449">
            <v>2</v>
          </cell>
          <cell r="K449">
            <v>36.299999999999997</v>
          </cell>
          <cell r="L449">
            <v>21666.196735401099</v>
          </cell>
          <cell r="M449">
            <v>5.3588830441696897</v>
          </cell>
          <cell r="N449">
            <v>1.13981709036502</v>
          </cell>
        </row>
        <row r="450">
          <cell r="G450" t="str">
            <v>Denmark</v>
          </cell>
          <cell r="H450">
            <v>2</v>
          </cell>
          <cell r="I450">
            <v>3</v>
          </cell>
          <cell r="J450">
            <v>2</v>
          </cell>
          <cell r="K450">
            <v>31.8</v>
          </cell>
          <cell r="L450">
            <v>19669.456670706601</v>
          </cell>
          <cell r="M450">
            <v>4.2700666750466798</v>
          </cell>
          <cell r="N450">
            <v>0.95331739420976902</v>
          </cell>
        </row>
        <row r="451">
          <cell r="G451" t="str">
            <v>Denmark</v>
          </cell>
          <cell r="H451">
            <v>2</v>
          </cell>
          <cell r="I451">
            <v>4</v>
          </cell>
          <cell r="J451">
            <v>2</v>
          </cell>
          <cell r="K451">
            <v>9.1</v>
          </cell>
          <cell r="L451">
            <v>5786.4602052504397</v>
          </cell>
          <cell r="M451">
            <v>4.0714538206909996</v>
          </cell>
          <cell r="N451">
            <v>1.5464556020709801</v>
          </cell>
        </row>
        <row r="452">
          <cell r="G452" t="str">
            <v>Denmark</v>
          </cell>
          <cell r="H452">
            <v>3</v>
          </cell>
          <cell r="I452">
            <v>1</v>
          </cell>
          <cell r="J452">
            <v>2</v>
          </cell>
          <cell r="K452">
            <v>9.6</v>
          </cell>
          <cell r="L452">
            <v>2984.6818716529901</v>
          </cell>
          <cell r="M452">
            <v>4.4615357159943203</v>
          </cell>
          <cell r="N452">
            <v>1.6653969824181101</v>
          </cell>
        </row>
        <row r="453">
          <cell r="G453" t="str">
            <v>Denmark</v>
          </cell>
          <cell r="H453">
            <v>3</v>
          </cell>
          <cell r="I453">
            <v>2</v>
          </cell>
          <cell r="J453">
            <v>2</v>
          </cell>
          <cell r="K453">
            <v>26.4</v>
          </cell>
          <cell r="L453">
            <v>10942.0554264363</v>
          </cell>
          <cell r="M453">
            <v>4.8732372915003497</v>
          </cell>
          <cell r="N453">
            <v>1.3167493516387201</v>
          </cell>
        </row>
        <row r="454">
          <cell r="G454" t="str">
            <v>Denmark</v>
          </cell>
          <cell r="H454">
            <v>3</v>
          </cell>
          <cell r="I454">
            <v>3</v>
          </cell>
          <cell r="J454">
            <v>2</v>
          </cell>
          <cell r="K454">
            <v>38.799999999999997</v>
          </cell>
          <cell r="L454">
            <v>18702.4226435903</v>
          </cell>
          <cell r="M454">
            <v>3.4939090543788498</v>
          </cell>
          <cell r="N454">
            <v>0.66488453951238402</v>
          </cell>
        </row>
        <row r="455">
          <cell r="G455" t="str">
            <v>Denmark</v>
          </cell>
          <cell r="H455">
            <v>3</v>
          </cell>
          <cell r="I455">
            <v>4</v>
          </cell>
          <cell r="J455">
            <v>2</v>
          </cell>
          <cell r="K455">
            <v>16.2</v>
          </cell>
          <cell r="L455">
            <v>8569.7169850006794</v>
          </cell>
          <cell r="M455">
            <v>2.36168867317769</v>
          </cell>
          <cell r="N455">
            <v>0.72969709654381398</v>
          </cell>
        </row>
        <row r="456">
          <cell r="G456" t="str">
            <v>England (UK)</v>
          </cell>
          <cell r="H456">
            <v>1</v>
          </cell>
          <cell r="I456">
            <v>1</v>
          </cell>
          <cell r="J456">
            <v>2</v>
          </cell>
          <cell r="K456">
            <v>48.1</v>
          </cell>
          <cell r="L456">
            <v>296197.62246229098</v>
          </cell>
          <cell r="M456">
            <v>9.6590003687588997</v>
          </cell>
          <cell r="N456">
            <v>1.52105582851326</v>
          </cell>
        </row>
        <row r="457">
          <cell r="G457" t="str">
            <v>England (UK)</v>
          </cell>
          <cell r="H457">
            <v>1</v>
          </cell>
          <cell r="I457">
            <v>2</v>
          </cell>
          <cell r="J457">
            <v>2</v>
          </cell>
          <cell r="K457">
            <v>20.8</v>
          </cell>
          <cell r="L457">
            <v>121146.353799434</v>
          </cell>
          <cell r="M457">
            <v>5.07123485047254</v>
          </cell>
          <cell r="N457">
            <v>1.4845835165275001</v>
          </cell>
        </row>
        <row r="458">
          <cell r="G458" t="str">
            <v>England (UK)</v>
          </cell>
          <cell r="H458">
            <v>1</v>
          </cell>
          <cell r="I458">
            <v>3</v>
          </cell>
          <cell r="J458">
            <v>2</v>
          </cell>
          <cell r="K458">
            <v>6.1</v>
          </cell>
          <cell r="L458">
            <v>39646.985142053403</v>
          </cell>
          <cell r="M458">
            <v>4.4137271728557499</v>
          </cell>
          <cell r="N458">
            <v>2.27665161978243</v>
          </cell>
        </row>
        <row r="459">
          <cell r="G459" t="str">
            <v>England (UK)</v>
          </cell>
          <cell r="H459">
            <v>2</v>
          </cell>
          <cell r="I459">
            <v>1</v>
          </cell>
          <cell r="J459">
            <v>2</v>
          </cell>
          <cell r="K459">
            <v>31.4</v>
          </cell>
          <cell r="L459">
            <v>203231.25047303099</v>
          </cell>
          <cell r="M459">
            <v>9.3112638410822708</v>
          </cell>
          <cell r="N459">
            <v>1.9774710481589599</v>
          </cell>
        </row>
        <row r="460">
          <cell r="G460" t="str">
            <v>England (UK)</v>
          </cell>
          <cell r="H460">
            <v>2</v>
          </cell>
          <cell r="I460">
            <v>2</v>
          </cell>
          <cell r="J460">
            <v>2</v>
          </cell>
          <cell r="K460">
            <v>30</v>
          </cell>
          <cell r="L460">
            <v>198625.91517230601</v>
          </cell>
          <cell r="M460">
            <v>5.4733715776172298</v>
          </cell>
          <cell r="N460">
            <v>1.20053691020955</v>
          </cell>
        </row>
        <row r="461">
          <cell r="G461" t="str">
            <v>England (UK)</v>
          </cell>
          <cell r="H461">
            <v>2</v>
          </cell>
          <cell r="I461">
            <v>3</v>
          </cell>
          <cell r="J461">
            <v>2</v>
          </cell>
          <cell r="K461">
            <v>17.7</v>
          </cell>
          <cell r="L461">
            <v>114510.854781248</v>
          </cell>
          <cell r="M461">
            <v>3.63876466011985</v>
          </cell>
          <cell r="N461">
            <v>1.3134982485309701</v>
          </cell>
        </row>
        <row r="462">
          <cell r="G462" t="str">
            <v>England (UK)</v>
          </cell>
          <cell r="H462">
            <v>2</v>
          </cell>
          <cell r="I462">
            <v>4</v>
          </cell>
          <cell r="J462">
            <v>2</v>
          </cell>
          <cell r="K462">
            <v>4.9000000000000004</v>
          </cell>
          <cell r="L462">
            <v>34044.370863623502</v>
          </cell>
          <cell r="M462">
            <v>3.9105802566707899</v>
          </cell>
          <cell r="N462">
            <v>2.2558980327236</v>
          </cell>
        </row>
        <row r="463">
          <cell r="G463" t="str">
            <v>England (UK)</v>
          </cell>
          <cell r="H463">
            <v>3</v>
          </cell>
          <cell r="I463">
            <v>1</v>
          </cell>
          <cell r="J463">
            <v>2</v>
          </cell>
          <cell r="K463">
            <v>11.8</v>
          </cell>
          <cell r="L463">
            <v>61401.287570323999</v>
          </cell>
          <cell r="M463">
            <v>4.9543441304631504</v>
          </cell>
          <cell r="N463">
            <v>1.5932892959158</v>
          </cell>
        </row>
        <row r="464">
          <cell r="G464" t="str">
            <v>England (UK)</v>
          </cell>
          <cell r="H464">
            <v>3</v>
          </cell>
          <cell r="I464">
            <v>2</v>
          </cell>
          <cell r="J464">
            <v>2</v>
          </cell>
          <cell r="K464">
            <v>18.7</v>
          </cell>
          <cell r="L464">
            <v>107032.913636463</v>
          </cell>
          <cell r="M464">
            <v>3.7388445370388599</v>
          </cell>
          <cell r="N464">
            <v>0.98830239382277296</v>
          </cell>
        </row>
        <row r="465">
          <cell r="G465" t="str">
            <v>England (UK)</v>
          </cell>
          <cell r="H465">
            <v>3</v>
          </cell>
          <cell r="I465">
            <v>3</v>
          </cell>
          <cell r="J465">
            <v>2</v>
          </cell>
          <cell r="K465">
            <v>21.5</v>
          </cell>
          <cell r="L465">
            <v>108132.387261942</v>
          </cell>
          <cell r="M465">
            <v>2.4826881239578298</v>
          </cell>
          <cell r="N465">
            <v>0.63931379503093799</v>
          </cell>
        </row>
        <row r="466">
          <cell r="G466" t="str">
            <v>England (UK)</v>
          </cell>
          <cell r="H466">
            <v>3</v>
          </cell>
          <cell r="I466">
            <v>4</v>
          </cell>
          <cell r="J466">
            <v>2</v>
          </cell>
          <cell r="K466">
            <v>9</v>
          </cell>
          <cell r="L466">
            <v>40075.401632963803</v>
          </cell>
          <cell r="M466">
            <v>1.69013580327751</v>
          </cell>
          <cell r="N466">
            <v>0.68587168601748605</v>
          </cell>
        </row>
        <row r="467">
          <cell r="G467" t="str">
            <v>Estonia</v>
          </cell>
          <cell r="H467">
            <v>1</v>
          </cell>
          <cell r="I467">
            <v>1</v>
          </cell>
          <cell r="J467">
            <v>2</v>
          </cell>
          <cell r="K467">
            <v>28.1</v>
          </cell>
          <cell r="L467">
            <v>3527.31364546226</v>
          </cell>
          <cell r="M467">
            <v>10.513061956762099</v>
          </cell>
          <cell r="N467">
            <v>2.1414593195693001</v>
          </cell>
        </row>
        <row r="468">
          <cell r="G468" t="str">
            <v>Estonia</v>
          </cell>
          <cell r="H468">
            <v>1</v>
          </cell>
          <cell r="I468">
            <v>2</v>
          </cell>
          <cell r="J468">
            <v>2</v>
          </cell>
          <cell r="K468">
            <v>29.5</v>
          </cell>
          <cell r="L468">
            <v>3742.8698079273199</v>
          </cell>
          <cell r="M468">
            <v>10.119832181783</v>
          </cell>
          <cell r="N468">
            <v>2.0174420816710401</v>
          </cell>
        </row>
        <row r="469">
          <cell r="G469" t="str">
            <v>Estonia</v>
          </cell>
          <cell r="H469">
            <v>1</v>
          </cell>
          <cell r="I469">
            <v>3</v>
          </cell>
          <cell r="J469">
            <v>2</v>
          </cell>
          <cell r="K469">
            <v>7.4</v>
          </cell>
          <cell r="L469">
            <v>874.65440707881999</v>
          </cell>
          <cell r="M469">
            <v>5.3402008739842097</v>
          </cell>
          <cell r="N469">
            <v>2.6604548445941298</v>
          </cell>
        </row>
        <row r="470">
          <cell r="G470" t="str">
            <v>Estonia</v>
          </cell>
          <cell r="H470">
            <v>2</v>
          </cell>
          <cell r="I470">
            <v>1</v>
          </cell>
          <cell r="J470">
            <v>2</v>
          </cell>
          <cell r="K470">
            <v>39.799999999999997</v>
          </cell>
          <cell r="L470">
            <v>4848.3644410519901</v>
          </cell>
          <cell r="M470">
            <v>9.0072952232765893</v>
          </cell>
          <cell r="N470">
            <v>1.51972202147338</v>
          </cell>
        </row>
        <row r="471">
          <cell r="G471" t="str">
            <v>Estonia</v>
          </cell>
          <cell r="H471">
            <v>2</v>
          </cell>
          <cell r="I471">
            <v>2</v>
          </cell>
          <cell r="J471">
            <v>2</v>
          </cell>
          <cell r="K471">
            <v>72.400000000000006</v>
          </cell>
          <cell r="L471">
            <v>8921.8111371582709</v>
          </cell>
          <cell r="M471">
            <v>6.4909510896697</v>
          </cell>
          <cell r="N471">
            <v>0.85695334744944496</v>
          </cell>
        </row>
        <row r="472">
          <cell r="G472" t="str">
            <v>Estonia</v>
          </cell>
          <cell r="H472">
            <v>2</v>
          </cell>
          <cell r="I472">
            <v>3</v>
          </cell>
          <cell r="J472">
            <v>2</v>
          </cell>
          <cell r="K472">
            <v>51.2</v>
          </cell>
          <cell r="L472">
            <v>6201.2062961588899</v>
          </cell>
          <cell r="M472">
            <v>5.4498617803004503</v>
          </cell>
          <cell r="N472">
            <v>0.96023948547692894</v>
          </cell>
        </row>
        <row r="473">
          <cell r="G473" t="str">
            <v>Estonia</v>
          </cell>
          <cell r="H473">
            <v>2</v>
          </cell>
          <cell r="I473">
            <v>4</v>
          </cell>
          <cell r="J473">
            <v>2</v>
          </cell>
          <cell r="K473">
            <v>6.6</v>
          </cell>
          <cell r="L473">
            <v>825.03558052591904</v>
          </cell>
          <cell r="M473">
            <v>3.7920929699827401</v>
          </cell>
          <cell r="N473">
            <v>2.1328960713309399</v>
          </cell>
        </row>
        <row r="474">
          <cell r="G474" t="str">
            <v>Estonia</v>
          </cell>
          <cell r="H474">
            <v>3</v>
          </cell>
          <cell r="I474">
            <v>1</v>
          </cell>
          <cell r="J474">
            <v>2</v>
          </cell>
          <cell r="K474">
            <v>9.1999999999999993</v>
          </cell>
          <cell r="L474">
            <v>1118.97805604982</v>
          </cell>
          <cell r="M474">
            <v>5.7149700489741804</v>
          </cell>
          <cell r="N474">
            <v>1.95210376082646</v>
          </cell>
        </row>
        <row r="475">
          <cell r="G475" t="str">
            <v>Estonia</v>
          </cell>
          <cell r="H475">
            <v>3</v>
          </cell>
          <cell r="I475">
            <v>2</v>
          </cell>
          <cell r="J475">
            <v>2</v>
          </cell>
          <cell r="K475">
            <v>33.700000000000003</v>
          </cell>
          <cell r="L475">
            <v>4065.7240127790201</v>
          </cell>
          <cell r="M475">
            <v>4.6895713936330701</v>
          </cell>
          <cell r="N475">
            <v>0.94848466451725499</v>
          </cell>
        </row>
        <row r="476">
          <cell r="G476" t="str">
            <v>Estonia</v>
          </cell>
          <cell r="H476">
            <v>3</v>
          </cell>
          <cell r="I476">
            <v>3</v>
          </cell>
          <cell r="J476">
            <v>2</v>
          </cell>
          <cell r="K476">
            <v>42.3</v>
          </cell>
          <cell r="L476">
            <v>5166.2998595154904</v>
          </cell>
          <cell r="M476">
            <v>3.6953918045258698</v>
          </cell>
          <cell r="N476">
            <v>0.55010935887838197</v>
          </cell>
        </row>
        <row r="477">
          <cell r="G477" t="str">
            <v>Estonia</v>
          </cell>
          <cell r="H477">
            <v>3</v>
          </cell>
          <cell r="I477">
            <v>4</v>
          </cell>
          <cell r="J477">
            <v>2</v>
          </cell>
          <cell r="K477">
            <v>5.8</v>
          </cell>
          <cell r="L477">
            <v>707.37097172054803</v>
          </cell>
          <cell r="M477">
            <v>1.2404552201643499</v>
          </cell>
          <cell r="N477">
            <v>0.553861233923853</v>
          </cell>
        </row>
        <row r="478">
          <cell r="G478" t="str">
            <v>Finland</v>
          </cell>
          <cell r="H478">
            <v>1</v>
          </cell>
          <cell r="I478">
            <v>1</v>
          </cell>
          <cell r="J478">
            <v>2</v>
          </cell>
          <cell r="K478">
            <v>6.1</v>
          </cell>
          <cell r="L478">
            <v>5195.7119054768</v>
          </cell>
          <cell r="M478">
            <v>4.1793090105504804</v>
          </cell>
          <cell r="N478">
            <v>1.82452978934618</v>
          </cell>
        </row>
        <row r="479">
          <cell r="G479" t="str">
            <v>Finland</v>
          </cell>
          <cell r="H479">
            <v>1</v>
          </cell>
          <cell r="I479">
            <v>2</v>
          </cell>
          <cell r="J479">
            <v>2</v>
          </cell>
          <cell r="K479">
            <v>11.1</v>
          </cell>
          <cell r="L479">
            <v>7823.2997711380203</v>
          </cell>
          <cell r="M479">
            <v>4.8094934184095202</v>
          </cell>
          <cell r="N479">
            <v>1.57397384968721</v>
          </cell>
        </row>
        <row r="480">
          <cell r="G480" t="str">
            <v>Finland</v>
          </cell>
          <cell r="H480">
            <v>1</v>
          </cell>
          <cell r="I480">
            <v>3</v>
          </cell>
          <cell r="J480">
            <v>2</v>
          </cell>
          <cell r="K480">
            <v>3.8</v>
          </cell>
          <cell r="L480">
            <v>2894.8612892620099</v>
          </cell>
          <cell r="M480">
            <v>3.1842525145762202</v>
          </cell>
          <cell r="N480">
            <v>1.8014000094773299</v>
          </cell>
        </row>
        <row r="481">
          <cell r="G481" t="str">
            <v>Finland</v>
          </cell>
          <cell r="H481">
            <v>2</v>
          </cell>
          <cell r="I481">
            <v>1</v>
          </cell>
          <cell r="J481">
            <v>2</v>
          </cell>
          <cell r="K481">
            <v>17.8</v>
          </cell>
          <cell r="L481">
            <v>13632.564177099801</v>
          </cell>
          <cell r="M481">
            <v>7.0073600250742096</v>
          </cell>
          <cell r="N481">
            <v>1.6600940061475</v>
          </cell>
        </row>
        <row r="482">
          <cell r="G482" t="str">
            <v>Finland</v>
          </cell>
          <cell r="H482">
            <v>2</v>
          </cell>
          <cell r="I482">
            <v>2</v>
          </cell>
          <cell r="J482">
            <v>2</v>
          </cell>
          <cell r="K482">
            <v>25.5</v>
          </cell>
          <cell r="L482">
            <v>17478.462094851398</v>
          </cell>
          <cell r="M482">
            <v>4.1375751448503104</v>
          </cell>
          <cell r="N482">
            <v>1.0274854481433999</v>
          </cell>
        </row>
        <row r="483">
          <cell r="G483" t="str">
            <v>Finland</v>
          </cell>
          <cell r="H483">
            <v>2</v>
          </cell>
          <cell r="I483">
            <v>3</v>
          </cell>
          <cell r="J483">
            <v>2</v>
          </cell>
          <cell r="K483">
            <v>25.2</v>
          </cell>
          <cell r="L483">
            <v>17738.385722954699</v>
          </cell>
          <cell r="M483">
            <v>4.0477162668298199</v>
          </cell>
          <cell r="N483">
            <v>0.98231862451418495</v>
          </cell>
        </row>
        <row r="484">
          <cell r="G484" t="str">
            <v>Finland</v>
          </cell>
          <cell r="H484">
            <v>2</v>
          </cell>
          <cell r="I484">
            <v>4</v>
          </cell>
          <cell r="J484">
            <v>2</v>
          </cell>
          <cell r="K484">
            <v>10.5</v>
          </cell>
          <cell r="L484">
            <v>7199.3536765059098</v>
          </cell>
          <cell r="M484">
            <v>4.9361117379685497</v>
          </cell>
          <cell r="N484">
            <v>1.4766591199144601</v>
          </cell>
        </row>
        <row r="485">
          <cell r="G485" t="str">
            <v>Finland</v>
          </cell>
          <cell r="H485">
            <v>3</v>
          </cell>
          <cell r="I485">
            <v>2</v>
          </cell>
          <cell r="J485">
            <v>2</v>
          </cell>
          <cell r="K485">
            <v>11.3</v>
          </cell>
          <cell r="L485">
            <v>7266.0157380235896</v>
          </cell>
          <cell r="M485">
            <v>3.1282101803102398</v>
          </cell>
          <cell r="N485">
            <v>1.0314948676256399</v>
          </cell>
        </row>
        <row r="486">
          <cell r="G486" t="str">
            <v>Finland</v>
          </cell>
          <cell r="H486">
            <v>3</v>
          </cell>
          <cell r="I486">
            <v>3</v>
          </cell>
          <cell r="J486">
            <v>2</v>
          </cell>
          <cell r="K486">
            <v>22</v>
          </cell>
          <cell r="L486">
            <v>13595.3009061424</v>
          </cell>
          <cell r="M486">
            <v>2.5232450384543501</v>
          </cell>
          <cell r="N486">
            <v>0.56150219742644603</v>
          </cell>
        </row>
        <row r="487">
          <cell r="G487" t="str">
            <v>Finland</v>
          </cell>
          <cell r="H487">
            <v>3</v>
          </cell>
          <cell r="I487">
            <v>4</v>
          </cell>
          <cell r="J487">
            <v>2</v>
          </cell>
          <cell r="K487">
            <v>16.2</v>
          </cell>
          <cell r="L487">
            <v>9510.6755095216795</v>
          </cell>
          <cell r="M487">
            <v>2.3362935556340401</v>
          </cell>
          <cell r="N487">
            <v>0.61585162322055598</v>
          </cell>
        </row>
        <row r="488">
          <cell r="G488" t="str">
            <v>Flanders (Belgium)</v>
          </cell>
          <cell r="H488">
            <v>1</v>
          </cell>
          <cell r="I488">
            <v>1</v>
          </cell>
          <cell r="J488">
            <v>2</v>
          </cell>
          <cell r="K488">
            <v>5.5</v>
          </cell>
          <cell r="L488">
            <v>3636.83296362481</v>
          </cell>
          <cell r="M488">
            <v>1.6501871982176199</v>
          </cell>
          <cell r="N488">
            <v>0.74626244350758197</v>
          </cell>
        </row>
        <row r="489">
          <cell r="G489" t="str">
            <v>Flanders (Belgium)</v>
          </cell>
          <cell r="H489">
            <v>1</v>
          </cell>
          <cell r="I489">
            <v>2</v>
          </cell>
          <cell r="J489">
            <v>2</v>
          </cell>
          <cell r="K489">
            <v>8.9</v>
          </cell>
          <cell r="L489">
            <v>5911.6929773799802</v>
          </cell>
          <cell r="M489">
            <v>2.72523536013707</v>
          </cell>
          <cell r="N489">
            <v>1.0034313867362801</v>
          </cell>
        </row>
        <row r="490">
          <cell r="G490" t="str">
            <v>Flanders (Belgium)</v>
          </cell>
          <cell r="H490">
            <v>2</v>
          </cell>
          <cell r="I490">
            <v>1</v>
          </cell>
          <cell r="J490">
            <v>2</v>
          </cell>
          <cell r="K490">
            <v>6.9</v>
          </cell>
          <cell r="L490">
            <v>4741.4390691546296</v>
          </cell>
          <cell r="M490">
            <v>2.2721394864553899</v>
          </cell>
          <cell r="N490">
            <v>1.12527125400591</v>
          </cell>
        </row>
        <row r="491">
          <cell r="G491" t="str">
            <v>Flanders (Belgium)</v>
          </cell>
          <cell r="H491">
            <v>2</v>
          </cell>
          <cell r="I491">
            <v>2</v>
          </cell>
          <cell r="J491">
            <v>2</v>
          </cell>
          <cell r="K491">
            <v>1</v>
          </cell>
          <cell r="L491">
            <v>338.71632070986061</v>
          </cell>
          <cell r="M491">
            <v>100</v>
          </cell>
          <cell r="N491">
            <v>0</v>
          </cell>
        </row>
        <row r="492">
          <cell r="G492" t="str">
            <v>Flanders (Belgium)</v>
          </cell>
          <cell r="H492">
            <v>2</v>
          </cell>
          <cell r="I492">
            <v>3</v>
          </cell>
          <cell r="J492">
            <v>2</v>
          </cell>
          <cell r="K492">
            <v>9.1999999999999993</v>
          </cell>
          <cell r="L492">
            <v>6471.7431036239605</v>
          </cell>
          <cell r="M492">
            <v>1.2048039619978499</v>
          </cell>
          <cell r="N492">
            <v>0.47884946994663202</v>
          </cell>
        </row>
        <row r="493">
          <cell r="G493" t="str">
            <v>Flanders (Belgium)</v>
          </cell>
          <cell r="H493">
            <v>2</v>
          </cell>
          <cell r="I493">
            <v>4</v>
          </cell>
          <cell r="J493">
            <v>2</v>
          </cell>
          <cell r="K493">
            <v>3.6</v>
          </cell>
          <cell r="L493">
            <v>2679.4826843968599</v>
          </cell>
          <cell r="M493">
            <v>1.9153050381254599</v>
          </cell>
          <cell r="N493">
            <v>1.0921165053104001</v>
          </cell>
        </row>
        <row r="494">
          <cell r="G494" t="str">
            <v>Flanders (Belgium)</v>
          </cell>
          <cell r="H494">
            <v>3</v>
          </cell>
          <cell r="I494">
            <v>3</v>
          </cell>
          <cell r="J494">
            <v>2</v>
          </cell>
          <cell r="K494">
            <v>12.2</v>
          </cell>
          <cell r="L494">
            <v>8558.1697666187592</v>
          </cell>
          <cell r="M494">
            <v>1.4368402566529499</v>
          </cell>
          <cell r="N494">
            <v>0.49380782022724301</v>
          </cell>
        </row>
        <row r="495">
          <cell r="G495" t="str">
            <v>Flanders (Belgium)</v>
          </cell>
          <cell r="H495">
            <v>3</v>
          </cell>
          <cell r="I495">
            <v>4</v>
          </cell>
          <cell r="J495">
            <v>2</v>
          </cell>
          <cell r="K495">
            <v>8.1999999999999993</v>
          </cell>
          <cell r="L495">
            <v>5568.4051604228798</v>
          </cell>
          <cell r="M495">
            <v>1.23110710653046</v>
          </cell>
          <cell r="N495">
            <v>0.52512762734335705</v>
          </cell>
        </row>
        <row r="496">
          <cell r="G496" t="str">
            <v>France</v>
          </cell>
          <cell r="H496">
            <v>1</v>
          </cell>
          <cell r="I496">
            <v>1</v>
          </cell>
          <cell r="J496">
            <v>2</v>
          </cell>
          <cell r="K496">
            <v>45.4</v>
          </cell>
          <cell r="L496">
            <v>343855.46057284699</v>
          </cell>
          <cell r="M496">
            <v>6.78254645467005</v>
          </cell>
          <cell r="N496">
            <v>0.92799652679695699</v>
          </cell>
        </row>
        <row r="497">
          <cell r="G497" t="str">
            <v>France</v>
          </cell>
          <cell r="H497">
            <v>1</v>
          </cell>
          <cell r="I497">
            <v>2</v>
          </cell>
          <cell r="J497">
            <v>2</v>
          </cell>
          <cell r="K497">
            <v>21.7</v>
          </cell>
          <cell r="L497">
            <v>162384.724616202</v>
          </cell>
          <cell r="M497">
            <v>6.5586786630205998</v>
          </cell>
          <cell r="N497">
            <v>1.22799956578225</v>
          </cell>
        </row>
        <row r="498">
          <cell r="G498" t="str">
            <v>France</v>
          </cell>
          <cell r="H498">
            <v>1</v>
          </cell>
          <cell r="I498">
            <v>3</v>
          </cell>
          <cell r="J498">
            <v>2</v>
          </cell>
          <cell r="K498">
            <v>4.2</v>
          </cell>
          <cell r="L498">
            <v>30998.082310022299</v>
          </cell>
          <cell r="M498">
            <v>4.2336325839436899</v>
          </cell>
          <cell r="N498">
            <v>2.0617007659624398</v>
          </cell>
        </row>
        <row r="499">
          <cell r="G499" t="str">
            <v>France</v>
          </cell>
          <cell r="H499">
            <v>2</v>
          </cell>
          <cell r="I499">
            <v>1</v>
          </cell>
          <cell r="J499">
            <v>2</v>
          </cell>
          <cell r="K499">
            <v>38.9</v>
          </cell>
          <cell r="L499">
            <v>280288.760574819</v>
          </cell>
          <cell r="M499">
            <v>7.2729065323432698</v>
          </cell>
          <cell r="N499">
            <v>1.07796953103352</v>
          </cell>
        </row>
        <row r="500">
          <cell r="G500" t="str">
            <v>France</v>
          </cell>
          <cell r="H500">
            <v>2</v>
          </cell>
          <cell r="I500">
            <v>2</v>
          </cell>
          <cell r="J500">
            <v>2</v>
          </cell>
          <cell r="K500">
            <v>53.9</v>
          </cell>
          <cell r="L500">
            <v>384325.16542575398</v>
          </cell>
          <cell r="M500">
            <v>6.2545171664966199</v>
          </cell>
          <cell r="N500">
            <v>0.79000773103137101</v>
          </cell>
        </row>
        <row r="501">
          <cell r="G501" t="str">
            <v>France</v>
          </cell>
          <cell r="H501">
            <v>2</v>
          </cell>
          <cell r="I501">
            <v>3</v>
          </cell>
          <cell r="J501">
            <v>2</v>
          </cell>
          <cell r="K501">
            <v>26.4</v>
          </cell>
          <cell r="L501">
            <v>178154.49929275201</v>
          </cell>
          <cell r="M501">
            <v>4.6337521810100597</v>
          </cell>
          <cell r="N501">
            <v>1.0686398692071899</v>
          </cell>
        </row>
        <row r="502">
          <cell r="G502" t="str">
            <v>France</v>
          </cell>
          <cell r="H502">
            <v>2</v>
          </cell>
          <cell r="I502">
            <v>4</v>
          </cell>
          <cell r="J502">
            <v>2</v>
          </cell>
          <cell r="K502">
            <v>3.8</v>
          </cell>
          <cell r="L502">
            <v>27229.606481845502</v>
          </cell>
          <cell r="M502">
            <v>5.5998001009787304</v>
          </cell>
          <cell r="N502">
            <v>3.3232307172525299</v>
          </cell>
        </row>
        <row r="503">
          <cell r="G503" t="str">
            <v>France</v>
          </cell>
          <cell r="H503">
            <v>3</v>
          </cell>
          <cell r="I503">
            <v>1</v>
          </cell>
          <cell r="J503">
            <v>2</v>
          </cell>
          <cell r="K503">
            <v>7.3</v>
          </cell>
          <cell r="L503">
            <v>51082.6557718576</v>
          </cell>
          <cell r="M503">
            <v>8.0741630355430392</v>
          </cell>
          <cell r="N503">
            <v>2.62380324785053</v>
          </cell>
        </row>
        <row r="504">
          <cell r="G504" t="str">
            <v>France</v>
          </cell>
          <cell r="H504">
            <v>3</v>
          </cell>
          <cell r="I504">
            <v>2</v>
          </cell>
          <cell r="J504">
            <v>2</v>
          </cell>
          <cell r="K504">
            <v>14.9</v>
          </cell>
          <cell r="L504">
            <v>93476.266655681902</v>
          </cell>
          <cell r="M504">
            <v>4.3549250777031396</v>
          </cell>
          <cell r="N504">
            <v>1.2804073599883501</v>
          </cell>
        </row>
        <row r="505">
          <cell r="G505" t="str">
            <v>France</v>
          </cell>
          <cell r="H505">
            <v>3</v>
          </cell>
          <cell r="I505">
            <v>3</v>
          </cell>
          <cell r="J505">
            <v>2</v>
          </cell>
          <cell r="K505">
            <v>24.7</v>
          </cell>
          <cell r="L505">
            <v>143129.55991203</v>
          </cell>
          <cell r="M505">
            <v>3.13094810085164</v>
          </cell>
          <cell r="N505">
            <v>0.75883925860163204</v>
          </cell>
        </row>
        <row r="506">
          <cell r="G506" t="str">
            <v>France</v>
          </cell>
          <cell r="H506">
            <v>3</v>
          </cell>
          <cell r="I506">
            <v>4</v>
          </cell>
          <cell r="J506">
            <v>2</v>
          </cell>
          <cell r="K506">
            <v>12.1</v>
          </cell>
          <cell r="L506">
            <v>75206.570641546699</v>
          </cell>
          <cell r="M506">
            <v>3.4695140108414502</v>
          </cell>
          <cell r="N506">
            <v>1.20599947447866</v>
          </cell>
        </row>
        <row r="507">
          <cell r="G507" t="str">
            <v>Germany</v>
          </cell>
          <cell r="H507">
            <v>1</v>
          </cell>
          <cell r="I507">
            <v>1</v>
          </cell>
          <cell r="J507">
            <v>2</v>
          </cell>
          <cell r="K507">
            <v>21.2</v>
          </cell>
          <cell r="L507">
            <v>277400.75981954997</v>
          </cell>
          <cell r="M507">
            <v>10.5208795840413</v>
          </cell>
          <cell r="N507">
            <v>2.4976247188592802</v>
          </cell>
        </row>
        <row r="508">
          <cell r="G508" t="str">
            <v>Germany</v>
          </cell>
          <cell r="H508">
            <v>1</v>
          </cell>
          <cell r="I508">
            <v>2</v>
          </cell>
          <cell r="J508">
            <v>2</v>
          </cell>
          <cell r="K508">
            <v>6.4</v>
          </cell>
          <cell r="L508">
            <v>71886.572152231194</v>
          </cell>
          <cell r="M508">
            <v>5.7947520643926502</v>
          </cell>
          <cell r="N508">
            <v>3.20760413592674</v>
          </cell>
        </row>
        <row r="509">
          <cell r="G509" t="str">
            <v>Germany</v>
          </cell>
          <cell r="H509">
            <v>1</v>
          </cell>
          <cell r="I509">
            <v>3</v>
          </cell>
          <cell r="J509">
            <v>2</v>
          </cell>
          <cell r="K509">
            <v>2.4</v>
          </cell>
          <cell r="L509">
            <v>31733.742326346499</v>
          </cell>
          <cell r="M509">
            <v>7.9213395006058196</v>
          </cell>
          <cell r="N509">
            <v>5.3638906375121804</v>
          </cell>
        </row>
        <row r="510">
          <cell r="G510" t="str">
            <v>Germany</v>
          </cell>
          <cell r="H510">
            <v>2</v>
          </cell>
          <cell r="I510">
            <v>1</v>
          </cell>
          <cell r="J510">
            <v>2</v>
          </cell>
          <cell r="K510">
            <v>23.5</v>
          </cell>
          <cell r="L510">
            <v>256864.755558551</v>
          </cell>
          <cell r="M510">
            <v>5.3994092118803598</v>
          </cell>
          <cell r="N510">
            <v>1.24649446849014</v>
          </cell>
        </row>
        <row r="511">
          <cell r="G511" t="str">
            <v>Germany</v>
          </cell>
          <cell r="H511">
            <v>2</v>
          </cell>
          <cell r="I511">
            <v>2</v>
          </cell>
          <cell r="J511">
            <v>2</v>
          </cell>
          <cell r="K511">
            <v>37.4</v>
          </cell>
          <cell r="L511">
            <v>443226.74014136899</v>
          </cell>
          <cell r="M511">
            <v>4.7229975192061202</v>
          </cell>
          <cell r="N511">
            <v>0.96250418503481705</v>
          </cell>
        </row>
        <row r="512">
          <cell r="G512" t="str">
            <v>Germany</v>
          </cell>
          <cell r="H512">
            <v>2</v>
          </cell>
          <cell r="I512">
            <v>3</v>
          </cell>
          <cell r="J512">
            <v>2</v>
          </cell>
          <cell r="K512">
            <v>26.2</v>
          </cell>
          <cell r="L512">
            <v>291605.99987961003</v>
          </cell>
          <cell r="M512">
            <v>3.5568762190907699</v>
          </cell>
          <cell r="N512">
            <v>0.94963035731651102</v>
          </cell>
        </row>
        <row r="513">
          <cell r="G513" t="str">
            <v>Germany</v>
          </cell>
          <cell r="H513">
            <v>2</v>
          </cell>
          <cell r="I513">
            <v>4</v>
          </cell>
          <cell r="J513">
            <v>2</v>
          </cell>
          <cell r="K513">
            <v>1.9</v>
          </cell>
          <cell r="L513">
            <v>16985.492644445501</v>
          </cell>
          <cell r="M513">
            <v>0.82980056457110796</v>
          </cell>
          <cell r="N513">
            <v>0.85898535568516798</v>
          </cell>
        </row>
        <row r="514">
          <cell r="G514" t="str">
            <v>Germany</v>
          </cell>
          <cell r="H514">
            <v>3</v>
          </cell>
          <cell r="I514">
            <v>1</v>
          </cell>
          <cell r="J514">
            <v>2</v>
          </cell>
          <cell r="K514">
            <v>5.5</v>
          </cell>
          <cell r="L514">
            <v>45073.970426898799</v>
          </cell>
          <cell r="M514">
            <v>5.6301135570222902</v>
          </cell>
          <cell r="N514">
            <v>3.0233156093883302</v>
          </cell>
        </row>
        <row r="515">
          <cell r="G515" t="str">
            <v>Germany</v>
          </cell>
          <cell r="H515">
            <v>3</v>
          </cell>
          <cell r="I515">
            <v>2</v>
          </cell>
          <cell r="J515">
            <v>2</v>
          </cell>
          <cell r="K515">
            <v>10</v>
          </cell>
          <cell r="L515">
            <v>90612.133255901601</v>
          </cell>
          <cell r="M515">
            <v>2.9192745095269701</v>
          </cell>
          <cell r="N515">
            <v>1.17934269627087</v>
          </cell>
        </row>
        <row r="516">
          <cell r="G516" t="str">
            <v>Germany</v>
          </cell>
          <cell r="H516">
            <v>3</v>
          </cell>
          <cell r="I516">
            <v>3</v>
          </cell>
          <cell r="J516">
            <v>2</v>
          </cell>
          <cell r="K516">
            <v>17.399999999999999</v>
          </cell>
          <cell r="L516">
            <v>174394.48674685901</v>
          </cell>
          <cell r="M516">
            <v>2.5604865162530102</v>
          </cell>
          <cell r="N516">
            <v>0.82069308660135998</v>
          </cell>
        </row>
        <row r="517">
          <cell r="G517" t="str">
            <v>Germany</v>
          </cell>
          <cell r="H517">
            <v>3</v>
          </cell>
          <cell r="I517">
            <v>4</v>
          </cell>
          <cell r="J517">
            <v>2</v>
          </cell>
          <cell r="K517">
            <v>7.1</v>
          </cell>
          <cell r="L517">
            <v>56428.0349851844</v>
          </cell>
          <cell r="M517">
            <v>1.28500006669621</v>
          </cell>
          <cell r="N517">
            <v>0.74164624150406699</v>
          </cell>
        </row>
        <row r="518">
          <cell r="G518" t="str">
            <v>Capitals</v>
          </cell>
          <cell r="H518">
            <v>1</v>
          </cell>
          <cell r="I518">
            <v>1</v>
          </cell>
          <cell r="J518">
            <v>2</v>
          </cell>
          <cell r="K518">
            <v>56</v>
          </cell>
          <cell r="L518">
            <v>86873.319303398603</v>
          </cell>
          <cell r="M518">
            <v>9.5625631442538506</v>
          </cell>
          <cell r="N518">
            <v>1.92385549003337</v>
          </cell>
        </row>
        <row r="519">
          <cell r="G519" t="str">
            <v>Capitals</v>
          </cell>
          <cell r="H519">
            <v>1</v>
          </cell>
          <cell r="I519">
            <v>2</v>
          </cell>
          <cell r="J519">
            <v>2</v>
          </cell>
          <cell r="K519">
            <v>59.6</v>
          </cell>
          <cell r="L519">
            <v>124989.960956207</v>
          </cell>
          <cell r="M519">
            <v>16.738664675482099</v>
          </cell>
          <cell r="N519">
            <v>2.9226681075175098</v>
          </cell>
        </row>
        <row r="520">
          <cell r="G520" t="str">
            <v>Capitals</v>
          </cell>
          <cell r="H520">
            <v>1</v>
          </cell>
          <cell r="I520">
            <v>3</v>
          </cell>
          <cell r="J520">
            <v>2</v>
          </cell>
          <cell r="K520">
            <v>18.2</v>
          </cell>
          <cell r="L520">
            <v>47388.459580058203</v>
          </cell>
          <cell r="M520">
            <v>20.730719790121402</v>
          </cell>
          <cell r="N520">
            <v>5.9806762104806603</v>
          </cell>
        </row>
        <row r="521">
          <cell r="G521" t="str">
            <v>Capitals</v>
          </cell>
          <cell r="H521">
            <v>2</v>
          </cell>
          <cell r="I521">
            <v>1</v>
          </cell>
          <cell r="J521">
            <v>2</v>
          </cell>
          <cell r="K521">
            <v>68.2</v>
          </cell>
          <cell r="L521">
            <v>82487.923495363502</v>
          </cell>
          <cell r="M521">
            <v>13.1900841721473</v>
          </cell>
          <cell r="N521">
            <v>1.85024751089506</v>
          </cell>
        </row>
        <row r="522">
          <cell r="G522" t="str">
            <v>Capitals</v>
          </cell>
          <cell r="H522">
            <v>2</v>
          </cell>
          <cell r="I522">
            <v>2</v>
          </cell>
          <cell r="J522">
            <v>2</v>
          </cell>
          <cell r="K522">
            <v>119.1</v>
          </cell>
          <cell r="L522">
            <v>148090.11875677801</v>
          </cell>
          <cell r="M522">
            <v>14.078745758806001</v>
          </cell>
          <cell r="N522">
            <v>1.65421891395988</v>
          </cell>
        </row>
        <row r="523">
          <cell r="G523" t="str">
            <v>Capitals</v>
          </cell>
          <cell r="H523">
            <v>2</v>
          </cell>
          <cell r="I523">
            <v>3</v>
          </cell>
          <cell r="J523">
            <v>2</v>
          </cell>
          <cell r="K523">
            <v>61.2</v>
          </cell>
          <cell r="L523">
            <v>90802.293680498697</v>
          </cell>
          <cell r="M523">
            <v>14.673458647800899</v>
          </cell>
          <cell r="N523">
            <v>2.8647331145120001</v>
          </cell>
        </row>
        <row r="524">
          <cell r="G524" t="str">
            <v>Capitals</v>
          </cell>
          <cell r="H524">
            <v>2</v>
          </cell>
          <cell r="I524">
            <v>4</v>
          </cell>
          <cell r="J524">
            <v>2</v>
          </cell>
          <cell r="K524">
            <v>5.5</v>
          </cell>
          <cell r="L524">
            <v>9247.9844867310403</v>
          </cell>
          <cell r="M524">
            <v>10.583433252342999</v>
          </cell>
          <cell r="N524">
            <v>6.1926350392042</v>
          </cell>
        </row>
        <row r="525">
          <cell r="G525" t="str">
            <v>Capitals</v>
          </cell>
          <cell r="H525">
            <v>3</v>
          </cell>
          <cell r="I525">
            <v>1</v>
          </cell>
          <cell r="J525">
            <v>2</v>
          </cell>
          <cell r="K525">
            <v>21.8</v>
          </cell>
          <cell r="L525">
            <v>27325.717403509399</v>
          </cell>
          <cell r="M525">
            <v>14.907442843847299</v>
          </cell>
          <cell r="N525">
            <v>4.4995355324287001</v>
          </cell>
        </row>
        <row r="526">
          <cell r="G526" t="str">
            <v>Capitals</v>
          </cell>
          <cell r="H526">
            <v>3</v>
          </cell>
          <cell r="I526">
            <v>2</v>
          </cell>
          <cell r="J526">
            <v>2</v>
          </cell>
          <cell r="K526">
            <v>62.9</v>
          </cell>
          <cell r="L526">
            <v>84066.386869087597</v>
          </cell>
          <cell r="M526">
            <v>14.614400368194</v>
          </cell>
          <cell r="N526">
            <v>2.84377440043591</v>
          </cell>
        </row>
        <row r="527">
          <cell r="G527" t="str">
            <v>Capitals</v>
          </cell>
          <cell r="H527">
            <v>3</v>
          </cell>
          <cell r="I527">
            <v>3</v>
          </cell>
          <cell r="J527">
            <v>2</v>
          </cell>
          <cell r="K527">
            <v>42.4</v>
          </cell>
          <cell r="L527">
            <v>61223.222910265802</v>
          </cell>
          <cell r="M527">
            <v>9.7072279149232301</v>
          </cell>
          <cell r="N527">
            <v>2.0187317902262301</v>
          </cell>
        </row>
        <row r="528">
          <cell r="G528" t="str">
            <v>Capitals</v>
          </cell>
          <cell r="H528">
            <v>3</v>
          </cell>
          <cell r="I528">
            <v>4</v>
          </cell>
          <cell r="J528">
            <v>2</v>
          </cell>
          <cell r="K528">
            <v>8.9</v>
          </cell>
          <cell r="L528">
            <v>13537.860261828901</v>
          </cell>
          <cell r="M528">
            <v>5.4015062008761596</v>
          </cell>
          <cell r="N528">
            <v>2.6779365564528801</v>
          </cell>
        </row>
        <row r="529">
          <cell r="G529" t="str">
            <v>Ireland</v>
          </cell>
          <cell r="H529">
            <v>1</v>
          </cell>
          <cell r="I529">
            <v>1</v>
          </cell>
          <cell r="J529">
            <v>2</v>
          </cell>
          <cell r="K529">
            <v>55.1</v>
          </cell>
          <cell r="L529">
            <v>30977.218740944001</v>
          </cell>
          <cell r="M529">
            <v>9.2710493091887507</v>
          </cell>
          <cell r="N529">
            <v>1.66480636342013</v>
          </cell>
        </row>
        <row r="530">
          <cell r="G530" t="str">
            <v>Ireland</v>
          </cell>
          <cell r="H530">
            <v>1</v>
          </cell>
          <cell r="I530">
            <v>2</v>
          </cell>
          <cell r="J530">
            <v>2</v>
          </cell>
          <cell r="K530">
            <v>45.3</v>
          </cell>
          <cell r="L530">
            <v>26037.044407630801</v>
          </cell>
          <cell r="M530">
            <v>10.519200511286</v>
          </cell>
          <cell r="N530">
            <v>2.0569859955248102</v>
          </cell>
        </row>
        <row r="531">
          <cell r="G531" t="str">
            <v>Ireland</v>
          </cell>
          <cell r="H531">
            <v>1</v>
          </cell>
          <cell r="I531">
            <v>3</v>
          </cell>
          <cell r="J531">
            <v>2</v>
          </cell>
          <cell r="K531">
            <v>11.4</v>
          </cell>
          <cell r="L531">
            <v>6147.1125965820302</v>
          </cell>
          <cell r="M531">
            <v>8.0852161053561105</v>
          </cell>
          <cell r="N531">
            <v>3.5765451407700999</v>
          </cell>
        </row>
        <row r="532">
          <cell r="G532" t="str">
            <v>Ireland</v>
          </cell>
          <cell r="H532">
            <v>2</v>
          </cell>
          <cell r="I532">
            <v>1</v>
          </cell>
          <cell r="J532">
            <v>2</v>
          </cell>
          <cell r="K532">
            <v>52.1</v>
          </cell>
          <cell r="L532">
            <v>25857.6355299108</v>
          </cell>
          <cell r="M532">
            <v>11.922711660685501</v>
          </cell>
          <cell r="N532">
            <v>1.7144545777959299</v>
          </cell>
        </row>
        <row r="533">
          <cell r="G533" t="str">
            <v>Ireland</v>
          </cell>
          <cell r="H533">
            <v>2</v>
          </cell>
          <cell r="I533">
            <v>2</v>
          </cell>
          <cell r="J533">
            <v>2</v>
          </cell>
          <cell r="K533">
            <v>82.2</v>
          </cell>
          <cell r="L533">
            <v>39997.805028265597</v>
          </cell>
          <cell r="M533">
            <v>10.0071157180619</v>
          </cell>
          <cell r="N533">
            <v>1.1655300749387401</v>
          </cell>
        </row>
        <row r="534">
          <cell r="G534" t="str">
            <v>Ireland</v>
          </cell>
          <cell r="H534">
            <v>2</v>
          </cell>
          <cell r="I534">
            <v>3</v>
          </cell>
          <cell r="J534">
            <v>2</v>
          </cell>
          <cell r="K534">
            <v>51</v>
          </cell>
          <cell r="L534">
            <v>27032.0801036911</v>
          </cell>
          <cell r="M534">
            <v>10.4393819506524</v>
          </cell>
          <cell r="N534">
            <v>1.829694201523</v>
          </cell>
        </row>
        <row r="535">
          <cell r="G535" t="str">
            <v>Ireland</v>
          </cell>
          <cell r="H535">
            <v>2</v>
          </cell>
          <cell r="I535">
            <v>4</v>
          </cell>
          <cell r="J535">
            <v>2</v>
          </cell>
          <cell r="K535">
            <v>5.7</v>
          </cell>
          <cell r="L535">
            <v>3559.87319917062</v>
          </cell>
          <cell r="M535">
            <v>8.5233690617009206</v>
          </cell>
          <cell r="N535">
            <v>4.6304242340889399</v>
          </cell>
        </row>
        <row r="536">
          <cell r="G536" t="str">
            <v>Ireland</v>
          </cell>
          <cell r="H536">
            <v>3</v>
          </cell>
          <cell r="I536">
            <v>1</v>
          </cell>
          <cell r="J536">
            <v>2</v>
          </cell>
          <cell r="K536">
            <v>10</v>
          </cell>
          <cell r="L536">
            <v>3375.2979743581</v>
          </cell>
          <cell r="M536">
            <v>4.9067790689107804</v>
          </cell>
          <cell r="N536">
            <v>1.90809536444003</v>
          </cell>
        </row>
        <row r="537">
          <cell r="G537" t="str">
            <v>Ireland</v>
          </cell>
          <cell r="H537">
            <v>3</v>
          </cell>
          <cell r="I537">
            <v>2</v>
          </cell>
          <cell r="J537">
            <v>2</v>
          </cell>
          <cell r="K537">
            <v>38</v>
          </cell>
          <cell r="L537">
            <v>15399.731802907299</v>
          </cell>
          <cell r="M537">
            <v>5.8388285778004798</v>
          </cell>
          <cell r="N537">
            <v>1.1632342300626799</v>
          </cell>
        </row>
        <row r="538">
          <cell r="G538" t="str">
            <v>Ireland</v>
          </cell>
          <cell r="H538">
            <v>3</v>
          </cell>
          <cell r="I538">
            <v>3</v>
          </cell>
          <cell r="J538">
            <v>2</v>
          </cell>
          <cell r="K538">
            <v>29.5</v>
          </cell>
          <cell r="L538">
            <v>12605.418641292001</v>
          </cell>
          <cell r="M538">
            <v>3.46453133595115</v>
          </cell>
          <cell r="N538">
            <v>0.89741112051444405</v>
          </cell>
        </row>
        <row r="539">
          <cell r="G539" t="str">
            <v>Ireland</v>
          </cell>
          <cell r="H539">
            <v>3</v>
          </cell>
          <cell r="I539">
            <v>4</v>
          </cell>
          <cell r="J539">
            <v>2</v>
          </cell>
          <cell r="K539">
            <v>13.5</v>
          </cell>
          <cell r="L539">
            <v>4973.4190526202301</v>
          </cell>
          <cell r="M539">
            <v>3.3866360457931699</v>
          </cell>
          <cell r="N539">
            <v>1.1969413538373499</v>
          </cell>
        </row>
        <row r="540">
          <cell r="G540" t="str">
            <v>Penguins</v>
          </cell>
          <cell r="H540">
            <v>1</v>
          </cell>
          <cell r="I540">
            <v>1</v>
          </cell>
          <cell r="J540">
            <v>2</v>
          </cell>
          <cell r="K540">
            <v>13</v>
          </cell>
          <cell r="L540">
            <v>7853.2049288851604</v>
          </cell>
          <cell r="M540">
            <v>2.5814167950723199</v>
          </cell>
          <cell r="N540">
            <v>0.99133851695432096</v>
          </cell>
        </row>
        <row r="541">
          <cell r="G541" t="str">
            <v>Penguins</v>
          </cell>
          <cell r="H541">
            <v>1</v>
          </cell>
          <cell r="I541">
            <v>2</v>
          </cell>
          <cell r="J541">
            <v>2</v>
          </cell>
          <cell r="K541">
            <v>9.9</v>
          </cell>
          <cell r="L541">
            <v>6515.2901270719503</v>
          </cell>
          <cell r="M541">
            <v>6.3321927754397196</v>
          </cell>
          <cell r="N541">
            <v>2.6047468858603899</v>
          </cell>
        </row>
        <row r="542">
          <cell r="G542" t="str">
            <v>Penguins</v>
          </cell>
          <cell r="H542">
            <v>2</v>
          </cell>
          <cell r="I542">
            <v>1</v>
          </cell>
          <cell r="J542">
            <v>2</v>
          </cell>
          <cell r="K542">
            <v>31</v>
          </cell>
          <cell r="L542">
            <v>25680.154480788198</v>
          </cell>
          <cell r="M542">
            <v>4.9804341046413896</v>
          </cell>
          <cell r="N542">
            <v>0.95506357299832301</v>
          </cell>
        </row>
        <row r="543">
          <cell r="G543" t="str">
            <v>Penguins</v>
          </cell>
          <cell r="H543">
            <v>2</v>
          </cell>
          <cell r="I543">
            <v>2</v>
          </cell>
          <cell r="J543">
            <v>2</v>
          </cell>
          <cell r="K543">
            <v>25.6</v>
          </cell>
          <cell r="L543">
            <v>21635.1564124092</v>
          </cell>
          <cell r="M543">
            <v>5.0231836267844097</v>
          </cell>
          <cell r="N543">
            <v>1.13096302574178</v>
          </cell>
        </row>
        <row r="544">
          <cell r="G544" t="str">
            <v>Penguins</v>
          </cell>
          <cell r="H544">
            <v>2</v>
          </cell>
          <cell r="I544">
            <v>3</v>
          </cell>
          <cell r="J544">
            <v>2</v>
          </cell>
          <cell r="K544">
            <v>12.3</v>
          </cell>
          <cell r="L544">
            <v>12438.2329522031</v>
          </cell>
          <cell r="M544">
            <v>4.9265553558813098</v>
          </cell>
          <cell r="N544">
            <v>1.8124548281525901</v>
          </cell>
        </row>
        <row r="545">
          <cell r="G545" t="str">
            <v>Penguins</v>
          </cell>
          <cell r="H545">
            <v>2</v>
          </cell>
          <cell r="I545">
            <v>4</v>
          </cell>
          <cell r="J545">
            <v>2</v>
          </cell>
          <cell r="K545">
            <v>3.1</v>
          </cell>
          <cell r="L545">
            <v>3954.9545756607599</v>
          </cell>
          <cell r="M545">
            <v>5.4020205343468204</v>
          </cell>
          <cell r="N545">
            <v>3.7150801381668099</v>
          </cell>
        </row>
        <row r="546">
          <cell r="G546" t="str">
            <v>Penguins</v>
          </cell>
          <cell r="H546">
            <v>3</v>
          </cell>
          <cell r="I546">
            <v>1</v>
          </cell>
          <cell r="J546">
            <v>2</v>
          </cell>
          <cell r="K546">
            <v>14.3</v>
          </cell>
          <cell r="L546">
            <v>12285.82615121</v>
          </cell>
          <cell r="M546">
            <v>4.0062320638773503</v>
          </cell>
          <cell r="N546">
            <v>1.47853774057336</v>
          </cell>
        </row>
        <row r="547">
          <cell r="G547" t="str">
            <v>Penguins</v>
          </cell>
          <cell r="H547">
            <v>3</v>
          </cell>
          <cell r="I547">
            <v>2</v>
          </cell>
          <cell r="J547">
            <v>2</v>
          </cell>
          <cell r="K547">
            <v>17.3</v>
          </cell>
          <cell r="L547">
            <v>16433.703289484802</v>
          </cell>
          <cell r="M547">
            <v>3.0398038664969098</v>
          </cell>
          <cell r="N547">
            <v>1.0567855184097401</v>
          </cell>
        </row>
        <row r="548">
          <cell r="G548" t="str">
            <v>Penguins</v>
          </cell>
          <cell r="H548">
            <v>3</v>
          </cell>
          <cell r="I548">
            <v>3</v>
          </cell>
          <cell r="J548">
            <v>2</v>
          </cell>
          <cell r="K548">
            <v>16.600000000000001</v>
          </cell>
          <cell r="L548">
            <v>18000.4682315674</v>
          </cell>
          <cell r="M548">
            <v>2.78030888517223</v>
          </cell>
          <cell r="N548">
            <v>0.71996667311307705</v>
          </cell>
        </row>
        <row r="549">
          <cell r="G549" t="str">
            <v>Penguins</v>
          </cell>
          <cell r="H549">
            <v>3</v>
          </cell>
          <cell r="I549">
            <v>4</v>
          </cell>
          <cell r="J549">
            <v>2</v>
          </cell>
          <cell r="K549">
            <v>8.8000000000000007</v>
          </cell>
          <cell r="L549">
            <v>10255.285894803201</v>
          </cell>
          <cell r="M549">
            <v>3.0914134371137898</v>
          </cell>
          <cell r="N549">
            <v>1.2025585684425399</v>
          </cell>
        </row>
        <row r="550">
          <cell r="G550" t="str">
            <v>Italy</v>
          </cell>
          <cell r="H550">
            <v>1</v>
          </cell>
          <cell r="I550">
            <v>1</v>
          </cell>
          <cell r="J550">
            <v>2</v>
          </cell>
          <cell r="K550">
            <v>79.5</v>
          </cell>
          <cell r="L550">
            <v>926379.11341850006</v>
          </cell>
          <cell r="M550">
            <v>11.653591295303199</v>
          </cell>
          <cell r="N550">
            <v>1.46040391700507</v>
          </cell>
        </row>
        <row r="551">
          <cell r="G551" t="str">
            <v>Italy</v>
          </cell>
          <cell r="H551">
            <v>1</v>
          </cell>
          <cell r="I551">
            <v>2</v>
          </cell>
          <cell r="J551">
            <v>2</v>
          </cell>
          <cell r="K551">
            <v>40.6</v>
          </cell>
          <cell r="L551">
            <v>464122.00688559999</v>
          </cell>
          <cell r="M551">
            <v>6.9050687833599698</v>
          </cell>
          <cell r="N551">
            <v>1.34411008747814</v>
          </cell>
        </row>
        <row r="552">
          <cell r="G552" t="str">
            <v>Italy</v>
          </cell>
          <cell r="H552">
            <v>1</v>
          </cell>
          <cell r="I552">
            <v>3</v>
          </cell>
          <cell r="J552">
            <v>2</v>
          </cell>
          <cell r="K552">
            <v>12</v>
          </cell>
          <cell r="L552">
            <v>140025.20189990001</v>
          </cell>
          <cell r="M552">
            <v>6.94447528802481</v>
          </cell>
          <cell r="N552">
            <v>2.4323129942249602</v>
          </cell>
        </row>
        <row r="553">
          <cell r="G553" t="str">
            <v>Italy</v>
          </cell>
          <cell r="H553">
            <v>2</v>
          </cell>
          <cell r="I553">
            <v>1</v>
          </cell>
          <cell r="J553">
            <v>2</v>
          </cell>
          <cell r="K553">
            <v>20</v>
          </cell>
          <cell r="L553">
            <v>163822.54879619999</v>
          </cell>
          <cell r="M553">
            <v>8.4849781756376501</v>
          </cell>
          <cell r="N553">
            <v>2.1996705339000302</v>
          </cell>
        </row>
        <row r="554">
          <cell r="G554" t="str">
            <v>Italy</v>
          </cell>
          <cell r="H554">
            <v>2</v>
          </cell>
          <cell r="I554">
            <v>2</v>
          </cell>
          <cell r="J554">
            <v>2</v>
          </cell>
          <cell r="K554">
            <v>57</v>
          </cell>
          <cell r="L554">
            <v>487322.26104020001</v>
          </cell>
          <cell r="M554">
            <v>10.6434026880156</v>
          </cell>
          <cell r="N554">
            <v>1.55895846174423</v>
          </cell>
        </row>
        <row r="555">
          <cell r="G555" t="str">
            <v>Italy</v>
          </cell>
          <cell r="H555">
            <v>2</v>
          </cell>
          <cell r="I555">
            <v>3</v>
          </cell>
          <cell r="J555">
            <v>2</v>
          </cell>
          <cell r="K555">
            <v>41.7</v>
          </cell>
          <cell r="L555">
            <v>366233.78698530002</v>
          </cell>
          <cell r="M555">
            <v>9.2187640040291807</v>
          </cell>
          <cell r="N555">
            <v>1.72452232587611</v>
          </cell>
        </row>
        <row r="556">
          <cell r="G556" t="str">
            <v>Italy</v>
          </cell>
          <cell r="H556">
            <v>2</v>
          </cell>
          <cell r="I556">
            <v>4</v>
          </cell>
          <cell r="J556">
            <v>2</v>
          </cell>
          <cell r="K556">
            <v>3.3</v>
          </cell>
          <cell r="L556">
            <v>25500.022096299999</v>
          </cell>
          <cell r="M556">
            <v>3.4199911728248198</v>
          </cell>
          <cell r="N556">
            <v>3.1583899419758898</v>
          </cell>
        </row>
        <row r="557">
          <cell r="G557" t="str">
            <v>Italy</v>
          </cell>
          <cell r="H557">
            <v>3</v>
          </cell>
          <cell r="I557">
            <v>1</v>
          </cell>
          <cell r="J557">
            <v>2</v>
          </cell>
          <cell r="K557">
            <v>3</v>
          </cell>
          <cell r="L557">
            <v>34224.488480400003</v>
          </cell>
          <cell r="M557">
            <v>6.4123648147873897</v>
          </cell>
          <cell r="N557">
            <v>4.4655449961974103</v>
          </cell>
        </row>
        <row r="558">
          <cell r="G558" t="str">
            <v>Italy</v>
          </cell>
          <cell r="H558">
            <v>3</v>
          </cell>
          <cell r="I558">
            <v>2</v>
          </cell>
          <cell r="J558">
            <v>2</v>
          </cell>
          <cell r="K558">
            <v>16.100000000000001</v>
          </cell>
          <cell r="L558">
            <v>137246.53163089999</v>
          </cell>
          <cell r="M558">
            <v>9.6499849954296195</v>
          </cell>
          <cell r="N558">
            <v>3.13185803113854</v>
          </cell>
        </row>
        <row r="559">
          <cell r="G559" t="str">
            <v>Italy</v>
          </cell>
          <cell r="H559">
            <v>3</v>
          </cell>
          <cell r="I559">
            <v>3</v>
          </cell>
          <cell r="J559">
            <v>2</v>
          </cell>
          <cell r="K559">
            <v>13</v>
          </cell>
          <cell r="L559">
            <v>107525.8696151</v>
          </cell>
          <cell r="M559">
            <v>5.5148184897417503</v>
          </cell>
          <cell r="N559">
            <v>1.93155814808825</v>
          </cell>
        </row>
        <row r="560">
          <cell r="G560" t="str">
            <v>Italy</v>
          </cell>
          <cell r="H560">
            <v>3</v>
          </cell>
          <cell r="I560">
            <v>4</v>
          </cell>
          <cell r="J560">
            <v>2</v>
          </cell>
          <cell r="K560">
            <v>3.9</v>
          </cell>
          <cell r="L560">
            <v>34734.490372599997</v>
          </cell>
          <cell r="M560">
            <v>5.43695847013168</v>
          </cell>
          <cell r="N560">
            <v>3.5346738370654802</v>
          </cell>
        </row>
        <row r="561">
          <cell r="G561" t="str">
            <v>Panthers</v>
          </cell>
          <cell r="H561">
            <v>1</v>
          </cell>
          <cell r="I561">
            <v>1</v>
          </cell>
          <cell r="J561">
            <v>2</v>
          </cell>
          <cell r="K561">
            <v>33.799999999999997</v>
          </cell>
          <cell r="L561">
            <v>31781.731760872801</v>
          </cell>
          <cell r="M561">
            <v>1.85774261471556</v>
          </cell>
          <cell r="N561">
            <v>0.40768032299718399</v>
          </cell>
        </row>
        <row r="562">
          <cell r="G562" t="str">
            <v>Panthers</v>
          </cell>
          <cell r="H562">
            <v>2</v>
          </cell>
          <cell r="I562">
            <v>1</v>
          </cell>
          <cell r="J562">
            <v>2</v>
          </cell>
          <cell r="K562">
            <v>35.6</v>
          </cell>
          <cell r="L562">
            <v>42195.966337873702</v>
          </cell>
          <cell r="M562">
            <v>3.1617026706512599</v>
          </cell>
          <cell r="N562">
            <v>0.67044974590489903</v>
          </cell>
        </row>
        <row r="563">
          <cell r="G563" t="str">
            <v>Panthers</v>
          </cell>
          <cell r="H563">
            <v>2</v>
          </cell>
          <cell r="I563">
            <v>2</v>
          </cell>
          <cell r="J563">
            <v>2</v>
          </cell>
          <cell r="K563">
            <v>14.3</v>
          </cell>
          <cell r="L563">
            <v>14611.040758654801</v>
          </cell>
          <cell r="M563">
            <v>2.0346125035440399</v>
          </cell>
          <cell r="N563">
            <v>0.83287466773107299</v>
          </cell>
        </row>
        <row r="564">
          <cell r="G564" t="str">
            <v>Panthers</v>
          </cell>
          <cell r="H564">
            <v>2</v>
          </cell>
          <cell r="I564">
            <v>3</v>
          </cell>
          <cell r="J564">
            <v>2</v>
          </cell>
          <cell r="K564">
            <v>3.9</v>
          </cell>
          <cell r="L564">
            <v>5593.03932085418</v>
          </cell>
          <cell r="M564">
            <v>3.28467332177628</v>
          </cell>
          <cell r="N564">
            <v>2.3388003751036601</v>
          </cell>
        </row>
        <row r="565">
          <cell r="G565" t="str">
            <v>Panthers</v>
          </cell>
          <cell r="H565">
            <v>3</v>
          </cell>
          <cell r="I565">
            <v>1</v>
          </cell>
          <cell r="J565">
            <v>2</v>
          </cell>
          <cell r="K565">
            <v>5</v>
          </cell>
          <cell r="L565">
            <v>9309.8085614670508</v>
          </cell>
          <cell r="M565">
            <v>3.1386175359955701</v>
          </cell>
          <cell r="N565">
            <v>1.71925665609557</v>
          </cell>
        </row>
        <row r="566">
          <cell r="G566" t="str">
            <v>Panthers</v>
          </cell>
          <cell r="H566">
            <v>3</v>
          </cell>
          <cell r="I566">
            <v>2</v>
          </cell>
          <cell r="J566">
            <v>3</v>
          </cell>
          <cell r="K566">
            <v>2</v>
          </cell>
          <cell r="L566">
            <v>6164.452167805508</v>
          </cell>
          <cell r="M566">
            <v>56.682274486635052</v>
          </cell>
          <cell r="N566">
            <v>37.953738130957653</v>
          </cell>
        </row>
        <row r="567">
          <cell r="G567" t="str">
            <v>Panthers</v>
          </cell>
          <cell r="H567">
            <v>3</v>
          </cell>
          <cell r="I567">
            <v>3</v>
          </cell>
          <cell r="J567">
            <v>2</v>
          </cell>
          <cell r="K567">
            <v>6.2</v>
          </cell>
          <cell r="L567">
            <v>7000.3602508204804</v>
          </cell>
          <cell r="M567">
            <v>3.7304409240124401</v>
          </cell>
          <cell r="N567">
            <v>2.3940193274241102</v>
          </cell>
        </row>
        <row r="568">
          <cell r="G568" t="str">
            <v>Panthers</v>
          </cell>
          <cell r="H568">
            <v>3</v>
          </cell>
          <cell r="I568">
            <v>4</v>
          </cell>
          <cell r="J568">
            <v>2</v>
          </cell>
          <cell r="K568">
            <v>1.8</v>
          </cell>
          <cell r="L568">
            <v>3955.5285714704701</v>
          </cell>
          <cell r="M568">
            <v>10.8102178692371</v>
          </cell>
          <cell r="N568">
            <v>9.2798325205793706</v>
          </cell>
        </row>
        <row r="569">
          <cell r="G569" t="str">
            <v>Japan</v>
          </cell>
          <cell r="H569">
            <v>1</v>
          </cell>
          <cell r="I569">
            <v>1</v>
          </cell>
          <cell r="J569">
            <v>2</v>
          </cell>
          <cell r="K569">
            <v>1.2</v>
          </cell>
          <cell r="L569">
            <v>32881.955528400002</v>
          </cell>
          <cell r="M569">
            <v>1.42820975648476</v>
          </cell>
          <cell r="N569">
            <v>1.2396757185318501</v>
          </cell>
        </row>
        <row r="570">
          <cell r="G570" t="str">
            <v>Japan</v>
          </cell>
          <cell r="H570">
            <v>1</v>
          </cell>
          <cell r="I570">
            <v>2</v>
          </cell>
          <cell r="J570">
            <v>2</v>
          </cell>
          <cell r="K570">
            <v>1.6</v>
          </cell>
          <cell r="L570">
            <v>34914.137974899997</v>
          </cell>
          <cell r="M570">
            <v>1.0811500743621401</v>
          </cell>
          <cell r="N570">
            <v>0.97578916896646695</v>
          </cell>
        </row>
        <row r="571">
          <cell r="G571" t="str">
            <v>Japan</v>
          </cell>
          <cell r="H571">
            <v>1</v>
          </cell>
          <cell r="I571">
            <v>3</v>
          </cell>
          <cell r="J571">
            <v>2</v>
          </cell>
          <cell r="K571">
            <v>3.9</v>
          </cell>
          <cell r="L571">
            <v>101215.4930744</v>
          </cell>
          <cell r="M571">
            <v>5.2880629943313497</v>
          </cell>
          <cell r="N571">
            <v>2.6939921836471199</v>
          </cell>
        </row>
        <row r="572">
          <cell r="G572" t="str">
            <v>Japan</v>
          </cell>
          <cell r="H572">
            <v>2</v>
          </cell>
          <cell r="I572">
            <v>2</v>
          </cell>
          <cell r="J572">
            <v>2</v>
          </cell>
          <cell r="K572">
            <v>10.1</v>
          </cell>
          <cell r="L572">
            <v>254272.71265189999</v>
          </cell>
          <cell r="M572">
            <v>2.5946201956295698</v>
          </cell>
          <cell r="N572">
            <v>0.92996004756792106</v>
          </cell>
        </row>
        <row r="573">
          <cell r="G573" t="str">
            <v>Japan</v>
          </cell>
          <cell r="H573">
            <v>2</v>
          </cell>
          <cell r="I573">
            <v>3</v>
          </cell>
          <cell r="J573">
            <v>2</v>
          </cell>
          <cell r="K573">
            <v>9.1999999999999993</v>
          </cell>
          <cell r="L573">
            <v>239846.75115649999</v>
          </cell>
          <cell r="M573">
            <v>1.78437824249374</v>
          </cell>
          <cell r="N573">
            <v>0.70245308154499198</v>
          </cell>
        </row>
        <row r="574">
          <cell r="G574" t="str">
            <v>Japan</v>
          </cell>
          <cell r="H574">
            <v>3</v>
          </cell>
          <cell r="I574">
            <v>2</v>
          </cell>
          <cell r="J574">
            <v>2</v>
          </cell>
          <cell r="K574">
            <v>5.7</v>
          </cell>
          <cell r="L574">
            <v>141900.72178210001</v>
          </cell>
          <cell r="M574">
            <v>2.5895776738443699</v>
          </cell>
          <cell r="N574">
            <v>1.4995517997660499</v>
          </cell>
        </row>
        <row r="575">
          <cell r="G575" t="str">
            <v>Japan</v>
          </cell>
          <cell r="H575">
            <v>3</v>
          </cell>
          <cell r="I575">
            <v>3</v>
          </cell>
          <cell r="J575">
            <v>3</v>
          </cell>
          <cell r="K575">
            <v>1</v>
          </cell>
          <cell r="L575">
            <v>1727.7475962304075</v>
          </cell>
          <cell r="M575">
            <v>77.971970707656766</v>
          </cell>
          <cell r="N575">
            <v>80.645015430315951</v>
          </cell>
        </row>
        <row r="576">
          <cell r="G576" t="str">
            <v>Japan</v>
          </cell>
          <cell r="H576">
            <v>3</v>
          </cell>
          <cell r="I576">
            <v>4</v>
          </cell>
          <cell r="J576">
            <v>2</v>
          </cell>
          <cell r="K576">
            <v>7.6</v>
          </cell>
          <cell r="L576">
            <v>179622.32921719999</v>
          </cell>
          <cell r="M576">
            <v>1.79192623569096</v>
          </cell>
          <cell r="N576">
            <v>0.60697390344899305</v>
          </cell>
        </row>
        <row r="577">
          <cell r="G577" t="str">
            <v>Korea</v>
          </cell>
          <cell r="H577">
            <v>1</v>
          </cell>
          <cell r="I577">
            <v>1</v>
          </cell>
          <cell r="J577">
            <v>2</v>
          </cell>
          <cell r="K577">
            <v>13.8</v>
          </cell>
          <cell r="L577">
            <v>68931.977924573206</v>
          </cell>
          <cell r="M577">
            <v>2.2937637222193099</v>
          </cell>
          <cell r="N577">
            <v>0.71399696759723796</v>
          </cell>
        </row>
        <row r="578">
          <cell r="G578" t="str">
            <v>Korea</v>
          </cell>
          <cell r="H578">
            <v>1</v>
          </cell>
          <cell r="I578">
            <v>2</v>
          </cell>
          <cell r="J578">
            <v>2</v>
          </cell>
          <cell r="K578">
            <v>8.4</v>
          </cell>
          <cell r="L578">
            <v>30957.059328478099</v>
          </cell>
          <cell r="M578">
            <v>1.5829761974960299</v>
          </cell>
          <cell r="N578">
            <v>0.74586338414949005</v>
          </cell>
        </row>
        <row r="579">
          <cell r="G579" t="str">
            <v>Korea</v>
          </cell>
          <cell r="H579">
            <v>1</v>
          </cell>
          <cell r="I579">
            <v>3</v>
          </cell>
          <cell r="J579">
            <v>2</v>
          </cell>
          <cell r="K579">
            <v>1.8</v>
          </cell>
          <cell r="L579">
            <v>7096.4311250190203</v>
          </cell>
          <cell r="M579">
            <v>1.8890580976051099</v>
          </cell>
          <cell r="N579">
            <v>1.8191718403680699</v>
          </cell>
        </row>
        <row r="580">
          <cell r="G580" t="str">
            <v>Korea</v>
          </cell>
          <cell r="H580">
            <v>2</v>
          </cell>
          <cell r="I580">
            <v>1</v>
          </cell>
          <cell r="J580">
            <v>2</v>
          </cell>
          <cell r="K580">
            <v>13.3</v>
          </cell>
          <cell r="L580">
            <v>70199.490229375995</v>
          </cell>
          <cell r="M580">
            <v>3.0217841198826001</v>
          </cell>
          <cell r="N580">
            <v>1.0183618626832101</v>
          </cell>
        </row>
        <row r="581">
          <cell r="G581" t="str">
            <v>Korea</v>
          </cell>
          <cell r="H581">
            <v>2</v>
          </cell>
          <cell r="I581">
            <v>2</v>
          </cell>
          <cell r="J581">
            <v>2</v>
          </cell>
          <cell r="K581">
            <v>25.8</v>
          </cell>
          <cell r="L581">
            <v>138902.56413192599</v>
          </cell>
          <cell r="M581">
            <v>2.44708693744853</v>
          </cell>
          <cell r="N581">
            <v>0.65802185204768804</v>
          </cell>
        </row>
        <row r="582">
          <cell r="G582" t="str">
            <v>Korea</v>
          </cell>
          <cell r="H582">
            <v>2</v>
          </cell>
          <cell r="I582">
            <v>3</v>
          </cell>
          <cell r="J582">
            <v>2</v>
          </cell>
          <cell r="K582">
            <v>13</v>
          </cell>
          <cell r="L582">
            <v>93510.730233229304</v>
          </cell>
          <cell r="M582">
            <v>2.94647851474158</v>
          </cell>
          <cell r="N582">
            <v>1.0707428067672999</v>
          </cell>
        </row>
        <row r="583">
          <cell r="G583" t="str">
            <v>Korea</v>
          </cell>
          <cell r="H583">
            <v>3</v>
          </cell>
          <cell r="I583">
            <v>2</v>
          </cell>
          <cell r="J583">
            <v>2</v>
          </cell>
          <cell r="K583">
            <v>23.2</v>
          </cell>
          <cell r="L583">
            <v>108978.69089965901</v>
          </cell>
          <cell r="M583">
            <v>2.8343431072075602</v>
          </cell>
          <cell r="N583">
            <v>0.69302693516436897</v>
          </cell>
        </row>
        <row r="584">
          <cell r="G584" t="str">
            <v>Korea</v>
          </cell>
          <cell r="H584">
            <v>3</v>
          </cell>
          <cell r="I584">
            <v>3</v>
          </cell>
          <cell r="J584">
            <v>2</v>
          </cell>
          <cell r="K584">
            <v>29.2</v>
          </cell>
          <cell r="L584">
            <v>128153.37899270801</v>
          </cell>
          <cell r="M584">
            <v>2.2659035020948499</v>
          </cell>
          <cell r="N584">
            <v>0.54776767910574298</v>
          </cell>
        </row>
        <row r="585">
          <cell r="G585" t="str">
            <v>Korea</v>
          </cell>
          <cell r="H585">
            <v>3</v>
          </cell>
          <cell r="I585">
            <v>4</v>
          </cell>
          <cell r="J585">
            <v>2</v>
          </cell>
          <cell r="K585">
            <v>7.8</v>
          </cell>
          <cell r="L585">
            <v>37592.678096886099</v>
          </cell>
          <cell r="M585">
            <v>2.5809052047732601</v>
          </cell>
          <cell r="N585">
            <v>1.2264956834655001</v>
          </cell>
        </row>
        <row r="586">
          <cell r="G586" t="str">
            <v>Islanders</v>
          </cell>
          <cell r="H586">
            <v>1</v>
          </cell>
          <cell r="I586">
            <v>1</v>
          </cell>
          <cell r="J586">
            <v>2</v>
          </cell>
          <cell r="K586">
            <v>19</v>
          </cell>
          <cell r="L586">
            <v>7460.1089699232398</v>
          </cell>
          <cell r="M586">
            <v>20.690411707589998</v>
          </cell>
          <cell r="N586">
            <v>4.6558581123837897</v>
          </cell>
        </row>
        <row r="587">
          <cell r="G587" t="str">
            <v>Islanders</v>
          </cell>
          <cell r="H587">
            <v>1</v>
          </cell>
          <cell r="I587">
            <v>2</v>
          </cell>
          <cell r="J587">
            <v>2</v>
          </cell>
          <cell r="K587">
            <v>17.5</v>
          </cell>
          <cell r="L587">
            <v>5324.8662044057901</v>
          </cell>
          <cell r="M587">
            <v>14.071055239778</v>
          </cell>
          <cell r="N587">
            <v>4.0707582103720599</v>
          </cell>
        </row>
        <row r="588">
          <cell r="G588" t="str">
            <v>Islanders</v>
          </cell>
          <cell r="H588">
            <v>1</v>
          </cell>
          <cell r="I588">
            <v>3</v>
          </cell>
          <cell r="J588">
            <v>2</v>
          </cell>
          <cell r="K588">
            <v>3.3</v>
          </cell>
          <cell r="L588">
            <v>1856.6914223121501</v>
          </cell>
          <cell r="M588">
            <v>11.221404790331</v>
          </cell>
          <cell r="N588">
            <v>7.2436432605708099</v>
          </cell>
        </row>
        <row r="589">
          <cell r="G589" t="str">
            <v>Islanders</v>
          </cell>
          <cell r="H589">
            <v>2</v>
          </cell>
          <cell r="I589">
            <v>1</v>
          </cell>
          <cell r="J589">
            <v>2</v>
          </cell>
          <cell r="K589">
            <v>78</v>
          </cell>
          <cell r="L589">
            <v>30967.225962465898</v>
          </cell>
          <cell r="M589">
            <v>12.9257724266891</v>
          </cell>
          <cell r="N589">
            <v>1.7652304007925601</v>
          </cell>
        </row>
        <row r="590">
          <cell r="G590" t="str">
            <v>Islanders</v>
          </cell>
          <cell r="H590">
            <v>2</v>
          </cell>
          <cell r="I590">
            <v>2</v>
          </cell>
          <cell r="J590">
            <v>2</v>
          </cell>
          <cell r="K590">
            <v>108.2</v>
          </cell>
          <cell r="L590">
            <v>38168.421930401499</v>
          </cell>
          <cell r="M590">
            <v>8.8446048624886799</v>
          </cell>
          <cell r="N590">
            <v>1.14555389190899</v>
          </cell>
        </row>
        <row r="591">
          <cell r="G591" t="str">
            <v>Islanders</v>
          </cell>
          <cell r="H591">
            <v>2</v>
          </cell>
          <cell r="I591">
            <v>3</v>
          </cell>
          <cell r="J591">
            <v>2</v>
          </cell>
          <cell r="K591">
            <v>45.2</v>
          </cell>
          <cell r="L591">
            <v>18378.973946871101</v>
          </cell>
          <cell r="M591">
            <v>7.2700702997751501</v>
          </cell>
          <cell r="N591">
            <v>1.3964738446890199</v>
          </cell>
        </row>
        <row r="592">
          <cell r="G592" t="str">
            <v>Islanders</v>
          </cell>
          <cell r="H592">
            <v>2</v>
          </cell>
          <cell r="I592">
            <v>4</v>
          </cell>
          <cell r="J592">
            <v>3</v>
          </cell>
          <cell r="K592">
            <v>3</v>
          </cell>
          <cell r="L592">
            <v>681.43747986728351</v>
          </cell>
          <cell r="M592">
            <v>100</v>
          </cell>
          <cell r="N592">
            <v>0</v>
          </cell>
        </row>
        <row r="593">
          <cell r="G593" t="str">
            <v>Islanders</v>
          </cell>
          <cell r="H593">
            <v>3</v>
          </cell>
          <cell r="I593">
            <v>1</v>
          </cell>
          <cell r="J593">
            <v>2</v>
          </cell>
          <cell r="K593">
            <v>3.8</v>
          </cell>
          <cell r="L593">
            <v>1334.2679864470799</v>
          </cell>
          <cell r="M593">
            <v>5.68183559851113</v>
          </cell>
          <cell r="N593">
            <v>3.4424744303455501</v>
          </cell>
        </row>
        <row r="594">
          <cell r="G594" t="str">
            <v>Islanders</v>
          </cell>
          <cell r="H594">
            <v>3</v>
          </cell>
          <cell r="I594">
            <v>2</v>
          </cell>
          <cell r="J594">
            <v>2</v>
          </cell>
          <cell r="K594">
            <v>18.899999999999999</v>
          </cell>
          <cell r="L594">
            <v>5475.5707822779104</v>
          </cell>
          <cell r="M594">
            <v>4.7251205091980104</v>
          </cell>
          <cell r="N594">
            <v>1.51407047902624</v>
          </cell>
        </row>
        <row r="595">
          <cell r="G595" t="str">
            <v>Islanders</v>
          </cell>
          <cell r="H595">
            <v>3</v>
          </cell>
          <cell r="I595">
            <v>3</v>
          </cell>
          <cell r="J595">
            <v>2</v>
          </cell>
          <cell r="K595">
            <v>19</v>
          </cell>
          <cell r="L595">
            <v>6543.9499477579402</v>
          </cell>
          <cell r="M595">
            <v>3.2745888871512498</v>
          </cell>
          <cell r="N595">
            <v>1.00504943311138</v>
          </cell>
        </row>
        <row r="596">
          <cell r="G596" t="str">
            <v>Islanders</v>
          </cell>
          <cell r="H596">
            <v>3</v>
          </cell>
          <cell r="I596">
            <v>4</v>
          </cell>
          <cell r="J596">
            <v>2</v>
          </cell>
          <cell r="K596">
            <v>8.3000000000000007</v>
          </cell>
          <cell r="L596">
            <v>2166.9856131148599</v>
          </cell>
          <cell r="M596">
            <v>2.1708348973753</v>
          </cell>
          <cell r="N596">
            <v>0.89922630821005001</v>
          </cell>
        </row>
        <row r="597">
          <cell r="G597" t="str">
            <v>Netherlands</v>
          </cell>
          <cell r="H597">
            <v>1</v>
          </cell>
          <cell r="I597">
            <v>1</v>
          </cell>
          <cell r="J597">
            <v>2</v>
          </cell>
          <cell r="K597">
            <v>18</v>
          </cell>
          <cell r="L597">
            <v>58882.725607236302</v>
          </cell>
          <cell r="M597">
            <v>6.9587163476905003</v>
          </cell>
          <cell r="N597">
            <v>1.6231316267871601</v>
          </cell>
        </row>
        <row r="598">
          <cell r="G598" t="str">
            <v>Netherlands</v>
          </cell>
          <cell r="H598">
            <v>1</v>
          </cell>
          <cell r="I598">
            <v>2</v>
          </cell>
          <cell r="J598">
            <v>2</v>
          </cell>
          <cell r="K598">
            <v>10.5</v>
          </cell>
          <cell r="L598">
            <v>29182.369708513401</v>
          </cell>
          <cell r="M598">
            <v>3.0713816571030899</v>
          </cell>
          <cell r="N598">
            <v>1.02803309186581</v>
          </cell>
        </row>
        <row r="599">
          <cell r="G599" t="str">
            <v>Netherlands</v>
          </cell>
          <cell r="H599">
            <v>1</v>
          </cell>
          <cell r="I599">
            <v>3</v>
          </cell>
          <cell r="J599">
            <v>2</v>
          </cell>
          <cell r="K599">
            <v>5.2</v>
          </cell>
          <cell r="L599">
            <v>12902.652837269099</v>
          </cell>
          <cell r="M599">
            <v>2.0847741928978301</v>
          </cell>
          <cell r="N599">
            <v>1.15159802519276</v>
          </cell>
        </row>
        <row r="600">
          <cell r="G600" t="str">
            <v>Netherlands</v>
          </cell>
          <cell r="H600">
            <v>2</v>
          </cell>
          <cell r="I600">
            <v>1</v>
          </cell>
          <cell r="J600">
            <v>2</v>
          </cell>
          <cell r="K600">
            <v>6.9</v>
          </cell>
          <cell r="L600">
            <v>20748.6846932751</v>
          </cell>
          <cell r="M600">
            <v>6.0828145995468796</v>
          </cell>
          <cell r="N600">
            <v>2.5293228835660799</v>
          </cell>
        </row>
        <row r="601">
          <cell r="G601" t="str">
            <v>Netherlands</v>
          </cell>
          <cell r="H601">
            <v>2</v>
          </cell>
          <cell r="I601">
            <v>2</v>
          </cell>
          <cell r="J601">
            <v>2</v>
          </cell>
          <cell r="K601">
            <v>19.3</v>
          </cell>
          <cell r="L601">
            <v>48012.752695013602</v>
          </cell>
          <cell r="M601">
            <v>4.6020502211260004</v>
          </cell>
          <cell r="N601">
            <v>1.28189585017688</v>
          </cell>
        </row>
        <row r="602">
          <cell r="G602" t="str">
            <v>Netherlands</v>
          </cell>
          <cell r="H602">
            <v>2</v>
          </cell>
          <cell r="I602">
            <v>3</v>
          </cell>
          <cell r="J602">
            <v>2</v>
          </cell>
          <cell r="K602">
            <v>22.9</v>
          </cell>
          <cell r="L602">
            <v>46426.693658121098</v>
          </cell>
          <cell r="M602">
            <v>3.3026189633903802</v>
          </cell>
          <cell r="N602">
            <v>0.80246454615514795</v>
          </cell>
        </row>
        <row r="603">
          <cell r="G603" t="str">
            <v>Netherlands</v>
          </cell>
          <cell r="H603">
            <v>2</v>
          </cell>
          <cell r="I603">
            <v>4</v>
          </cell>
          <cell r="J603">
            <v>2</v>
          </cell>
          <cell r="K603">
            <v>4.9000000000000004</v>
          </cell>
          <cell r="L603">
            <v>10667.923351049099</v>
          </cell>
          <cell r="M603">
            <v>2.3352431496048198</v>
          </cell>
          <cell r="N603">
            <v>1.4937995205799399</v>
          </cell>
        </row>
        <row r="604">
          <cell r="G604" t="str">
            <v>Netherlands</v>
          </cell>
          <cell r="H604">
            <v>3</v>
          </cell>
          <cell r="I604">
            <v>2</v>
          </cell>
          <cell r="J604">
            <v>2</v>
          </cell>
          <cell r="K604">
            <v>4.0999999999999996</v>
          </cell>
          <cell r="L604">
            <v>12569.587607019999</v>
          </cell>
          <cell r="M604">
            <v>2.4633374961020502</v>
          </cell>
          <cell r="N604">
            <v>1.63325947049822</v>
          </cell>
        </row>
        <row r="605">
          <cell r="G605" t="str">
            <v>Netherlands</v>
          </cell>
          <cell r="H605">
            <v>3</v>
          </cell>
          <cell r="I605">
            <v>3</v>
          </cell>
          <cell r="J605">
            <v>2</v>
          </cell>
          <cell r="K605">
            <v>15</v>
          </cell>
          <cell r="L605">
            <v>36320.203202745499</v>
          </cell>
          <cell r="M605">
            <v>2.49390691723235</v>
          </cell>
          <cell r="N605">
            <v>0.90609283977412403</v>
          </cell>
        </row>
        <row r="606">
          <cell r="G606" t="str">
            <v>Netherlands</v>
          </cell>
          <cell r="H606">
            <v>3</v>
          </cell>
          <cell r="I606">
            <v>4</v>
          </cell>
          <cell r="J606">
            <v>2</v>
          </cell>
          <cell r="K606">
            <v>12.4</v>
          </cell>
          <cell r="L606">
            <v>29322.0079509311</v>
          </cell>
          <cell r="M606">
            <v>2.8311479066714802</v>
          </cell>
          <cell r="N606">
            <v>1.08229808460092</v>
          </cell>
        </row>
        <row r="607">
          <cell r="G607" t="str">
            <v>Blues</v>
          </cell>
          <cell r="H607">
            <v>1</v>
          </cell>
          <cell r="I607">
            <v>1</v>
          </cell>
          <cell r="J607">
            <v>2</v>
          </cell>
          <cell r="K607">
            <v>59</v>
          </cell>
          <cell r="L607">
            <v>19963.693784433799</v>
          </cell>
          <cell r="M607">
            <v>10.4907223599222</v>
          </cell>
          <cell r="N607">
            <v>1.7102007363854901</v>
          </cell>
        </row>
        <row r="608">
          <cell r="G608" t="str">
            <v>Blues</v>
          </cell>
          <cell r="H608">
            <v>1</v>
          </cell>
          <cell r="I608">
            <v>2</v>
          </cell>
          <cell r="J608">
            <v>2</v>
          </cell>
          <cell r="K608">
            <v>25.5</v>
          </cell>
          <cell r="L608">
            <v>9258.6835432672306</v>
          </cell>
          <cell r="M608">
            <v>5.3108570804740998</v>
          </cell>
          <cell r="N608">
            <v>1.4519249356780399</v>
          </cell>
        </row>
        <row r="609">
          <cell r="G609" t="str">
            <v>Blues</v>
          </cell>
          <cell r="H609">
            <v>1</v>
          </cell>
          <cell r="I609">
            <v>3</v>
          </cell>
          <cell r="J609">
            <v>2</v>
          </cell>
          <cell r="K609">
            <v>11.3</v>
          </cell>
          <cell r="L609">
            <v>4045.8888346214699</v>
          </cell>
          <cell r="M609">
            <v>4.9566821315315304</v>
          </cell>
          <cell r="N609">
            <v>1.93906047261058</v>
          </cell>
        </row>
        <row r="610">
          <cell r="G610" t="str">
            <v>Blues</v>
          </cell>
          <cell r="H610">
            <v>2</v>
          </cell>
          <cell r="I610">
            <v>1</v>
          </cell>
          <cell r="J610">
            <v>2</v>
          </cell>
          <cell r="K610">
            <v>22.4</v>
          </cell>
          <cell r="L610">
            <v>6463.8544195783297</v>
          </cell>
          <cell r="M610">
            <v>5.5427445662504198</v>
          </cell>
          <cell r="N610">
            <v>1.41886088307423</v>
          </cell>
        </row>
        <row r="611">
          <cell r="G611" t="str">
            <v>Blues</v>
          </cell>
          <cell r="H611">
            <v>2</v>
          </cell>
          <cell r="I611">
            <v>2</v>
          </cell>
          <cell r="J611">
            <v>2</v>
          </cell>
          <cell r="K611">
            <v>32.5</v>
          </cell>
          <cell r="L611">
            <v>11044.389604337901</v>
          </cell>
          <cell r="M611">
            <v>5.1639437228644596</v>
          </cell>
          <cell r="N611">
            <v>1.0018136286969399</v>
          </cell>
        </row>
        <row r="612">
          <cell r="G612" t="str">
            <v>Blues</v>
          </cell>
          <cell r="H612">
            <v>2</v>
          </cell>
          <cell r="I612">
            <v>3</v>
          </cell>
          <cell r="J612">
            <v>2</v>
          </cell>
          <cell r="K612">
            <v>19.100000000000001</v>
          </cell>
          <cell r="L612">
            <v>7733.4675091907002</v>
          </cell>
          <cell r="M612">
            <v>3.6242587311299799</v>
          </cell>
          <cell r="N612">
            <v>1.07932191920372</v>
          </cell>
        </row>
        <row r="613">
          <cell r="G613" t="str">
            <v>Blues</v>
          </cell>
          <cell r="H613">
            <v>2</v>
          </cell>
          <cell r="I613">
            <v>4</v>
          </cell>
          <cell r="J613">
            <v>2</v>
          </cell>
          <cell r="K613">
            <v>4</v>
          </cell>
          <cell r="L613">
            <v>1828.2071044962299</v>
          </cell>
          <cell r="M613">
            <v>2.5308755195284101</v>
          </cell>
          <cell r="N613">
            <v>1.57266668693267</v>
          </cell>
        </row>
        <row r="614">
          <cell r="G614" t="str">
            <v>Blues</v>
          </cell>
          <cell r="H614">
            <v>3</v>
          </cell>
          <cell r="I614">
            <v>1</v>
          </cell>
          <cell r="J614">
            <v>2</v>
          </cell>
          <cell r="K614">
            <v>11.8</v>
          </cell>
          <cell r="L614">
            <v>3259.8321691095098</v>
          </cell>
          <cell r="M614">
            <v>3.45347023128513</v>
          </cell>
          <cell r="N614">
            <v>1.37978328241754</v>
          </cell>
        </row>
        <row r="615">
          <cell r="G615" t="str">
            <v>Blues</v>
          </cell>
          <cell r="H615">
            <v>3</v>
          </cell>
          <cell r="I615">
            <v>2</v>
          </cell>
          <cell r="J615">
            <v>3</v>
          </cell>
          <cell r="K615">
            <v>1</v>
          </cell>
          <cell r="L615">
            <v>380.6895718011159</v>
          </cell>
          <cell r="M615">
            <v>43.641135480642106</v>
          </cell>
          <cell r="N615">
            <v>50.67027137287559</v>
          </cell>
        </row>
        <row r="616">
          <cell r="G616" t="str">
            <v>Blues</v>
          </cell>
          <cell r="H616">
            <v>3</v>
          </cell>
          <cell r="I616">
            <v>3</v>
          </cell>
          <cell r="J616">
            <v>2</v>
          </cell>
          <cell r="K616">
            <v>36.700000000000003</v>
          </cell>
          <cell r="L616">
            <v>14763.4833836324</v>
          </cell>
          <cell r="M616">
            <v>3.3992158939835702</v>
          </cell>
          <cell r="N616">
            <v>0.68712185973720397</v>
          </cell>
        </row>
        <row r="617">
          <cell r="G617" t="str">
            <v>Blues</v>
          </cell>
          <cell r="H617">
            <v>3</v>
          </cell>
          <cell r="I617">
            <v>4</v>
          </cell>
          <cell r="J617">
            <v>2</v>
          </cell>
          <cell r="K617">
            <v>12.8</v>
          </cell>
          <cell r="L617">
            <v>5404.6082570001399</v>
          </cell>
          <cell r="M617">
            <v>2.0633960829870399</v>
          </cell>
          <cell r="N617">
            <v>0.71515562001370403</v>
          </cell>
        </row>
        <row r="618">
          <cell r="G618" t="str">
            <v>Northern Ireland (UK)</v>
          </cell>
          <cell r="H618">
            <v>1</v>
          </cell>
          <cell r="I618">
            <v>1</v>
          </cell>
          <cell r="J618">
            <v>2</v>
          </cell>
          <cell r="K618">
            <v>25.8</v>
          </cell>
          <cell r="L618">
            <v>5747.5905272048503</v>
          </cell>
          <cell r="M618">
            <v>3.9391906761643098</v>
          </cell>
          <cell r="N618">
            <v>0.88962633876182595</v>
          </cell>
        </row>
        <row r="619">
          <cell r="G619" t="str">
            <v>Northern Ireland (UK)</v>
          </cell>
          <cell r="H619">
            <v>1</v>
          </cell>
          <cell r="I619">
            <v>2</v>
          </cell>
          <cell r="J619">
            <v>2</v>
          </cell>
          <cell r="K619">
            <v>12.3</v>
          </cell>
          <cell r="L619">
            <v>3133.7864665008601</v>
          </cell>
          <cell r="M619">
            <v>2.7222947003369899</v>
          </cell>
          <cell r="N619">
            <v>1.0581279021384</v>
          </cell>
        </row>
        <row r="620">
          <cell r="G620" t="str">
            <v>Northern Ireland (UK)</v>
          </cell>
          <cell r="H620">
            <v>1</v>
          </cell>
          <cell r="I620">
            <v>3</v>
          </cell>
          <cell r="J620">
            <v>2</v>
          </cell>
          <cell r="K620">
            <v>3.6</v>
          </cell>
          <cell r="L620">
            <v>1359.20437543194</v>
          </cell>
          <cell r="M620">
            <v>3.8171867900646101</v>
          </cell>
          <cell r="N620">
            <v>2.5746771666135899</v>
          </cell>
        </row>
        <row r="621">
          <cell r="G621" t="str">
            <v>Northern Ireland (UK)</v>
          </cell>
          <cell r="H621">
            <v>2</v>
          </cell>
          <cell r="I621">
            <v>1</v>
          </cell>
          <cell r="J621">
            <v>2</v>
          </cell>
          <cell r="K621">
            <v>16.100000000000001</v>
          </cell>
          <cell r="L621">
            <v>4225.2939788512804</v>
          </cell>
          <cell r="M621">
            <v>6.95836297250227</v>
          </cell>
          <cell r="N621">
            <v>2.2720686454801902</v>
          </cell>
        </row>
        <row r="622">
          <cell r="G622" t="str">
            <v>Northern Ireland (UK)</v>
          </cell>
          <cell r="H622">
            <v>2</v>
          </cell>
          <cell r="I622">
            <v>2</v>
          </cell>
          <cell r="J622">
            <v>2</v>
          </cell>
          <cell r="K622">
            <v>21.6</v>
          </cell>
          <cell r="L622">
            <v>8182.0288210130402</v>
          </cell>
          <cell r="M622">
            <v>6.38022426053071</v>
          </cell>
          <cell r="N622">
            <v>1.9485207248332299</v>
          </cell>
        </row>
        <row r="623">
          <cell r="G623" t="str">
            <v>Northern Ireland (UK)</v>
          </cell>
          <cell r="H623">
            <v>2</v>
          </cell>
          <cell r="I623">
            <v>3</v>
          </cell>
          <cell r="J623">
            <v>2</v>
          </cell>
          <cell r="K623">
            <v>8.8000000000000007</v>
          </cell>
          <cell r="L623">
            <v>2953.4456850473798</v>
          </cell>
          <cell r="M623">
            <v>3.1916910822371798</v>
          </cell>
          <cell r="N623">
            <v>1.8854054295476901</v>
          </cell>
        </row>
        <row r="624">
          <cell r="G624" t="str">
            <v>Northern Ireland (UK)</v>
          </cell>
          <cell r="H624">
            <v>2</v>
          </cell>
          <cell r="I624">
            <v>4</v>
          </cell>
          <cell r="J624">
            <v>2</v>
          </cell>
          <cell r="K624">
            <v>2.5</v>
          </cell>
          <cell r="L624">
            <v>493.47201824152199</v>
          </cell>
          <cell r="M624">
            <v>2.8511271303136101</v>
          </cell>
          <cell r="N624">
            <v>2.1579189088501201</v>
          </cell>
        </row>
        <row r="625">
          <cell r="G625" t="str">
            <v>Northern Ireland (UK)</v>
          </cell>
          <cell r="H625">
            <v>3</v>
          </cell>
          <cell r="I625">
            <v>1</v>
          </cell>
          <cell r="J625">
            <v>2</v>
          </cell>
          <cell r="K625">
            <v>4.9000000000000004</v>
          </cell>
          <cell r="L625">
            <v>1784.28916670223</v>
          </cell>
          <cell r="M625">
            <v>7.7893039029764601</v>
          </cell>
          <cell r="N625">
            <v>3.6144140633483799</v>
          </cell>
        </row>
        <row r="626">
          <cell r="G626" t="str">
            <v>Northern Ireland (UK)</v>
          </cell>
          <cell r="H626">
            <v>3</v>
          </cell>
          <cell r="I626">
            <v>2</v>
          </cell>
          <cell r="J626">
            <v>2</v>
          </cell>
          <cell r="K626">
            <v>8</v>
          </cell>
          <cell r="L626">
            <v>1946.3276168104901</v>
          </cell>
          <cell r="M626">
            <v>2.4167944701730599</v>
          </cell>
          <cell r="N626">
            <v>1.02629412383201</v>
          </cell>
        </row>
        <row r="627">
          <cell r="G627" t="str">
            <v>Northern Ireland (UK)</v>
          </cell>
          <cell r="H627">
            <v>3</v>
          </cell>
          <cell r="I627">
            <v>3</v>
          </cell>
          <cell r="J627">
            <v>2</v>
          </cell>
          <cell r="K627">
            <v>15.7</v>
          </cell>
          <cell r="L627">
            <v>4017.4187699089498</v>
          </cell>
          <cell r="M627">
            <v>2.92304455532686</v>
          </cell>
          <cell r="N627">
            <v>1.0060919525323999</v>
          </cell>
        </row>
        <row r="628">
          <cell r="G628" t="str">
            <v>Northern Ireland (UK)</v>
          </cell>
          <cell r="H628">
            <v>3</v>
          </cell>
          <cell r="I628">
            <v>4</v>
          </cell>
          <cell r="J628">
            <v>3</v>
          </cell>
          <cell r="K628">
            <v>1</v>
          </cell>
          <cell r="L628">
            <v>7790.4045308494287</v>
          </cell>
          <cell r="M628">
            <v>100</v>
          </cell>
          <cell r="N628">
            <v>0</v>
          </cell>
        </row>
        <row r="629">
          <cell r="G629" t="str">
            <v>Norway</v>
          </cell>
          <cell r="H629">
            <v>1</v>
          </cell>
          <cell r="I629">
            <v>1</v>
          </cell>
          <cell r="J629">
            <v>2</v>
          </cell>
          <cell r="K629">
            <v>1</v>
          </cell>
          <cell r="L629">
            <v>338.71632070986101</v>
          </cell>
          <cell r="M629">
            <v>100</v>
          </cell>
          <cell r="N629">
            <v>0</v>
          </cell>
        </row>
        <row r="630">
          <cell r="G630" t="str">
            <v>Norway</v>
          </cell>
          <cell r="H630">
            <v>1</v>
          </cell>
          <cell r="I630">
            <v>1</v>
          </cell>
          <cell r="J630">
            <v>2</v>
          </cell>
          <cell r="K630">
            <v>9.6999999999999993</v>
          </cell>
          <cell r="L630">
            <v>7937.7503809356604</v>
          </cell>
          <cell r="M630">
            <v>4.8534341604529603</v>
          </cell>
          <cell r="N630">
            <v>1.80751193411239</v>
          </cell>
        </row>
        <row r="631">
          <cell r="G631" t="str">
            <v>Norway</v>
          </cell>
          <cell r="H631">
            <v>1</v>
          </cell>
          <cell r="I631">
            <v>2</v>
          </cell>
          <cell r="J631">
            <v>2</v>
          </cell>
          <cell r="K631">
            <v>7.3</v>
          </cell>
          <cell r="L631">
            <v>6217.9585599010798</v>
          </cell>
          <cell r="M631">
            <v>2.9997600558030801</v>
          </cell>
          <cell r="N631">
            <v>1.2944452187997699</v>
          </cell>
        </row>
        <row r="632">
          <cell r="G632" t="str">
            <v>Norway</v>
          </cell>
          <cell r="H632">
            <v>1</v>
          </cell>
          <cell r="I632">
            <v>3</v>
          </cell>
          <cell r="J632">
            <v>2</v>
          </cell>
          <cell r="K632">
            <v>2.4</v>
          </cell>
          <cell r="L632">
            <v>1846.0865392129899</v>
          </cell>
          <cell r="M632">
            <v>1.2435202494978801</v>
          </cell>
          <cell r="N632">
            <v>0.99792760872805997</v>
          </cell>
        </row>
        <row r="633">
          <cell r="G633" t="str">
            <v>Norway</v>
          </cell>
          <cell r="H633">
            <v>1</v>
          </cell>
          <cell r="I633">
            <v>4</v>
          </cell>
          <cell r="J633">
            <v>2</v>
          </cell>
          <cell r="K633">
            <v>1.6</v>
          </cell>
          <cell r="L633">
            <v>1436.63996437475</v>
          </cell>
          <cell r="M633">
            <v>6.04061250390306</v>
          </cell>
          <cell r="N633">
            <v>5.2604143004931103</v>
          </cell>
        </row>
        <row r="634">
          <cell r="G634" t="str">
            <v>Norway</v>
          </cell>
          <cell r="H634">
            <v>2</v>
          </cell>
          <cell r="I634">
            <v>1</v>
          </cell>
          <cell r="J634">
            <v>2</v>
          </cell>
          <cell r="K634">
            <v>8.4</v>
          </cell>
          <cell r="L634">
            <v>6594.0926774713498</v>
          </cell>
          <cell r="M634">
            <v>4.5959128020309796</v>
          </cell>
          <cell r="N634">
            <v>1.65704413246258</v>
          </cell>
        </row>
        <row r="635">
          <cell r="G635" t="str">
            <v>Norway</v>
          </cell>
          <cell r="H635">
            <v>2</v>
          </cell>
          <cell r="I635">
            <v>2</v>
          </cell>
          <cell r="J635">
            <v>2</v>
          </cell>
          <cell r="K635">
            <v>14.5</v>
          </cell>
          <cell r="L635">
            <v>11288.3270117785</v>
          </cell>
          <cell r="M635">
            <v>3.4077154327240899</v>
          </cell>
          <cell r="N635">
            <v>1.0469303854938401</v>
          </cell>
        </row>
        <row r="636">
          <cell r="G636" t="str">
            <v>Norway</v>
          </cell>
          <cell r="H636">
            <v>2</v>
          </cell>
          <cell r="I636">
            <v>3</v>
          </cell>
          <cell r="J636">
            <v>2</v>
          </cell>
          <cell r="K636">
            <v>12.1</v>
          </cell>
          <cell r="L636">
            <v>8586.3908922578594</v>
          </cell>
          <cell r="M636">
            <v>2.3311159610937899</v>
          </cell>
          <cell r="N636">
            <v>0.78605238698494195</v>
          </cell>
        </row>
        <row r="637">
          <cell r="G637" t="str">
            <v>Norway</v>
          </cell>
          <cell r="H637">
            <v>2</v>
          </cell>
          <cell r="I637">
            <v>4</v>
          </cell>
          <cell r="J637">
            <v>2</v>
          </cell>
          <cell r="K637">
            <v>4</v>
          </cell>
          <cell r="L637">
            <v>2949.7305263818498</v>
          </cell>
          <cell r="M637">
            <v>2.5262478070481098</v>
          </cell>
          <cell r="N637">
            <v>1.5111228444788201</v>
          </cell>
        </row>
        <row r="638">
          <cell r="G638" t="str">
            <v>Norway</v>
          </cell>
          <cell r="H638">
            <v>3</v>
          </cell>
          <cell r="I638">
            <v>1</v>
          </cell>
          <cell r="J638">
            <v>2</v>
          </cell>
          <cell r="K638">
            <v>6.2</v>
          </cell>
          <cell r="L638">
            <v>3536.6198191611502</v>
          </cell>
          <cell r="M638">
            <v>6.1761139727084498</v>
          </cell>
          <cell r="N638">
            <v>2.6233869164958001</v>
          </cell>
        </row>
        <row r="639">
          <cell r="G639" t="str">
            <v>Norway</v>
          </cell>
          <cell r="H639">
            <v>3</v>
          </cell>
          <cell r="I639">
            <v>2</v>
          </cell>
          <cell r="J639">
            <v>2</v>
          </cell>
          <cell r="K639">
            <v>4.5</v>
          </cell>
          <cell r="L639">
            <v>2584.0217990051401</v>
          </cell>
          <cell r="M639">
            <v>1.5092951990105501</v>
          </cell>
          <cell r="N639">
            <v>0.92933049238160403</v>
          </cell>
        </row>
        <row r="640">
          <cell r="G640" t="str">
            <v>Norway</v>
          </cell>
          <cell r="H640">
            <v>3</v>
          </cell>
          <cell r="I640">
            <v>3</v>
          </cell>
          <cell r="J640">
            <v>2</v>
          </cell>
          <cell r="K640">
            <v>14.5</v>
          </cell>
          <cell r="L640">
            <v>8328.5035844247395</v>
          </cell>
          <cell r="M640">
            <v>1.76614028693896</v>
          </cell>
          <cell r="N640">
            <v>0.55548755147264095</v>
          </cell>
        </row>
        <row r="641">
          <cell r="G641" t="str">
            <v>Norway</v>
          </cell>
          <cell r="H641">
            <v>3</v>
          </cell>
          <cell r="I641">
            <v>4</v>
          </cell>
          <cell r="J641">
            <v>3</v>
          </cell>
          <cell r="K641">
            <v>1</v>
          </cell>
          <cell r="L641">
            <v>7790.4045308494287</v>
          </cell>
          <cell r="M641">
            <v>100</v>
          </cell>
          <cell r="N641">
            <v>0</v>
          </cell>
        </row>
        <row r="642">
          <cell r="G642" t="str">
            <v>Poland</v>
          </cell>
          <cell r="H642">
            <v>1</v>
          </cell>
          <cell r="I642">
            <v>1</v>
          </cell>
          <cell r="J642">
            <v>2</v>
          </cell>
          <cell r="K642">
            <v>26.9</v>
          </cell>
          <cell r="L642">
            <v>115783.88439002199</v>
          </cell>
          <cell r="M642">
            <v>9.8239392009222204</v>
          </cell>
          <cell r="N642">
            <v>2.3484059270415898</v>
          </cell>
        </row>
        <row r="643">
          <cell r="G643" t="str">
            <v>Poland</v>
          </cell>
          <cell r="H643">
            <v>1</v>
          </cell>
          <cell r="I643">
            <v>2</v>
          </cell>
          <cell r="J643">
            <v>2</v>
          </cell>
          <cell r="K643">
            <v>18.399999999999999</v>
          </cell>
          <cell r="L643">
            <v>91096.298800926103</v>
          </cell>
          <cell r="M643">
            <v>12.5870238186455</v>
          </cell>
          <cell r="N643">
            <v>3.3937389265170599</v>
          </cell>
        </row>
        <row r="644">
          <cell r="G644" t="str">
            <v>Poland</v>
          </cell>
          <cell r="H644">
            <v>1</v>
          </cell>
          <cell r="I644">
            <v>3</v>
          </cell>
          <cell r="J644">
            <v>2</v>
          </cell>
          <cell r="K644">
            <v>8</v>
          </cell>
          <cell r="L644">
            <v>33017.060255380398</v>
          </cell>
          <cell r="M644">
            <v>12.6106294188651</v>
          </cell>
          <cell r="N644">
            <v>5.6828527284155701</v>
          </cell>
        </row>
        <row r="645">
          <cell r="G645" t="str">
            <v>Poland</v>
          </cell>
          <cell r="H645">
            <v>2</v>
          </cell>
          <cell r="I645">
            <v>1</v>
          </cell>
          <cell r="J645">
            <v>2</v>
          </cell>
          <cell r="K645">
            <v>69.8</v>
          </cell>
          <cell r="L645">
            <v>317415.91771646799</v>
          </cell>
          <cell r="M645">
            <v>8.5472146931144106</v>
          </cell>
          <cell r="N645">
            <v>1.3296745059265</v>
          </cell>
        </row>
        <row r="646">
          <cell r="G646" t="str">
            <v>Poland</v>
          </cell>
          <cell r="H646">
            <v>2</v>
          </cell>
          <cell r="I646">
            <v>2</v>
          </cell>
          <cell r="J646">
            <v>2</v>
          </cell>
          <cell r="K646">
            <v>81.7</v>
          </cell>
          <cell r="L646">
            <v>320377.50799149298</v>
          </cell>
          <cell r="M646">
            <v>5.6896359994340999</v>
          </cell>
          <cell r="N646">
            <v>0.95514648946824399</v>
          </cell>
        </row>
        <row r="647">
          <cell r="G647" t="str">
            <v>Poland</v>
          </cell>
          <cell r="H647">
            <v>2</v>
          </cell>
          <cell r="I647">
            <v>3</v>
          </cell>
          <cell r="J647">
            <v>2</v>
          </cell>
          <cell r="K647">
            <v>52.9</v>
          </cell>
          <cell r="L647">
            <v>190559.30611141899</v>
          </cell>
          <cell r="M647">
            <v>5.6989540180860203</v>
          </cell>
          <cell r="N647">
            <v>1.01742918927194</v>
          </cell>
        </row>
        <row r="648">
          <cell r="G648" t="str">
            <v>Poland</v>
          </cell>
          <cell r="H648">
            <v>2</v>
          </cell>
          <cell r="I648">
            <v>4</v>
          </cell>
          <cell r="J648">
            <v>2</v>
          </cell>
          <cell r="K648">
            <v>7.6</v>
          </cell>
          <cell r="L648">
            <v>38259.546681271298</v>
          </cell>
          <cell r="M648">
            <v>7.5285784503379798</v>
          </cell>
          <cell r="N648">
            <v>3.9300601805183701</v>
          </cell>
        </row>
        <row r="649">
          <cell r="G649" t="str">
            <v>Poland</v>
          </cell>
          <cell r="H649">
            <v>3</v>
          </cell>
          <cell r="I649">
            <v>1</v>
          </cell>
          <cell r="J649">
            <v>2</v>
          </cell>
          <cell r="K649">
            <v>3.1</v>
          </cell>
          <cell r="L649">
            <v>8497.5318786153894</v>
          </cell>
          <cell r="M649">
            <v>1.88782425022164</v>
          </cell>
          <cell r="N649">
            <v>1.9896917625289301</v>
          </cell>
        </row>
        <row r="650">
          <cell r="G650" t="str">
            <v>Poland</v>
          </cell>
          <cell r="H650">
            <v>3</v>
          </cell>
          <cell r="I650">
            <v>2</v>
          </cell>
          <cell r="J650">
            <v>2</v>
          </cell>
          <cell r="K650">
            <v>28.7</v>
          </cell>
          <cell r="L650">
            <v>65578.199549994097</v>
          </cell>
          <cell r="M650">
            <v>3.7514174721021201</v>
          </cell>
          <cell r="N650">
            <v>1.1400519267414599</v>
          </cell>
        </row>
        <row r="651">
          <cell r="G651" t="str">
            <v>Poland</v>
          </cell>
          <cell r="H651">
            <v>3</v>
          </cell>
          <cell r="I651">
            <v>3</v>
          </cell>
          <cell r="J651">
            <v>2</v>
          </cell>
          <cell r="K651">
            <v>40.299999999999997</v>
          </cell>
          <cell r="L651">
            <v>91498.175995146201</v>
          </cell>
          <cell r="M651">
            <v>3.2650602997096501</v>
          </cell>
          <cell r="N651">
            <v>0.80851982847207404</v>
          </cell>
        </row>
        <row r="652">
          <cell r="G652" t="str">
            <v>Poland</v>
          </cell>
          <cell r="H652">
            <v>3</v>
          </cell>
          <cell r="I652">
            <v>4</v>
          </cell>
          <cell r="J652">
            <v>2</v>
          </cell>
          <cell r="K652">
            <v>10.9</v>
          </cell>
          <cell r="L652">
            <v>16581.340768693299</v>
          </cell>
          <cell r="M652">
            <v>1.31633856840661</v>
          </cell>
          <cell r="N652">
            <v>0.83589657436853904</v>
          </cell>
        </row>
        <row r="653">
          <cell r="G653" t="str">
            <v>Russian Federation</v>
          </cell>
          <cell r="H653">
            <v>1</v>
          </cell>
          <cell r="I653">
            <v>2</v>
          </cell>
          <cell r="J653">
            <v>2</v>
          </cell>
          <cell r="K653">
            <v>3.6</v>
          </cell>
          <cell r="L653">
            <v>341708.80783383898</v>
          </cell>
          <cell r="M653">
            <v>26.1408658039941</v>
          </cell>
          <cell r="N653">
            <v>12.2127121853222</v>
          </cell>
        </row>
        <row r="654">
          <cell r="G654" t="str">
            <v>Russian Federation</v>
          </cell>
          <cell r="H654">
            <v>1</v>
          </cell>
          <cell r="I654">
            <v>3</v>
          </cell>
          <cell r="J654">
            <v>2</v>
          </cell>
          <cell r="K654">
            <v>2</v>
          </cell>
          <cell r="L654">
            <v>112769.360171744</v>
          </cell>
          <cell r="M654">
            <v>13.870563435848799</v>
          </cell>
          <cell r="N654">
            <v>10.9068160605835</v>
          </cell>
        </row>
        <row r="655">
          <cell r="G655" t="str">
            <v>Russian Federation</v>
          </cell>
          <cell r="H655">
            <v>2</v>
          </cell>
          <cell r="I655">
            <v>2</v>
          </cell>
          <cell r="J655">
            <v>2</v>
          </cell>
          <cell r="K655">
            <v>4.8</v>
          </cell>
          <cell r="L655">
            <v>164839.317225103</v>
          </cell>
          <cell r="M655">
            <v>1.9601403081614099</v>
          </cell>
          <cell r="N655">
            <v>1.2772005130389701</v>
          </cell>
        </row>
        <row r="656">
          <cell r="G656" t="str">
            <v>Russian Federation</v>
          </cell>
          <cell r="H656">
            <v>2</v>
          </cell>
          <cell r="I656">
            <v>3</v>
          </cell>
          <cell r="J656">
            <v>2</v>
          </cell>
          <cell r="K656">
            <v>5.8</v>
          </cell>
          <cell r="L656">
            <v>287432.224881734</v>
          </cell>
          <cell r="M656">
            <v>3.96913868638162</v>
          </cell>
          <cell r="N656">
            <v>2.6550798293198099</v>
          </cell>
        </row>
        <row r="657">
          <cell r="G657" t="str">
            <v>Russian Federation</v>
          </cell>
          <cell r="H657">
            <v>2</v>
          </cell>
          <cell r="I657">
            <v>4</v>
          </cell>
          <cell r="J657">
            <v>2</v>
          </cell>
          <cell r="K657">
            <v>3.2</v>
          </cell>
          <cell r="L657">
            <v>219862.566452267</v>
          </cell>
          <cell r="M657">
            <v>17.7556330330513</v>
          </cell>
          <cell r="N657">
            <v>10.034998177700301</v>
          </cell>
        </row>
        <row r="658">
          <cell r="G658" t="str">
            <v>Russian Federation</v>
          </cell>
          <cell r="H658">
            <v>3</v>
          </cell>
          <cell r="I658">
            <v>1</v>
          </cell>
          <cell r="J658">
            <v>2</v>
          </cell>
          <cell r="K658">
            <v>4.2</v>
          </cell>
          <cell r="L658">
            <v>142221.024390612</v>
          </cell>
          <cell r="M658">
            <v>2.6674920576008998</v>
          </cell>
          <cell r="N658">
            <v>2.12473826356115</v>
          </cell>
        </row>
        <row r="659">
          <cell r="G659" t="str">
            <v>Russian Federation</v>
          </cell>
          <cell r="H659">
            <v>3</v>
          </cell>
          <cell r="I659">
            <v>2</v>
          </cell>
          <cell r="J659">
            <v>2</v>
          </cell>
          <cell r="K659">
            <v>14.9</v>
          </cell>
          <cell r="L659">
            <v>369650.92637873598</v>
          </cell>
          <cell r="M659">
            <v>1.9977205109529901</v>
          </cell>
          <cell r="N659">
            <v>0.931013466231431</v>
          </cell>
        </row>
        <row r="660">
          <cell r="G660" t="str">
            <v>Russian Federation</v>
          </cell>
          <cell r="H660">
            <v>3</v>
          </cell>
          <cell r="I660">
            <v>3</v>
          </cell>
          <cell r="J660">
            <v>2</v>
          </cell>
          <cell r="K660">
            <v>24</v>
          </cell>
          <cell r="L660">
            <v>600701.42057810398</v>
          </cell>
          <cell r="M660">
            <v>3.1228216205569601</v>
          </cell>
          <cell r="N660">
            <v>0.96913006111759803</v>
          </cell>
        </row>
        <row r="661">
          <cell r="G661" t="str">
            <v>Russian Federation</v>
          </cell>
          <cell r="H661">
            <v>3</v>
          </cell>
          <cell r="I661">
            <v>4</v>
          </cell>
          <cell r="J661">
            <v>2</v>
          </cell>
          <cell r="K661">
            <v>6.9</v>
          </cell>
          <cell r="L661">
            <v>191166.19656417001</v>
          </cell>
          <cell r="M661">
            <v>4.5442243240031699</v>
          </cell>
          <cell r="N661">
            <v>2.7751822155351098</v>
          </cell>
        </row>
        <row r="662">
          <cell r="G662" t="str">
            <v>Lightning</v>
          </cell>
          <cell r="H662">
            <v>1</v>
          </cell>
          <cell r="I662">
            <v>1</v>
          </cell>
          <cell r="J662">
            <v>2</v>
          </cell>
          <cell r="K662">
            <v>25</v>
          </cell>
          <cell r="L662">
            <v>14141.2698599584</v>
          </cell>
          <cell r="M662">
            <v>3.6366096751297201</v>
          </cell>
          <cell r="N662">
            <v>0.80314123271944604</v>
          </cell>
        </row>
        <row r="663">
          <cell r="G663" t="str">
            <v>Lightning</v>
          </cell>
          <cell r="H663">
            <v>1</v>
          </cell>
          <cell r="I663">
            <v>2</v>
          </cell>
          <cell r="J663">
            <v>2</v>
          </cell>
          <cell r="K663">
            <v>3.7</v>
          </cell>
          <cell r="L663">
            <v>2516.8246743990799</v>
          </cell>
          <cell r="M663">
            <v>3.4200791708085299</v>
          </cell>
          <cell r="N663">
            <v>1.9968323333018601</v>
          </cell>
        </row>
        <row r="664">
          <cell r="G664" t="str">
            <v>Lightning</v>
          </cell>
          <cell r="H664">
            <v>2</v>
          </cell>
          <cell r="I664">
            <v>1</v>
          </cell>
          <cell r="J664">
            <v>2</v>
          </cell>
          <cell r="K664">
            <v>18.7</v>
          </cell>
          <cell r="L664">
            <v>9075.2331050262201</v>
          </cell>
          <cell r="M664">
            <v>3.59542850651831</v>
          </cell>
          <cell r="N664">
            <v>0.92989327752394901</v>
          </cell>
        </row>
        <row r="665">
          <cell r="G665" t="str">
            <v>Lightning</v>
          </cell>
          <cell r="H665">
            <v>2</v>
          </cell>
          <cell r="I665">
            <v>2</v>
          </cell>
          <cell r="J665">
            <v>2</v>
          </cell>
          <cell r="K665">
            <v>16.7</v>
          </cell>
          <cell r="L665">
            <v>8618.0804917782098</v>
          </cell>
          <cell r="M665">
            <v>3.3095270772419298</v>
          </cell>
          <cell r="N665">
            <v>1.04221685576221</v>
          </cell>
        </row>
        <row r="666">
          <cell r="G666" t="str">
            <v>Lightning</v>
          </cell>
          <cell r="H666">
            <v>2</v>
          </cell>
          <cell r="I666">
            <v>3</v>
          </cell>
          <cell r="J666">
            <v>2</v>
          </cell>
          <cell r="K666">
            <v>9.1999999999999993</v>
          </cell>
          <cell r="L666">
            <v>5237.7835920526304</v>
          </cell>
          <cell r="M666">
            <v>4.09620735747278</v>
          </cell>
          <cell r="N666">
            <v>1.4927473429982101</v>
          </cell>
        </row>
        <row r="667">
          <cell r="G667" t="str">
            <v>Lightning</v>
          </cell>
          <cell r="H667">
            <v>3</v>
          </cell>
          <cell r="I667">
            <v>1</v>
          </cell>
          <cell r="J667">
            <v>2</v>
          </cell>
          <cell r="K667">
            <v>2.6</v>
          </cell>
          <cell r="L667">
            <v>1189.61702878969</v>
          </cell>
          <cell r="M667">
            <v>1.5488727629299599</v>
          </cell>
          <cell r="N667">
            <v>1.1849077779800901</v>
          </cell>
        </row>
        <row r="668">
          <cell r="G668" t="str">
            <v>Lightning</v>
          </cell>
          <cell r="H668">
            <v>3</v>
          </cell>
          <cell r="I668">
            <v>2</v>
          </cell>
          <cell r="J668">
            <v>2</v>
          </cell>
          <cell r="K668">
            <v>12.7</v>
          </cell>
          <cell r="L668">
            <v>6144.1570789034204</v>
          </cell>
          <cell r="M668">
            <v>2.1896827238036098</v>
          </cell>
          <cell r="N668">
            <v>0.70930478135685504</v>
          </cell>
        </row>
        <row r="669">
          <cell r="G669" t="str">
            <v>Lightning</v>
          </cell>
          <cell r="H669">
            <v>3</v>
          </cell>
          <cell r="I669">
            <v>3</v>
          </cell>
          <cell r="J669">
            <v>2</v>
          </cell>
          <cell r="K669">
            <v>26.1</v>
          </cell>
          <cell r="L669">
            <v>13503.466906535001</v>
          </cell>
          <cell r="M669">
            <v>2.5569194452847701</v>
          </cell>
          <cell r="N669">
            <v>0.61288424607543002</v>
          </cell>
        </row>
        <row r="670">
          <cell r="G670" t="str">
            <v>Lightning</v>
          </cell>
          <cell r="H670">
            <v>3</v>
          </cell>
          <cell r="I670">
            <v>4</v>
          </cell>
          <cell r="J670">
            <v>2</v>
          </cell>
          <cell r="K670">
            <v>8.6</v>
          </cell>
          <cell r="L670">
            <v>4349.1872336219503</v>
          </cell>
          <cell r="M670">
            <v>1.62087736990567</v>
          </cell>
          <cell r="N670">
            <v>0.68678676548031503</v>
          </cell>
        </row>
        <row r="671">
          <cell r="G671" t="str">
            <v>Slovak Republic</v>
          </cell>
          <cell r="H671">
            <v>1</v>
          </cell>
          <cell r="I671">
            <v>1</v>
          </cell>
          <cell r="J671">
            <v>2</v>
          </cell>
          <cell r="K671">
            <v>52.9</v>
          </cell>
          <cell r="L671">
            <v>32942.1091139868</v>
          </cell>
          <cell r="M671">
            <v>14.109875053851701</v>
          </cell>
          <cell r="N671">
            <v>1.9821242141972699</v>
          </cell>
        </row>
        <row r="672">
          <cell r="G672" t="str">
            <v>Slovak Republic</v>
          </cell>
          <cell r="H672">
            <v>1</v>
          </cell>
          <cell r="I672">
            <v>2</v>
          </cell>
          <cell r="J672">
            <v>2</v>
          </cell>
          <cell r="K672">
            <v>35.799999999999997</v>
          </cell>
          <cell r="L672">
            <v>21805.084836612201</v>
          </cell>
          <cell r="M672">
            <v>11.6970282191648</v>
          </cell>
          <cell r="N672">
            <v>2.1332682345185301</v>
          </cell>
        </row>
        <row r="673">
          <cell r="G673" t="str">
            <v>Slovak Republic</v>
          </cell>
          <cell r="H673">
            <v>1</v>
          </cell>
          <cell r="I673">
            <v>3</v>
          </cell>
          <cell r="J673">
            <v>2</v>
          </cell>
          <cell r="K673">
            <v>11</v>
          </cell>
          <cell r="L673">
            <v>6379.7515840554397</v>
          </cell>
          <cell r="M673">
            <v>8.0939299649589493</v>
          </cell>
          <cell r="N673">
            <v>2.8275350557198902</v>
          </cell>
        </row>
        <row r="674">
          <cell r="G674" t="str">
            <v>Slovak Republic</v>
          </cell>
          <cell r="H674">
            <v>2</v>
          </cell>
          <cell r="I674">
            <v>1</v>
          </cell>
          <cell r="J674">
            <v>2</v>
          </cell>
          <cell r="K674">
            <v>32.200000000000003</v>
          </cell>
          <cell r="L674">
            <v>23917.887303481901</v>
          </cell>
          <cell r="M674">
            <v>12.3905085257239</v>
          </cell>
          <cell r="N674">
            <v>2.6783641728443</v>
          </cell>
        </row>
        <row r="675">
          <cell r="G675" t="str">
            <v>Slovak Republic</v>
          </cell>
          <cell r="H675">
            <v>2</v>
          </cell>
          <cell r="I675">
            <v>2</v>
          </cell>
          <cell r="J675">
            <v>2</v>
          </cell>
          <cell r="K675">
            <v>77.5</v>
          </cell>
          <cell r="L675">
            <v>50986.595659946099</v>
          </cell>
          <cell r="M675">
            <v>7.2529632049565604</v>
          </cell>
          <cell r="N675">
            <v>1.09684404838574</v>
          </cell>
        </row>
        <row r="676">
          <cell r="G676" t="str">
            <v>Slovak Republic</v>
          </cell>
          <cell r="H676">
            <v>2</v>
          </cell>
          <cell r="I676">
            <v>3</v>
          </cell>
          <cell r="J676">
            <v>2</v>
          </cell>
          <cell r="K676">
            <v>69.599999999999994</v>
          </cell>
          <cell r="L676">
            <v>51974.975889830203</v>
          </cell>
          <cell r="M676">
            <v>6.0127663215724798</v>
          </cell>
          <cell r="N676">
            <v>0.92650463790835602</v>
          </cell>
        </row>
        <row r="677">
          <cell r="G677" t="str">
            <v>Slovak Republic</v>
          </cell>
          <cell r="H677">
            <v>2</v>
          </cell>
          <cell r="I677">
            <v>4</v>
          </cell>
          <cell r="J677">
            <v>2</v>
          </cell>
          <cell r="K677">
            <v>17.7</v>
          </cell>
          <cell r="L677">
            <v>13940.9692222503</v>
          </cell>
          <cell r="M677">
            <v>6.9079945664311504</v>
          </cell>
          <cell r="N677">
            <v>2.1959953473955398</v>
          </cell>
        </row>
        <row r="678">
          <cell r="G678" t="str">
            <v>Slovak Republic</v>
          </cell>
          <cell r="H678">
            <v>3</v>
          </cell>
          <cell r="I678">
            <v>2</v>
          </cell>
          <cell r="J678">
            <v>2</v>
          </cell>
          <cell r="K678">
            <v>8</v>
          </cell>
          <cell r="L678">
            <v>5204.2661080882699</v>
          </cell>
          <cell r="M678">
            <v>4.3334026364331502</v>
          </cell>
          <cell r="N678">
            <v>2.0357666156393699</v>
          </cell>
        </row>
        <row r="679">
          <cell r="G679" t="str">
            <v>Slovak Republic</v>
          </cell>
          <cell r="H679">
            <v>3</v>
          </cell>
          <cell r="I679">
            <v>3</v>
          </cell>
          <cell r="J679">
            <v>2</v>
          </cell>
          <cell r="K679">
            <v>15.5</v>
          </cell>
          <cell r="L679">
            <v>10966.966203203699</v>
          </cell>
          <cell r="M679">
            <v>3.2254999463895402</v>
          </cell>
          <cell r="N679">
            <v>0.93023279747500998</v>
          </cell>
        </row>
        <row r="680">
          <cell r="G680" t="str">
            <v>Slovak Republic</v>
          </cell>
          <cell r="H680">
            <v>3</v>
          </cell>
          <cell r="I680">
            <v>4</v>
          </cell>
          <cell r="J680">
            <v>2</v>
          </cell>
          <cell r="K680">
            <v>7.2</v>
          </cell>
          <cell r="L680">
            <v>4461.0959369132497</v>
          </cell>
          <cell r="M680">
            <v>2.2900618652703701</v>
          </cell>
          <cell r="N680">
            <v>1.11251319097049</v>
          </cell>
        </row>
        <row r="681">
          <cell r="G681" t="str">
            <v>Stars</v>
          </cell>
          <cell r="H681">
            <v>1</v>
          </cell>
          <cell r="I681">
            <v>1</v>
          </cell>
          <cell r="J681">
            <v>2</v>
          </cell>
          <cell r="K681">
            <v>44.4</v>
          </cell>
          <cell r="L681">
            <v>14646.25496823</v>
          </cell>
          <cell r="M681">
            <v>10.213098649200401</v>
          </cell>
          <cell r="N681">
            <v>1.5665492373166701</v>
          </cell>
        </row>
        <row r="682">
          <cell r="G682" t="str">
            <v>Stars</v>
          </cell>
          <cell r="H682">
            <v>1</v>
          </cell>
          <cell r="I682">
            <v>2</v>
          </cell>
          <cell r="J682">
            <v>2</v>
          </cell>
          <cell r="K682">
            <v>22.5</v>
          </cell>
          <cell r="L682">
            <v>7463.7337839388101</v>
          </cell>
          <cell r="M682">
            <v>10.2149113655738</v>
          </cell>
          <cell r="N682">
            <v>2.6811871626600401</v>
          </cell>
        </row>
        <row r="683">
          <cell r="G683" t="str">
            <v>Stars</v>
          </cell>
          <cell r="H683">
            <v>1</v>
          </cell>
          <cell r="I683">
            <v>3</v>
          </cell>
          <cell r="J683">
            <v>2</v>
          </cell>
          <cell r="K683">
            <v>4.9000000000000004</v>
          </cell>
          <cell r="L683">
            <v>1770.09360199089</v>
          </cell>
          <cell r="M683">
            <v>10.0168313466231</v>
          </cell>
          <cell r="N683">
            <v>5.9458901227240304</v>
          </cell>
        </row>
        <row r="684">
          <cell r="G684" t="str">
            <v>Stars</v>
          </cell>
          <cell r="H684">
            <v>2</v>
          </cell>
          <cell r="I684">
            <v>1</v>
          </cell>
          <cell r="J684">
            <v>2</v>
          </cell>
          <cell r="K684">
            <v>47.9</v>
          </cell>
          <cell r="L684">
            <v>13346.321273220001</v>
          </cell>
          <cell r="M684">
            <v>8.1560668923176998</v>
          </cell>
          <cell r="N684">
            <v>1.2088010517610199</v>
          </cell>
        </row>
        <row r="685">
          <cell r="G685" t="str">
            <v>Stars</v>
          </cell>
          <cell r="H685">
            <v>2</v>
          </cell>
          <cell r="I685">
            <v>2</v>
          </cell>
          <cell r="J685">
            <v>2</v>
          </cell>
          <cell r="K685">
            <v>62.7</v>
          </cell>
          <cell r="L685">
            <v>17459.6212217998</v>
          </cell>
          <cell r="M685">
            <v>6.9924113139086899</v>
          </cell>
          <cell r="N685">
            <v>1.13294090995014</v>
          </cell>
        </row>
        <row r="686">
          <cell r="G686" t="str">
            <v>Stars</v>
          </cell>
          <cell r="H686">
            <v>2</v>
          </cell>
          <cell r="I686">
            <v>3</v>
          </cell>
          <cell r="J686">
            <v>2</v>
          </cell>
          <cell r="K686">
            <v>59.3</v>
          </cell>
          <cell r="L686">
            <v>17262.586753142801</v>
          </cell>
          <cell r="M686">
            <v>9.3338904551751494</v>
          </cell>
          <cell r="N686">
            <v>1.3345096153001501</v>
          </cell>
        </row>
        <row r="687">
          <cell r="G687" t="str">
            <v>Stars</v>
          </cell>
          <cell r="H687">
            <v>2</v>
          </cell>
          <cell r="I687">
            <v>4</v>
          </cell>
          <cell r="J687">
            <v>2</v>
          </cell>
          <cell r="K687">
            <v>14.1</v>
          </cell>
          <cell r="L687">
            <v>4325.1327300875701</v>
          </cell>
          <cell r="M687">
            <v>10.9448446921577</v>
          </cell>
          <cell r="N687">
            <v>3.7661681645054799</v>
          </cell>
        </row>
        <row r="688">
          <cell r="G688" t="str">
            <v>Stars</v>
          </cell>
          <cell r="H688">
            <v>3</v>
          </cell>
          <cell r="I688">
            <v>1</v>
          </cell>
          <cell r="J688">
            <v>2</v>
          </cell>
          <cell r="K688">
            <v>4.3</v>
          </cell>
          <cell r="L688">
            <v>983.37815750898699</v>
          </cell>
          <cell r="M688">
            <v>4.8287209591305498</v>
          </cell>
          <cell r="N688">
            <v>2.7480327122213</v>
          </cell>
        </row>
        <row r="689">
          <cell r="G689" t="str">
            <v>Stars</v>
          </cell>
          <cell r="H689">
            <v>3</v>
          </cell>
          <cell r="I689">
            <v>2</v>
          </cell>
          <cell r="J689">
            <v>3</v>
          </cell>
          <cell r="K689">
            <v>7</v>
          </cell>
          <cell r="L689">
            <v>30636.889850678788</v>
          </cell>
          <cell r="M689">
            <v>88.25981645053615</v>
          </cell>
          <cell r="N689">
            <v>9.7275155642908313</v>
          </cell>
        </row>
        <row r="690">
          <cell r="G690" t="str">
            <v>Stars</v>
          </cell>
          <cell r="H690">
            <v>3</v>
          </cell>
          <cell r="I690">
            <v>3</v>
          </cell>
          <cell r="J690">
            <v>2</v>
          </cell>
          <cell r="K690">
            <v>27.8</v>
          </cell>
          <cell r="L690">
            <v>7681.5680922210304</v>
          </cell>
          <cell r="M690">
            <v>5.1880884076500697</v>
          </cell>
          <cell r="N690">
            <v>1.3119354727372401</v>
          </cell>
        </row>
        <row r="691">
          <cell r="G691" t="str">
            <v>Stars</v>
          </cell>
          <cell r="H691">
            <v>3</v>
          </cell>
          <cell r="I691">
            <v>4</v>
          </cell>
          <cell r="J691">
            <v>2</v>
          </cell>
          <cell r="K691">
            <v>13.3</v>
          </cell>
          <cell r="L691">
            <v>3954.5377633153598</v>
          </cell>
          <cell r="M691">
            <v>6.5185866881595</v>
          </cell>
          <cell r="N691">
            <v>1.96510228596786</v>
          </cell>
        </row>
        <row r="692">
          <cell r="G692" t="str">
            <v>Spain</v>
          </cell>
          <cell r="H692">
            <v>1</v>
          </cell>
          <cell r="I692">
            <v>1</v>
          </cell>
          <cell r="J692">
            <v>2</v>
          </cell>
          <cell r="K692">
            <v>229.4</v>
          </cell>
          <cell r="L692">
            <v>1175462.3099484199</v>
          </cell>
          <cell r="M692">
            <v>18.593699646498902</v>
          </cell>
          <cell r="N692">
            <v>1.18913872706584</v>
          </cell>
        </row>
        <row r="693">
          <cell r="G693" t="str">
            <v>Spain</v>
          </cell>
          <cell r="H693">
            <v>1</v>
          </cell>
          <cell r="I693">
            <v>2</v>
          </cell>
          <cell r="J693">
            <v>2</v>
          </cell>
          <cell r="K693">
            <v>136.19999999999999</v>
          </cell>
          <cell r="L693">
            <v>775362.98101396405</v>
          </cell>
          <cell r="M693">
            <v>16.462758859906099</v>
          </cell>
          <cell r="N693">
            <v>1.51105390681802</v>
          </cell>
        </row>
        <row r="694">
          <cell r="G694" t="str">
            <v>Spain</v>
          </cell>
          <cell r="H694">
            <v>1</v>
          </cell>
          <cell r="I694">
            <v>3</v>
          </cell>
          <cell r="J694">
            <v>3</v>
          </cell>
          <cell r="K694">
            <v>1</v>
          </cell>
          <cell r="L694">
            <v>4536.6741755934772</v>
          </cell>
          <cell r="M694">
            <v>26.367179710315988</v>
          </cell>
          <cell r="N694">
            <v>19.859647051777699</v>
          </cell>
        </row>
        <row r="695">
          <cell r="G695" t="str">
            <v>Spain</v>
          </cell>
          <cell r="H695">
            <v>2</v>
          </cell>
          <cell r="I695">
            <v>1</v>
          </cell>
          <cell r="J695">
            <v>2</v>
          </cell>
          <cell r="K695">
            <v>24.3</v>
          </cell>
          <cell r="L695">
            <v>153127.13741051799</v>
          </cell>
          <cell r="M695">
            <v>11.676429633860799</v>
          </cell>
          <cell r="N695">
            <v>3.0639241723244401</v>
          </cell>
        </row>
        <row r="696">
          <cell r="G696" t="str">
            <v>Spain</v>
          </cell>
          <cell r="H696">
            <v>2</v>
          </cell>
          <cell r="I696">
            <v>2</v>
          </cell>
          <cell r="J696">
            <v>2</v>
          </cell>
          <cell r="K696">
            <v>55.2</v>
          </cell>
          <cell r="L696">
            <v>339137.22864740097</v>
          </cell>
          <cell r="M696">
            <v>12.411505585338301</v>
          </cell>
          <cell r="N696">
            <v>2.4050899799544401</v>
          </cell>
        </row>
        <row r="697">
          <cell r="G697" t="str">
            <v>Spain</v>
          </cell>
          <cell r="H697">
            <v>2</v>
          </cell>
          <cell r="I697">
            <v>3</v>
          </cell>
          <cell r="J697">
            <v>2</v>
          </cell>
          <cell r="K697">
            <v>25.4</v>
          </cell>
          <cell r="L697">
            <v>181520.83803277899</v>
          </cell>
          <cell r="M697">
            <v>11.5621378890967</v>
          </cell>
          <cell r="N697">
            <v>3.0689282012016199</v>
          </cell>
        </row>
        <row r="698">
          <cell r="G698" t="str">
            <v>Spain</v>
          </cell>
          <cell r="H698">
            <v>2</v>
          </cell>
          <cell r="I698">
            <v>4</v>
          </cell>
          <cell r="J698">
            <v>2</v>
          </cell>
          <cell r="K698">
            <v>3.1</v>
          </cell>
          <cell r="L698">
            <v>18736.231584155601</v>
          </cell>
          <cell r="M698">
            <v>8.7817737565123206</v>
          </cell>
          <cell r="N698">
            <v>6.5308634200775604</v>
          </cell>
        </row>
        <row r="699">
          <cell r="G699" t="str">
            <v>Spain</v>
          </cell>
          <cell r="H699">
            <v>3</v>
          </cell>
          <cell r="I699">
            <v>1</v>
          </cell>
          <cell r="J699">
            <v>2</v>
          </cell>
          <cell r="K699">
            <v>14.4</v>
          </cell>
          <cell r="L699">
            <v>84379.773418482902</v>
          </cell>
          <cell r="M699">
            <v>10.6752218063505</v>
          </cell>
          <cell r="N699">
            <v>3.7476429071378399</v>
          </cell>
        </row>
        <row r="700">
          <cell r="G700" t="str">
            <v>Spain</v>
          </cell>
          <cell r="H700">
            <v>3</v>
          </cell>
          <cell r="I700">
            <v>2</v>
          </cell>
          <cell r="J700">
            <v>2</v>
          </cell>
          <cell r="K700">
            <v>53.3</v>
          </cell>
          <cell r="L700">
            <v>310985.93573268101</v>
          </cell>
          <cell r="M700">
            <v>9.9014948817614705</v>
          </cell>
          <cell r="N700">
            <v>1.66269726364626</v>
          </cell>
        </row>
        <row r="701">
          <cell r="G701" t="str">
            <v>Spain</v>
          </cell>
          <cell r="H701">
            <v>3</v>
          </cell>
          <cell r="I701">
            <v>3</v>
          </cell>
          <cell r="J701">
            <v>2</v>
          </cell>
          <cell r="K701">
            <v>53.3</v>
          </cell>
          <cell r="L701">
            <v>292246.898571236</v>
          </cell>
          <cell r="M701">
            <v>7.7655676831885598</v>
          </cell>
          <cell r="N701">
            <v>1.29750405681054</v>
          </cell>
        </row>
        <row r="702">
          <cell r="G702" t="str">
            <v>Spain</v>
          </cell>
          <cell r="H702">
            <v>3</v>
          </cell>
          <cell r="I702">
            <v>4</v>
          </cell>
          <cell r="J702">
            <v>2</v>
          </cell>
          <cell r="K702">
            <v>10</v>
          </cell>
          <cell r="L702">
            <v>49408.707966188696</v>
          </cell>
          <cell r="M702">
            <v>5.8799632888790603</v>
          </cell>
          <cell r="N702">
            <v>2.86408141712353</v>
          </cell>
        </row>
        <row r="703">
          <cell r="G703" t="str">
            <v>Sweden</v>
          </cell>
          <cell r="H703">
            <v>1</v>
          </cell>
          <cell r="I703">
            <v>1</v>
          </cell>
          <cell r="J703">
            <v>2</v>
          </cell>
          <cell r="K703">
            <v>20.5</v>
          </cell>
          <cell r="L703">
            <v>40180.694287889302</v>
          </cell>
          <cell r="M703">
            <v>12.1356685523157</v>
          </cell>
          <cell r="N703">
            <v>2.8718132929298199</v>
          </cell>
        </row>
        <row r="704">
          <cell r="G704" t="str">
            <v>Sweden</v>
          </cell>
          <cell r="H704">
            <v>1</v>
          </cell>
          <cell r="I704">
            <v>2</v>
          </cell>
          <cell r="J704">
            <v>2</v>
          </cell>
          <cell r="K704">
            <v>11.1</v>
          </cell>
          <cell r="L704">
            <v>24525.267991329602</v>
          </cell>
          <cell r="M704">
            <v>7.1993803363428199</v>
          </cell>
          <cell r="N704">
            <v>2.605287763367</v>
          </cell>
        </row>
        <row r="705">
          <cell r="G705" t="str">
            <v>Sweden</v>
          </cell>
          <cell r="H705">
            <v>1</v>
          </cell>
          <cell r="I705">
            <v>3</v>
          </cell>
          <cell r="J705">
            <v>2</v>
          </cell>
          <cell r="K705">
            <v>4.9000000000000004</v>
          </cell>
          <cell r="L705">
            <v>9924.7599770348497</v>
          </cell>
          <cell r="M705">
            <v>5.44699040885238</v>
          </cell>
          <cell r="N705">
            <v>2.7250555852082599</v>
          </cell>
        </row>
        <row r="706">
          <cell r="G706" t="str">
            <v>Sweden</v>
          </cell>
          <cell r="H706">
            <v>2</v>
          </cell>
          <cell r="I706">
            <v>1</v>
          </cell>
          <cell r="J706">
            <v>2</v>
          </cell>
          <cell r="K706">
            <v>12.3</v>
          </cell>
          <cell r="L706">
            <v>20126.563388209499</v>
          </cell>
          <cell r="M706">
            <v>6.7920276055521303</v>
          </cell>
          <cell r="N706">
            <v>1.9592553481518999</v>
          </cell>
        </row>
        <row r="707">
          <cell r="G707" t="str">
            <v>Sweden</v>
          </cell>
          <cell r="H707">
            <v>2</v>
          </cell>
          <cell r="I707">
            <v>2</v>
          </cell>
          <cell r="J707">
            <v>2</v>
          </cell>
          <cell r="K707">
            <v>20.6</v>
          </cell>
          <cell r="L707">
            <v>33899.603144007502</v>
          </cell>
          <cell r="M707">
            <v>4.7991339505699599</v>
          </cell>
          <cell r="N707">
            <v>1.33836053920358</v>
          </cell>
        </row>
        <row r="708">
          <cell r="G708" t="str">
            <v>Sweden</v>
          </cell>
          <cell r="H708">
            <v>2</v>
          </cell>
          <cell r="I708">
            <v>3</v>
          </cell>
          <cell r="J708">
            <v>2</v>
          </cell>
          <cell r="K708">
            <v>18.399999999999999</v>
          </cell>
          <cell r="L708">
            <v>27535.0814210227</v>
          </cell>
          <cell r="M708">
            <v>2.9684341551186302</v>
          </cell>
          <cell r="N708">
            <v>0.75237108351026705</v>
          </cell>
        </row>
        <row r="709">
          <cell r="G709" t="str">
            <v>Sweden</v>
          </cell>
          <cell r="H709">
            <v>2</v>
          </cell>
          <cell r="I709">
            <v>4</v>
          </cell>
          <cell r="J709">
            <v>2</v>
          </cell>
          <cell r="K709">
            <v>5.7</v>
          </cell>
          <cell r="L709">
            <v>8851.9821203450101</v>
          </cell>
          <cell r="M709">
            <v>2.6800628884145099</v>
          </cell>
          <cell r="N709">
            <v>1.1755844310027901</v>
          </cell>
        </row>
        <row r="710">
          <cell r="G710" t="str">
            <v>Sweden</v>
          </cell>
          <cell r="H710">
            <v>3</v>
          </cell>
          <cell r="I710">
            <v>1</v>
          </cell>
          <cell r="J710">
            <v>2</v>
          </cell>
          <cell r="K710">
            <v>11.4</v>
          </cell>
          <cell r="L710">
            <v>10029.5529861699</v>
          </cell>
          <cell r="M710">
            <v>11.6625561090191</v>
          </cell>
          <cell r="N710">
            <v>3.6334317923883201</v>
          </cell>
        </row>
        <row r="711">
          <cell r="G711" t="str">
            <v>Sweden</v>
          </cell>
          <cell r="H711">
            <v>3</v>
          </cell>
          <cell r="I711">
            <v>2</v>
          </cell>
          <cell r="J711">
            <v>2</v>
          </cell>
          <cell r="K711">
            <v>7.6</v>
          </cell>
          <cell r="L711">
            <v>8895.8575295363498</v>
          </cell>
          <cell r="M711">
            <v>3.5361354264039999</v>
          </cell>
          <cell r="N711">
            <v>1.6481841306203</v>
          </cell>
        </row>
        <row r="712">
          <cell r="G712" t="str">
            <v>Sweden</v>
          </cell>
          <cell r="H712">
            <v>3</v>
          </cell>
          <cell r="I712">
            <v>3</v>
          </cell>
          <cell r="J712">
            <v>2</v>
          </cell>
          <cell r="K712">
            <v>17.399999999999999</v>
          </cell>
          <cell r="L712">
            <v>19457.484908083199</v>
          </cell>
          <cell r="M712">
            <v>2.9509220349620402</v>
          </cell>
          <cell r="N712">
            <v>0.90304943628552603</v>
          </cell>
        </row>
        <row r="713">
          <cell r="G713" t="str">
            <v>Sweden</v>
          </cell>
          <cell r="H713">
            <v>3</v>
          </cell>
          <cell r="I713">
            <v>4</v>
          </cell>
          <cell r="J713">
            <v>2</v>
          </cell>
          <cell r="K713">
            <v>6.6</v>
          </cell>
          <cell r="L713">
            <v>6936.7469463429397</v>
          </cell>
          <cell r="M713">
            <v>1.2016445901691899</v>
          </cell>
          <cell r="N713">
            <v>0.567025482186166</v>
          </cell>
        </row>
        <row r="714">
          <cell r="G714" t="str">
            <v>Predators</v>
          </cell>
          <cell r="H714">
            <v>1</v>
          </cell>
          <cell r="I714">
            <v>1</v>
          </cell>
          <cell r="J714">
            <v>2</v>
          </cell>
          <cell r="K714">
            <v>67.3</v>
          </cell>
          <cell r="L714">
            <v>568676.98787437496</v>
          </cell>
          <cell r="M714">
            <v>3.2403127415603499</v>
          </cell>
          <cell r="N714">
            <v>0.49362053105348402</v>
          </cell>
        </row>
        <row r="715">
          <cell r="G715" t="str">
            <v>Predators</v>
          </cell>
          <cell r="H715">
            <v>1</v>
          </cell>
          <cell r="I715">
            <v>2</v>
          </cell>
          <cell r="J715">
            <v>2</v>
          </cell>
          <cell r="K715">
            <v>21.6</v>
          </cell>
          <cell r="L715">
            <v>168429.556740147</v>
          </cell>
          <cell r="M715">
            <v>2.4732097269660902</v>
          </cell>
          <cell r="N715">
            <v>0.74313832455389595</v>
          </cell>
        </row>
        <row r="716">
          <cell r="G716" t="str">
            <v>Predators</v>
          </cell>
          <cell r="H716">
            <v>1</v>
          </cell>
          <cell r="I716">
            <v>3</v>
          </cell>
          <cell r="J716">
            <v>2</v>
          </cell>
          <cell r="K716">
            <v>6.6</v>
          </cell>
          <cell r="L716">
            <v>44323.847477390103</v>
          </cell>
          <cell r="M716">
            <v>3.4534907080816799</v>
          </cell>
          <cell r="N716">
            <v>1.63861158460941</v>
          </cell>
        </row>
        <row r="717">
          <cell r="G717" t="str">
            <v>Predators</v>
          </cell>
          <cell r="H717">
            <v>2</v>
          </cell>
          <cell r="I717">
            <v>1</v>
          </cell>
          <cell r="J717">
            <v>2</v>
          </cell>
          <cell r="K717">
            <v>14.6</v>
          </cell>
          <cell r="L717">
            <v>84811.216371390299</v>
          </cell>
          <cell r="M717">
            <v>3.7279440722629702</v>
          </cell>
          <cell r="N717">
            <v>1.5047225561869999</v>
          </cell>
        </row>
        <row r="718">
          <cell r="G718" t="str">
            <v>Predators</v>
          </cell>
          <cell r="H718">
            <v>2</v>
          </cell>
          <cell r="I718">
            <v>2</v>
          </cell>
          <cell r="J718">
            <v>2</v>
          </cell>
          <cell r="K718">
            <v>22.3</v>
          </cell>
          <cell r="L718">
            <v>132721.93276045501</v>
          </cell>
          <cell r="M718">
            <v>4.1667364779301197</v>
          </cell>
          <cell r="N718">
            <v>1.2288824767704101</v>
          </cell>
        </row>
        <row r="719">
          <cell r="G719" t="str">
            <v>Predators</v>
          </cell>
          <cell r="H719">
            <v>2</v>
          </cell>
          <cell r="I719">
            <v>3</v>
          </cell>
          <cell r="J719">
            <v>2</v>
          </cell>
          <cell r="K719">
            <v>12.5</v>
          </cell>
          <cell r="L719">
            <v>63338.119645260398</v>
          </cell>
          <cell r="M719">
            <v>4.4199880517912602</v>
          </cell>
          <cell r="N719">
            <v>1.7479798932975701</v>
          </cell>
        </row>
        <row r="720">
          <cell r="G720" t="str">
            <v>Predators</v>
          </cell>
          <cell r="H720">
            <v>3</v>
          </cell>
          <cell r="I720">
            <v>1</v>
          </cell>
          <cell r="J720">
            <v>2</v>
          </cell>
          <cell r="K720">
            <v>7.2</v>
          </cell>
          <cell r="L720">
            <v>36295.506047029397</v>
          </cell>
          <cell r="M720">
            <v>3.7515401999517</v>
          </cell>
          <cell r="N720">
            <v>2.0803736728751998</v>
          </cell>
        </row>
        <row r="721">
          <cell r="G721" t="str">
            <v>Predators</v>
          </cell>
          <cell r="H721">
            <v>3</v>
          </cell>
          <cell r="I721">
            <v>2</v>
          </cell>
          <cell r="J721">
            <v>2</v>
          </cell>
          <cell r="K721">
            <v>13.8</v>
          </cell>
          <cell r="L721">
            <v>91214.412088655503</v>
          </cell>
          <cell r="M721">
            <v>4.1179393920854102</v>
          </cell>
          <cell r="N721">
            <v>1.36415151991755</v>
          </cell>
        </row>
        <row r="722">
          <cell r="G722" t="str">
            <v>Predators</v>
          </cell>
          <cell r="H722">
            <v>3</v>
          </cell>
          <cell r="I722">
            <v>3</v>
          </cell>
          <cell r="J722">
            <v>2</v>
          </cell>
          <cell r="K722">
            <v>11.7</v>
          </cell>
          <cell r="L722">
            <v>77097.728731102601</v>
          </cell>
          <cell r="M722">
            <v>3.7738814096443001</v>
          </cell>
          <cell r="N722">
            <v>1.4420821365060901</v>
          </cell>
        </row>
        <row r="723">
          <cell r="G723" t="str">
            <v>United States</v>
          </cell>
          <cell r="H723">
            <v>1</v>
          </cell>
          <cell r="I723">
            <v>1</v>
          </cell>
          <cell r="J723">
            <v>2</v>
          </cell>
          <cell r="K723">
            <v>26.8</v>
          </cell>
          <cell r="L723">
            <v>949617.833597305</v>
          </cell>
          <cell r="M723">
            <v>7.75487869019556</v>
          </cell>
          <cell r="N723">
            <v>1.51954898661482</v>
          </cell>
        </row>
        <row r="724">
          <cell r="G724" t="str">
            <v>United States</v>
          </cell>
          <cell r="H724">
            <v>1</v>
          </cell>
          <cell r="I724">
            <v>2</v>
          </cell>
          <cell r="J724">
            <v>2</v>
          </cell>
          <cell r="K724">
            <v>7.9</v>
          </cell>
          <cell r="L724">
            <v>319430.64744330099</v>
          </cell>
          <cell r="M724">
            <v>9.4857864854711593</v>
          </cell>
          <cell r="N724">
            <v>3.8527168427337202</v>
          </cell>
        </row>
        <row r="725">
          <cell r="G725" t="str">
            <v>United States</v>
          </cell>
          <cell r="H725">
            <v>2</v>
          </cell>
          <cell r="I725">
            <v>1</v>
          </cell>
          <cell r="J725">
            <v>2</v>
          </cell>
          <cell r="K725">
            <v>63.8</v>
          </cell>
          <cell r="L725">
            <v>2662327.5607544598</v>
          </cell>
          <cell r="M725">
            <v>9.4796451661511796</v>
          </cell>
          <cell r="N725">
            <v>1.3698920762262901</v>
          </cell>
        </row>
        <row r="726">
          <cell r="G726" t="str">
            <v>United States</v>
          </cell>
          <cell r="H726">
            <v>2</v>
          </cell>
          <cell r="I726">
            <v>2</v>
          </cell>
          <cell r="J726">
            <v>2</v>
          </cell>
          <cell r="K726">
            <v>58.8</v>
          </cell>
          <cell r="L726">
            <v>2384565.3883432699</v>
          </cell>
          <cell r="M726">
            <v>7.8882022143012902</v>
          </cell>
          <cell r="N726">
            <v>1.3561741037635799</v>
          </cell>
        </row>
        <row r="727">
          <cell r="G727" t="str">
            <v>United States</v>
          </cell>
          <cell r="H727">
            <v>2</v>
          </cell>
          <cell r="I727">
            <v>3</v>
          </cell>
          <cell r="J727">
            <v>2</v>
          </cell>
          <cell r="K727">
            <v>16.399999999999999</v>
          </cell>
          <cell r="L727">
            <v>604816.77587779996</v>
          </cell>
          <cell r="M727">
            <v>3.7817097112722</v>
          </cell>
          <cell r="N727">
            <v>1.2753550252241801</v>
          </cell>
        </row>
        <row r="728">
          <cell r="G728" t="str">
            <v>United States</v>
          </cell>
          <cell r="H728">
            <v>2</v>
          </cell>
          <cell r="I728">
            <v>4</v>
          </cell>
          <cell r="J728">
            <v>2</v>
          </cell>
          <cell r="K728">
            <v>2</v>
          </cell>
          <cell r="L728">
            <v>60368.690517840201</v>
          </cell>
          <cell r="M728">
            <v>2.07129696588534</v>
          </cell>
          <cell r="N728">
            <v>1.8095192178824899</v>
          </cell>
        </row>
        <row r="729">
          <cell r="G729" t="str">
            <v>United States</v>
          </cell>
          <cell r="H729">
            <v>3</v>
          </cell>
          <cell r="I729">
            <v>1</v>
          </cell>
          <cell r="J729">
            <v>2</v>
          </cell>
          <cell r="K729">
            <v>11.5</v>
          </cell>
          <cell r="L729">
            <v>405885.00320559798</v>
          </cell>
          <cell r="M729">
            <v>6.5599858945510201</v>
          </cell>
          <cell r="N729">
            <v>2.34724308891554</v>
          </cell>
        </row>
        <row r="730">
          <cell r="G730" t="str">
            <v>United States</v>
          </cell>
          <cell r="H730">
            <v>3</v>
          </cell>
          <cell r="I730">
            <v>2</v>
          </cell>
          <cell r="J730">
            <v>2</v>
          </cell>
          <cell r="K730">
            <v>27.8</v>
          </cell>
          <cell r="L730">
            <v>1062269.8288603399</v>
          </cell>
          <cell r="M730">
            <v>5.9974701283929601</v>
          </cell>
          <cell r="N730">
            <v>1.59695124951608</v>
          </cell>
        </row>
        <row r="731">
          <cell r="G731" t="str">
            <v>United States</v>
          </cell>
          <cell r="H731">
            <v>3</v>
          </cell>
          <cell r="I731">
            <v>3</v>
          </cell>
          <cell r="J731">
            <v>2</v>
          </cell>
          <cell r="K731">
            <v>31.7</v>
          </cell>
          <cell r="L731">
            <v>1085829.7361397999</v>
          </cell>
          <cell r="M731">
            <v>4.0325185201227303</v>
          </cell>
          <cell r="N731">
            <v>0.97362754361582404</v>
          </cell>
        </row>
        <row r="732">
          <cell r="G732" t="str">
            <v>United States</v>
          </cell>
          <cell r="H732">
            <v>3</v>
          </cell>
          <cell r="I732">
            <v>4</v>
          </cell>
          <cell r="J732">
            <v>2</v>
          </cell>
          <cell r="K732">
            <v>8</v>
          </cell>
          <cell r="L732">
            <v>208718.12396581101</v>
          </cell>
          <cell r="M732">
            <v>1.7354945177591901</v>
          </cell>
          <cell r="N732">
            <v>0.65313264268326099</v>
          </cell>
        </row>
        <row r="733">
          <cell r="G733" t="str">
            <v>Australia</v>
          </cell>
          <cell r="H733">
            <v>1</v>
          </cell>
          <cell r="I733">
            <v>2</v>
          </cell>
          <cell r="J733">
            <v>3</v>
          </cell>
          <cell r="K733">
            <v>2</v>
          </cell>
          <cell r="L733">
            <v>6164.4521678055098</v>
          </cell>
          <cell r="M733">
            <v>56.682274486635102</v>
          </cell>
          <cell r="N733">
            <v>37.953738130957703</v>
          </cell>
        </row>
        <row r="734">
          <cell r="G734" t="str">
            <v>Australia</v>
          </cell>
          <cell r="H734">
            <v>1</v>
          </cell>
          <cell r="I734">
            <v>1</v>
          </cell>
          <cell r="J734">
            <v>3</v>
          </cell>
          <cell r="K734">
            <v>280.10000000000002</v>
          </cell>
          <cell r="L734">
            <v>579938.63667152496</v>
          </cell>
          <cell r="M734">
            <v>45.687844763284502</v>
          </cell>
          <cell r="N734">
            <v>2.43934874477582</v>
          </cell>
        </row>
        <row r="735">
          <cell r="G735" t="str">
            <v>Australia</v>
          </cell>
          <cell r="H735">
            <v>1</v>
          </cell>
          <cell r="I735">
            <v>2</v>
          </cell>
          <cell r="J735">
            <v>3</v>
          </cell>
          <cell r="K735">
            <v>163</v>
          </cell>
          <cell r="L735">
            <v>319054.24340856698</v>
          </cell>
          <cell r="M735">
            <v>28.936513576495798</v>
          </cell>
          <cell r="N735">
            <v>2.5396062338529002</v>
          </cell>
        </row>
        <row r="736">
          <cell r="G736" t="str">
            <v>Australia</v>
          </cell>
          <cell r="H736">
            <v>1</v>
          </cell>
          <cell r="I736">
            <v>3</v>
          </cell>
          <cell r="J736">
            <v>3</v>
          </cell>
          <cell r="K736">
            <v>60.1</v>
          </cell>
          <cell r="L736">
            <v>122058.290165142</v>
          </cell>
          <cell r="M736">
            <v>19.571798497878898</v>
          </cell>
          <cell r="N736">
            <v>3.2058964966449501</v>
          </cell>
        </row>
        <row r="737">
          <cell r="G737" t="str">
            <v>Australia</v>
          </cell>
          <cell r="H737">
            <v>1</v>
          </cell>
          <cell r="I737">
            <v>4</v>
          </cell>
          <cell r="J737">
            <v>3</v>
          </cell>
          <cell r="K737">
            <v>7.8</v>
          </cell>
          <cell r="L737">
            <v>12204.831955003199</v>
          </cell>
          <cell r="M737">
            <v>13.3764744651918</v>
          </cell>
          <cell r="N737">
            <v>7.9926752521129698</v>
          </cell>
        </row>
        <row r="738">
          <cell r="G738" t="str">
            <v>Australia</v>
          </cell>
          <cell r="H738">
            <v>2</v>
          </cell>
          <cell r="I738">
            <v>1</v>
          </cell>
          <cell r="J738">
            <v>3</v>
          </cell>
          <cell r="K738">
            <v>112.1</v>
          </cell>
          <cell r="L738">
            <v>239595.983527815</v>
          </cell>
          <cell r="M738">
            <v>31.148805418951302</v>
          </cell>
          <cell r="N738">
            <v>3.3181937739196798</v>
          </cell>
        </row>
        <row r="739">
          <cell r="G739" t="str">
            <v>Australia</v>
          </cell>
          <cell r="H739">
            <v>2</v>
          </cell>
          <cell r="I739">
            <v>2</v>
          </cell>
          <cell r="J739">
            <v>3</v>
          </cell>
          <cell r="K739">
            <v>144.80000000000001</v>
          </cell>
          <cell r="L739">
            <v>319324.20769018203</v>
          </cell>
          <cell r="M739">
            <v>20.447068635330599</v>
          </cell>
          <cell r="N739">
            <v>1.99111835326285</v>
          </cell>
        </row>
        <row r="740">
          <cell r="G740" t="str">
            <v>Australia</v>
          </cell>
          <cell r="H740">
            <v>2</v>
          </cell>
          <cell r="I740">
            <v>3</v>
          </cell>
          <cell r="J740">
            <v>3</v>
          </cell>
          <cell r="K740">
            <v>95.8</v>
          </cell>
          <cell r="L740">
            <v>209801.86949170899</v>
          </cell>
          <cell r="M740">
            <v>14.051323440998701</v>
          </cell>
          <cell r="N740">
            <v>1.7470676834989001</v>
          </cell>
        </row>
        <row r="741">
          <cell r="G741" t="str">
            <v>Australia</v>
          </cell>
          <cell r="H741">
            <v>2</v>
          </cell>
          <cell r="I741">
            <v>4</v>
          </cell>
          <cell r="J741">
            <v>3</v>
          </cell>
          <cell r="K741">
            <v>23.3</v>
          </cell>
          <cell r="L741">
            <v>60738.607610692903</v>
          </cell>
          <cell r="M741">
            <v>14.437855684127801</v>
          </cell>
          <cell r="N741">
            <v>4.6369158722246802</v>
          </cell>
        </row>
        <row r="742">
          <cell r="G742" t="str">
            <v>Australia</v>
          </cell>
          <cell r="H742">
            <v>3</v>
          </cell>
          <cell r="I742">
            <v>4</v>
          </cell>
          <cell r="J742">
            <v>3</v>
          </cell>
          <cell r="K742">
            <v>1</v>
          </cell>
          <cell r="L742">
            <v>1727.74759623041</v>
          </cell>
          <cell r="M742">
            <v>77.971970707656794</v>
          </cell>
          <cell r="N742">
            <v>80.645015430315993</v>
          </cell>
        </row>
        <row r="743">
          <cell r="G743" t="str">
            <v>Australia</v>
          </cell>
          <cell r="H743">
            <v>3</v>
          </cell>
          <cell r="I743">
            <v>1</v>
          </cell>
          <cell r="J743">
            <v>3</v>
          </cell>
          <cell r="K743">
            <v>46.3</v>
          </cell>
          <cell r="L743">
            <v>84397.492055285504</v>
          </cell>
          <cell r="M743">
            <v>22.5686779760631</v>
          </cell>
          <cell r="N743">
            <v>3.98929892466102</v>
          </cell>
        </row>
        <row r="744">
          <cell r="G744" t="str">
            <v>Australia</v>
          </cell>
          <cell r="H744">
            <v>3</v>
          </cell>
          <cell r="I744">
            <v>2</v>
          </cell>
          <cell r="J744">
            <v>3</v>
          </cell>
          <cell r="K744">
            <v>92</v>
          </cell>
          <cell r="L744">
            <v>158024.064917966</v>
          </cell>
          <cell r="M744">
            <v>14.669935137812899</v>
          </cell>
          <cell r="N744">
            <v>2.0631899997807501</v>
          </cell>
        </row>
        <row r="745">
          <cell r="G745" t="str">
            <v>Australia</v>
          </cell>
          <cell r="H745">
            <v>3</v>
          </cell>
          <cell r="I745">
            <v>3</v>
          </cell>
          <cell r="J745">
            <v>3</v>
          </cell>
          <cell r="K745">
            <v>112.2</v>
          </cell>
          <cell r="L745">
            <v>198936.94035338599</v>
          </cell>
          <cell r="M745">
            <v>11.1009180321188</v>
          </cell>
          <cell r="N745">
            <v>1.2538648150634899</v>
          </cell>
        </row>
        <row r="746">
          <cell r="G746" t="str">
            <v>Australia</v>
          </cell>
          <cell r="H746">
            <v>3</v>
          </cell>
          <cell r="I746">
            <v>4</v>
          </cell>
          <cell r="J746">
            <v>3</v>
          </cell>
          <cell r="K746">
            <v>43.5</v>
          </cell>
          <cell r="L746">
            <v>81037.695935280601</v>
          </cell>
          <cell r="M746">
            <v>7.2869414263249199</v>
          </cell>
          <cell r="N746">
            <v>1.4059001401037501</v>
          </cell>
        </row>
        <row r="747">
          <cell r="G747" t="str">
            <v>Austria</v>
          </cell>
          <cell r="H747">
            <v>1</v>
          </cell>
          <cell r="I747">
            <v>1</v>
          </cell>
          <cell r="J747">
            <v>3</v>
          </cell>
          <cell r="K747">
            <v>89</v>
          </cell>
          <cell r="L747">
            <v>126722.651843635</v>
          </cell>
          <cell r="M747">
            <v>40.459987725960502</v>
          </cell>
          <cell r="N747">
            <v>3.47642186975173</v>
          </cell>
        </row>
        <row r="748">
          <cell r="G748" t="str">
            <v>Austria</v>
          </cell>
          <cell r="H748">
            <v>1</v>
          </cell>
          <cell r="I748">
            <v>2</v>
          </cell>
          <cell r="J748">
            <v>3</v>
          </cell>
          <cell r="K748">
            <v>93</v>
          </cell>
          <cell r="L748">
            <v>123760.15101756201</v>
          </cell>
          <cell r="M748">
            <v>35.2723306538877</v>
          </cell>
          <cell r="N748">
            <v>3.81237120478835</v>
          </cell>
        </row>
        <row r="749">
          <cell r="G749" t="str">
            <v>Austria</v>
          </cell>
          <cell r="H749">
            <v>1</v>
          </cell>
          <cell r="I749">
            <v>3</v>
          </cell>
          <cell r="J749">
            <v>3</v>
          </cell>
          <cell r="K749">
            <v>42.8</v>
          </cell>
          <cell r="L749">
            <v>56999.626057883397</v>
          </cell>
          <cell r="M749">
            <v>33.099888460494299</v>
          </cell>
          <cell r="N749">
            <v>5.3360232820248203</v>
          </cell>
        </row>
        <row r="750">
          <cell r="G750" t="str">
            <v>Austria</v>
          </cell>
          <cell r="H750">
            <v>1</v>
          </cell>
          <cell r="I750">
            <v>4</v>
          </cell>
          <cell r="J750">
            <v>3</v>
          </cell>
          <cell r="K750">
            <v>2.2000000000000002</v>
          </cell>
          <cell r="L750">
            <v>3223.8430096977499</v>
          </cell>
          <cell r="M750">
            <v>16.797020903712301</v>
          </cell>
          <cell r="N750">
            <v>13.476398409081501</v>
          </cell>
        </row>
        <row r="751">
          <cell r="G751" t="str">
            <v>Austria</v>
          </cell>
          <cell r="H751">
            <v>2</v>
          </cell>
          <cell r="I751">
            <v>1</v>
          </cell>
          <cell r="J751">
            <v>3</v>
          </cell>
          <cell r="K751">
            <v>82.4</v>
          </cell>
          <cell r="L751">
            <v>96539.632006923799</v>
          </cell>
          <cell r="M751">
            <v>29.358805757470201</v>
          </cell>
          <cell r="N751">
            <v>3.2050764062291601</v>
          </cell>
        </row>
        <row r="752">
          <cell r="G752" t="str">
            <v>Austria</v>
          </cell>
          <cell r="H752">
            <v>2</v>
          </cell>
          <cell r="I752">
            <v>2</v>
          </cell>
          <cell r="J752">
            <v>3</v>
          </cell>
          <cell r="K752">
            <v>195</v>
          </cell>
          <cell r="L752">
            <v>229549.42440271599</v>
          </cell>
          <cell r="M752">
            <v>21.888784864240598</v>
          </cell>
          <cell r="N752">
            <v>1.6293842531062701</v>
          </cell>
        </row>
        <row r="753">
          <cell r="G753" t="str">
            <v>Austria</v>
          </cell>
          <cell r="H753">
            <v>2</v>
          </cell>
          <cell r="I753">
            <v>3</v>
          </cell>
          <cell r="J753">
            <v>3</v>
          </cell>
          <cell r="K753">
            <v>138.5</v>
          </cell>
          <cell r="L753">
            <v>155715.71378324</v>
          </cell>
          <cell r="M753">
            <v>13.8592400369331</v>
          </cell>
          <cell r="N753">
            <v>1.4131193125860699</v>
          </cell>
        </row>
        <row r="754">
          <cell r="G754" t="str">
            <v>Austria</v>
          </cell>
          <cell r="H754">
            <v>2</v>
          </cell>
          <cell r="I754">
            <v>4</v>
          </cell>
          <cell r="J754">
            <v>3</v>
          </cell>
          <cell r="K754">
            <v>24.1</v>
          </cell>
          <cell r="L754">
            <v>26922.3126460649</v>
          </cell>
          <cell r="M754">
            <v>8.15436757357209</v>
          </cell>
          <cell r="N754">
            <v>1.9863291910041101</v>
          </cell>
        </row>
        <row r="755">
          <cell r="G755" t="str">
            <v>Austria</v>
          </cell>
          <cell r="H755">
            <v>3</v>
          </cell>
          <cell r="I755">
            <v>1</v>
          </cell>
          <cell r="J755">
            <v>3</v>
          </cell>
          <cell r="K755">
            <v>9.5</v>
          </cell>
          <cell r="L755">
            <v>10488.443608207701</v>
          </cell>
          <cell r="M755">
            <v>30.264658077643201</v>
          </cell>
          <cell r="N755">
            <v>9.83222470644513</v>
          </cell>
        </row>
        <row r="756">
          <cell r="G756" t="str">
            <v>Austria</v>
          </cell>
          <cell r="H756">
            <v>3</v>
          </cell>
          <cell r="I756">
            <v>2</v>
          </cell>
          <cell r="J756">
            <v>3</v>
          </cell>
          <cell r="K756">
            <v>28</v>
          </cell>
          <cell r="L756">
            <v>28232.836696941598</v>
          </cell>
          <cell r="M756">
            <v>17.452947953161601</v>
          </cell>
          <cell r="N756">
            <v>3.4557785177795299</v>
          </cell>
        </row>
        <row r="757">
          <cell r="G757" t="str">
            <v>Austria</v>
          </cell>
          <cell r="H757">
            <v>3</v>
          </cell>
          <cell r="I757">
            <v>3</v>
          </cell>
          <cell r="J757">
            <v>3</v>
          </cell>
          <cell r="K757">
            <v>43.2</v>
          </cell>
          <cell r="L757">
            <v>40268.991123650201</v>
          </cell>
          <cell r="M757">
            <v>9.8616932860762407</v>
          </cell>
          <cell r="N757">
            <v>1.75620301545236</v>
          </cell>
        </row>
        <row r="758">
          <cell r="G758" t="str">
            <v>Austria</v>
          </cell>
          <cell r="H758">
            <v>3</v>
          </cell>
          <cell r="I758">
            <v>4</v>
          </cell>
          <cell r="J758">
            <v>3</v>
          </cell>
          <cell r="K758">
            <v>25.3</v>
          </cell>
          <cell r="L758">
            <v>23322.493182184298</v>
          </cell>
          <cell r="M758">
            <v>8.0584969460689102</v>
          </cell>
          <cell r="N758">
            <v>1.78222228482358</v>
          </cell>
        </row>
        <row r="759">
          <cell r="G759" t="str">
            <v>Canada</v>
          </cell>
          <cell r="H759">
            <v>1</v>
          </cell>
          <cell r="I759">
            <v>2</v>
          </cell>
          <cell r="J759">
            <v>3</v>
          </cell>
          <cell r="K759">
            <v>3</v>
          </cell>
          <cell r="L759">
            <v>681.43747986728397</v>
          </cell>
          <cell r="M759">
            <v>100</v>
          </cell>
          <cell r="N759">
            <v>0</v>
          </cell>
        </row>
        <row r="760">
          <cell r="G760" t="str">
            <v>Canada</v>
          </cell>
          <cell r="H760">
            <v>1</v>
          </cell>
          <cell r="I760">
            <v>1</v>
          </cell>
          <cell r="J760">
            <v>3</v>
          </cell>
          <cell r="K760">
            <v>908.1</v>
          </cell>
          <cell r="L760">
            <v>564451.43523280695</v>
          </cell>
          <cell r="M760">
            <v>42.8985037007118</v>
          </cell>
          <cell r="N760">
            <v>2.20592505651069</v>
          </cell>
        </row>
        <row r="761">
          <cell r="G761" t="str">
            <v>Canada</v>
          </cell>
          <cell r="H761">
            <v>1</v>
          </cell>
          <cell r="I761">
            <v>2</v>
          </cell>
          <cell r="J761">
            <v>3</v>
          </cell>
          <cell r="K761">
            <v>254</v>
          </cell>
          <cell r="L761">
            <v>184320.02450692299</v>
          </cell>
          <cell r="M761">
            <v>30.938164371254299</v>
          </cell>
          <cell r="N761">
            <v>3.6320745348555299</v>
          </cell>
        </row>
        <row r="762">
          <cell r="G762" t="str">
            <v>Canada</v>
          </cell>
          <cell r="H762">
            <v>1</v>
          </cell>
          <cell r="I762">
            <v>3</v>
          </cell>
          <cell r="J762">
            <v>3</v>
          </cell>
          <cell r="K762">
            <v>41.7</v>
          </cell>
          <cell r="L762">
            <v>39232.974851602703</v>
          </cell>
          <cell r="M762">
            <v>21.698061257557399</v>
          </cell>
          <cell r="N762">
            <v>5.2063433231767098</v>
          </cell>
        </row>
        <row r="763">
          <cell r="G763" t="str">
            <v>Canada</v>
          </cell>
          <cell r="H763">
            <v>2</v>
          </cell>
          <cell r="I763">
            <v>1</v>
          </cell>
          <cell r="J763">
            <v>3</v>
          </cell>
          <cell r="K763">
            <v>698</v>
          </cell>
          <cell r="L763">
            <v>464767.31272179302</v>
          </cell>
          <cell r="M763">
            <v>25.922214055565298</v>
          </cell>
          <cell r="N763">
            <v>1.6628061074473901</v>
          </cell>
        </row>
        <row r="764">
          <cell r="G764" t="str">
            <v>Canada</v>
          </cell>
          <cell r="H764">
            <v>2</v>
          </cell>
          <cell r="I764">
            <v>2</v>
          </cell>
          <cell r="J764">
            <v>3</v>
          </cell>
          <cell r="K764">
            <v>660.8</v>
          </cell>
          <cell r="L764">
            <v>454871.30555999198</v>
          </cell>
          <cell r="M764">
            <v>17.9718040397964</v>
          </cell>
          <cell r="N764">
            <v>1.3706258769180999</v>
          </cell>
        </row>
        <row r="765">
          <cell r="G765" t="str">
            <v>Canada</v>
          </cell>
          <cell r="H765">
            <v>2</v>
          </cell>
          <cell r="I765">
            <v>3</v>
          </cell>
          <cell r="J765">
            <v>3</v>
          </cell>
          <cell r="K765">
            <v>322.3</v>
          </cell>
          <cell r="L765">
            <v>278896.97355686303</v>
          </cell>
          <cell r="M765">
            <v>14.1949506880112</v>
          </cell>
          <cell r="N765">
            <v>1.43347120208078</v>
          </cell>
        </row>
        <row r="766">
          <cell r="G766" t="str">
            <v>Canada</v>
          </cell>
          <cell r="H766">
            <v>2</v>
          </cell>
          <cell r="I766">
            <v>4</v>
          </cell>
          <cell r="J766">
            <v>3</v>
          </cell>
          <cell r="K766">
            <v>44.9</v>
          </cell>
          <cell r="L766">
            <v>45837.482339723203</v>
          </cell>
          <cell r="M766">
            <v>11.2614216342501</v>
          </cell>
          <cell r="N766">
            <v>3.1684645237121498</v>
          </cell>
        </row>
        <row r="767">
          <cell r="G767" t="str">
            <v>Canada</v>
          </cell>
          <cell r="H767">
            <v>3</v>
          </cell>
          <cell r="I767">
            <v>1</v>
          </cell>
          <cell r="J767">
            <v>3</v>
          </cell>
          <cell r="K767">
            <v>298.39999999999998</v>
          </cell>
          <cell r="L767">
            <v>246476.663496127</v>
          </cell>
          <cell r="M767">
            <v>20.432882314769401</v>
          </cell>
          <cell r="N767">
            <v>2.0220884412718498</v>
          </cell>
        </row>
        <row r="768">
          <cell r="G768" t="str">
            <v>Canada</v>
          </cell>
          <cell r="H768">
            <v>3</v>
          </cell>
          <cell r="I768">
            <v>2</v>
          </cell>
          <cell r="J768">
            <v>3</v>
          </cell>
          <cell r="K768">
            <v>509</v>
          </cell>
          <cell r="L768">
            <v>395195.35374696902</v>
          </cell>
          <cell r="M768">
            <v>14.0908655006278</v>
          </cell>
          <cell r="N768">
            <v>1.1327511219758399</v>
          </cell>
        </row>
        <row r="769">
          <cell r="G769" t="str">
            <v>Canada</v>
          </cell>
          <cell r="H769">
            <v>3</v>
          </cell>
          <cell r="I769">
            <v>3</v>
          </cell>
          <cell r="J769">
            <v>3</v>
          </cell>
          <cell r="K769">
            <v>455.4</v>
          </cell>
          <cell r="L769">
            <v>399156.36165055202</v>
          </cell>
          <cell r="M769">
            <v>10.112128074266799</v>
          </cell>
          <cell r="N769">
            <v>0.82628963150614398</v>
          </cell>
        </row>
        <row r="770">
          <cell r="G770" t="str">
            <v>Canada</v>
          </cell>
          <cell r="H770">
            <v>3</v>
          </cell>
          <cell r="I770">
            <v>4</v>
          </cell>
          <cell r="J770">
            <v>3</v>
          </cell>
          <cell r="K770">
            <v>123.2</v>
          </cell>
          <cell r="L770">
            <v>117075.788514278</v>
          </cell>
          <cell r="M770">
            <v>5.8545266358314603</v>
          </cell>
          <cell r="N770">
            <v>1.0521866895618499</v>
          </cell>
        </row>
        <row r="771">
          <cell r="G771" t="str">
            <v>Sharks</v>
          </cell>
          <cell r="H771">
            <v>1</v>
          </cell>
          <cell r="I771">
            <v>1</v>
          </cell>
          <cell r="J771">
            <v>3</v>
          </cell>
          <cell r="K771">
            <v>430.7</v>
          </cell>
          <cell r="L771">
            <v>832348.32730545197</v>
          </cell>
          <cell r="M771">
            <v>29.333903483692598</v>
          </cell>
          <cell r="N771">
            <v>1.9428658112091799</v>
          </cell>
        </row>
        <row r="772">
          <cell r="G772" t="str">
            <v>Sharks</v>
          </cell>
          <cell r="H772">
            <v>1</v>
          </cell>
          <cell r="I772">
            <v>2</v>
          </cell>
          <cell r="J772">
            <v>3</v>
          </cell>
          <cell r="K772">
            <v>9.1999999999999993</v>
          </cell>
          <cell r="L772">
            <v>14937.0295171365</v>
          </cell>
          <cell r="M772">
            <v>8.8299615165079093</v>
          </cell>
          <cell r="N772">
            <v>5.0862063064374903</v>
          </cell>
        </row>
        <row r="773">
          <cell r="G773" t="str">
            <v>Sharks</v>
          </cell>
          <cell r="H773">
            <v>2</v>
          </cell>
          <cell r="I773">
            <v>1</v>
          </cell>
          <cell r="J773">
            <v>3</v>
          </cell>
          <cell r="K773">
            <v>239.9</v>
          </cell>
          <cell r="L773">
            <v>455942.25549892901</v>
          </cell>
          <cell r="M773">
            <v>18.263209657449298</v>
          </cell>
          <cell r="N773">
            <v>1.69370860797047</v>
          </cell>
        </row>
        <row r="774">
          <cell r="G774" t="str">
            <v>Sharks</v>
          </cell>
          <cell r="H774">
            <v>2</v>
          </cell>
          <cell r="I774">
            <v>2</v>
          </cell>
          <cell r="J774">
            <v>3</v>
          </cell>
          <cell r="K774">
            <v>58.7</v>
          </cell>
          <cell r="L774">
            <v>103936.801215046</v>
          </cell>
          <cell r="M774">
            <v>10.5507336330282</v>
          </cell>
          <cell r="N774">
            <v>2.6046164681825199</v>
          </cell>
        </row>
        <row r="775">
          <cell r="G775" t="str">
            <v>Sharks</v>
          </cell>
          <cell r="H775">
            <v>2</v>
          </cell>
          <cell r="I775">
            <v>3</v>
          </cell>
          <cell r="J775">
            <v>3</v>
          </cell>
          <cell r="K775">
            <v>11</v>
          </cell>
          <cell r="L775">
            <v>25448.2892849522</v>
          </cell>
          <cell r="M775">
            <v>10.8985050160643</v>
          </cell>
          <cell r="N775">
            <v>4.8797448120264599</v>
          </cell>
        </row>
        <row r="776">
          <cell r="G776" t="str">
            <v>Sharks</v>
          </cell>
          <cell r="H776">
            <v>3</v>
          </cell>
          <cell r="I776">
            <v>1</v>
          </cell>
          <cell r="J776">
            <v>3</v>
          </cell>
          <cell r="K776">
            <v>54.3</v>
          </cell>
          <cell r="L776">
            <v>89930.266232931303</v>
          </cell>
          <cell r="M776">
            <v>11.714519541962099</v>
          </cell>
          <cell r="N776">
            <v>2.3927993464644901</v>
          </cell>
        </row>
        <row r="777">
          <cell r="G777" t="str">
            <v>Sharks</v>
          </cell>
          <cell r="H777">
            <v>3</v>
          </cell>
          <cell r="I777">
            <v>2</v>
          </cell>
          <cell r="J777">
            <v>3</v>
          </cell>
          <cell r="K777">
            <v>39.799999999999997</v>
          </cell>
          <cell r="L777">
            <v>79235.100544807603</v>
          </cell>
          <cell r="M777">
            <v>6.9621384104312796</v>
          </cell>
          <cell r="N777">
            <v>1.8741179763618501</v>
          </cell>
        </row>
        <row r="778">
          <cell r="G778" t="str">
            <v>Sharks</v>
          </cell>
          <cell r="H778">
            <v>3</v>
          </cell>
          <cell r="I778">
            <v>3</v>
          </cell>
          <cell r="J778">
            <v>3</v>
          </cell>
          <cell r="K778">
            <v>11.9</v>
          </cell>
          <cell r="L778">
            <v>36016.8832129148</v>
          </cell>
          <cell r="M778">
            <v>5.4584403054441903</v>
          </cell>
          <cell r="N778">
            <v>3.30437534556639</v>
          </cell>
        </row>
        <row r="779">
          <cell r="G779" t="str">
            <v>Czech Republic</v>
          </cell>
          <cell r="H779">
            <v>1</v>
          </cell>
          <cell r="I779">
            <v>1</v>
          </cell>
          <cell r="J779">
            <v>3</v>
          </cell>
          <cell r="K779">
            <v>70.7</v>
          </cell>
          <cell r="L779">
            <v>103840.98635062799</v>
          </cell>
          <cell r="M779">
            <v>44.025212829904703</v>
          </cell>
          <cell r="N779">
            <v>6.2364734775916704</v>
          </cell>
        </row>
        <row r="780">
          <cell r="G780" t="str">
            <v>Czech Republic</v>
          </cell>
          <cell r="H780">
            <v>1</v>
          </cell>
          <cell r="I780">
            <v>2</v>
          </cell>
          <cell r="J780">
            <v>3</v>
          </cell>
          <cell r="K780">
            <v>68.099999999999994</v>
          </cell>
          <cell r="L780">
            <v>116770.797152024</v>
          </cell>
          <cell r="M780">
            <v>43.147192663428399</v>
          </cell>
          <cell r="N780">
            <v>6.1733032560690999</v>
          </cell>
        </row>
        <row r="781">
          <cell r="G781" t="str">
            <v>Czech Republic</v>
          </cell>
          <cell r="H781">
            <v>1</v>
          </cell>
          <cell r="I781">
            <v>3</v>
          </cell>
          <cell r="J781">
            <v>3</v>
          </cell>
          <cell r="K781">
            <v>15.8</v>
          </cell>
          <cell r="L781">
            <v>32741.486333422599</v>
          </cell>
          <cell r="M781">
            <v>38.171448841401997</v>
          </cell>
          <cell r="N781">
            <v>11.757728033796599</v>
          </cell>
        </row>
        <row r="782">
          <cell r="G782" t="str">
            <v>Czech Republic</v>
          </cell>
          <cell r="H782">
            <v>2</v>
          </cell>
          <cell r="I782">
            <v>1</v>
          </cell>
          <cell r="J782">
            <v>3</v>
          </cell>
          <cell r="K782">
            <v>109.7</v>
          </cell>
          <cell r="L782">
            <v>147604.04822958901</v>
          </cell>
          <cell r="M782">
            <v>29.0826156105596</v>
          </cell>
          <cell r="N782">
            <v>4.3204366191984303</v>
          </cell>
        </row>
        <row r="783">
          <cell r="G783" t="str">
            <v>Czech Republic</v>
          </cell>
          <cell r="H783">
            <v>2</v>
          </cell>
          <cell r="I783">
            <v>2</v>
          </cell>
          <cell r="J783">
            <v>3</v>
          </cell>
          <cell r="K783">
            <v>302.60000000000002</v>
          </cell>
          <cell r="L783">
            <v>341742.59362817701</v>
          </cell>
          <cell r="M783">
            <v>20.725088465169701</v>
          </cell>
          <cell r="N783">
            <v>2.1193713129758298</v>
          </cell>
        </row>
        <row r="784">
          <cell r="G784" t="str">
            <v>Czech Republic</v>
          </cell>
          <cell r="H784">
            <v>2</v>
          </cell>
          <cell r="I784">
            <v>3</v>
          </cell>
          <cell r="J784">
            <v>3</v>
          </cell>
          <cell r="K784">
            <v>232</v>
          </cell>
          <cell r="L784">
            <v>301560.84732986602</v>
          </cell>
          <cell r="M784">
            <v>17.842866921977802</v>
          </cell>
          <cell r="N784">
            <v>2.0633387622108401</v>
          </cell>
        </row>
        <row r="785">
          <cell r="G785" t="str">
            <v>Czech Republic</v>
          </cell>
          <cell r="H785">
            <v>2</v>
          </cell>
          <cell r="I785">
            <v>4</v>
          </cell>
          <cell r="J785">
            <v>3</v>
          </cell>
          <cell r="K785">
            <v>26.7</v>
          </cell>
          <cell r="L785">
            <v>31701.5360240956</v>
          </cell>
          <cell r="M785">
            <v>11.4362530462534</v>
          </cell>
          <cell r="N785">
            <v>4.6005228871296797</v>
          </cell>
        </row>
        <row r="786">
          <cell r="G786" t="str">
            <v>Czech Republic</v>
          </cell>
          <cell r="H786">
            <v>3</v>
          </cell>
          <cell r="I786">
            <v>1</v>
          </cell>
          <cell r="J786">
            <v>3</v>
          </cell>
          <cell r="K786">
            <v>4.9000000000000004</v>
          </cell>
          <cell r="L786">
            <v>4570.8410315504498</v>
          </cell>
          <cell r="M786">
            <v>31.419363896606001</v>
          </cell>
          <cell r="N786">
            <v>16.9789960884744</v>
          </cell>
        </row>
        <row r="787">
          <cell r="G787" t="str">
            <v>Czech Republic</v>
          </cell>
          <cell r="H787">
            <v>3</v>
          </cell>
          <cell r="I787">
            <v>2</v>
          </cell>
          <cell r="J787">
            <v>3</v>
          </cell>
          <cell r="K787">
            <v>35.5</v>
          </cell>
          <cell r="L787">
            <v>31304.962140235399</v>
          </cell>
          <cell r="M787">
            <v>17.329898165401602</v>
          </cell>
          <cell r="N787">
            <v>5.3083945727432598</v>
          </cell>
        </row>
        <row r="788">
          <cell r="G788" t="str">
            <v>Czech Republic</v>
          </cell>
          <cell r="H788">
            <v>3</v>
          </cell>
          <cell r="I788">
            <v>3</v>
          </cell>
          <cell r="J788">
            <v>3</v>
          </cell>
          <cell r="K788">
            <v>93.5</v>
          </cell>
          <cell r="L788">
            <v>85010.807182348799</v>
          </cell>
          <cell r="M788">
            <v>14.1358768243488</v>
          </cell>
          <cell r="N788">
            <v>3.2888597543459799</v>
          </cell>
        </row>
        <row r="789">
          <cell r="G789" t="str">
            <v>Czech Republic</v>
          </cell>
          <cell r="H789">
            <v>3</v>
          </cell>
          <cell r="I789">
            <v>4</v>
          </cell>
          <cell r="J789">
            <v>3</v>
          </cell>
          <cell r="K789">
            <v>32.1</v>
          </cell>
          <cell r="L789">
            <v>34441.114301506001</v>
          </cell>
          <cell r="M789">
            <v>8.5892420944152104</v>
          </cell>
          <cell r="N789">
            <v>2.99943185485147</v>
          </cell>
        </row>
        <row r="790">
          <cell r="G790" t="str">
            <v>Denmark</v>
          </cell>
          <cell r="H790">
            <v>1</v>
          </cell>
          <cell r="I790">
            <v>2</v>
          </cell>
          <cell r="J790">
            <v>3</v>
          </cell>
          <cell r="K790">
            <v>1</v>
          </cell>
          <cell r="L790">
            <v>380.68957180111602</v>
          </cell>
          <cell r="M790">
            <v>43.641135480642099</v>
          </cell>
          <cell r="N790">
            <v>50.670271372875597</v>
          </cell>
        </row>
        <row r="791">
          <cell r="G791" t="str">
            <v>Denmark</v>
          </cell>
          <cell r="H791">
            <v>1</v>
          </cell>
          <cell r="I791">
            <v>1</v>
          </cell>
          <cell r="J791">
            <v>3</v>
          </cell>
          <cell r="K791">
            <v>175.7</v>
          </cell>
          <cell r="L791">
            <v>83370.791246636902</v>
          </cell>
          <cell r="M791">
            <v>42.224542702147097</v>
          </cell>
          <cell r="N791">
            <v>3.1770023254924999</v>
          </cell>
        </row>
        <row r="792">
          <cell r="G792" t="str">
            <v>Denmark</v>
          </cell>
          <cell r="H792">
            <v>1</v>
          </cell>
          <cell r="I792">
            <v>2</v>
          </cell>
          <cell r="J792">
            <v>3</v>
          </cell>
          <cell r="K792">
            <v>119</v>
          </cell>
          <cell r="L792">
            <v>68692.687132522595</v>
          </cell>
          <cell r="M792">
            <v>30.372154517733801</v>
          </cell>
          <cell r="N792">
            <v>3.27578768478674</v>
          </cell>
        </row>
        <row r="793">
          <cell r="G793" t="str">
            <v>Denmark</v>
          </cell>
          <cell r="H793">
            <v>1</v>
          </cell>
          <cell r="I793">
            <v>3</v>
          </cell>
          <cell r="J793">
            <v>3</v>
          </cell>
          <cell r="K793">
            <v>41.8</v>
          </cell>
          <cell r="L793">
            <v>23228.405743149298</v>
          </cell>
          <cell r="M793">
            <v>18.618661736782801</v>
          </cell>
          <cell r="N793">
            <v>3.8963523534697502</v>
          </cell>
        </row>
        <row r="794">
          <cell r="G794" t="str">
            <v>Denmark</v>
          </cell>
          <cell r="H794">
            <v>1</v>
          </cell>
          <cell r="I794">
            <v>4</v>
          </cell>
          <cell r="J794">
            <v>3</v>
          </cell>
          <cell r="K794">
            <v>4.5</v>
          </cell>
          <cell r="L794">
            <v>1926.9919271747001</v>
          </cell>
          <cell r="M794">
            <v>9.5712025521550306</v>
          </cell>
          <cell r="N794">
            <v>6.9009176476116298</v>
          </cell>
        </row>
        <row r="795">
          <cell r="G795" t="str">
            <v>Denmark</v>
          </cell>
          <cell r="H795">
            <v>2</v>
          </cell>
          <cell r="I795">
            <v>1</v>
          </cell>
          <cell r="J795">
            <v>3</v>
          </cell>
          <cell r="K795">
            <v>113.5</v>
          </cell>
          <cell r="L795">
            <v>50246.644714840302</v>
          </cell>
          <cell r="M795">
            <v>34.366375134048397</v>
          </cell>
          <cell r="N795">
            <v>3.6758381780470102</v>
          </cell>
        </row>
        <row r="796">
          <cell r="G796" t="str">
            <v>Denmark</v>
          </cell>
          <cell r="H796">
            <v>2</v>
          </cell>
          <cell r="I796">
            <v>2</v>
          </cell>
          <cell r="J796">
            <v>3</v>
          </cell>
          <cell r="K796">
            <v>188.7</v>
          </cell>
          <cell r="L796">
            <v>83071.661311825999</v>
          </cell>
          <cell r="M796">
            <v>20.563403721455501</v>
          </cell>
          <cell r="N796">
            <v>1.79042440204947</v>
          </cell>
        </row>
        <row r="797">
          <cell r="G797" t="str">
            <v>Denmark</v>
          </cell>
          <cell r="H797">
            <v>2</v>
          </cell>
          <cell r="I797">
            <v>3</v>
          </cell>
          <cell r="J797">
            <v>3</v>
          </cell>
          <cell r="K797">
            <v>120.1</v>
          </cell>
          <cell r="L797">
            <v>59999.919670469797</v>
          </cell>
          <cell r="M797">
            <v>13.035369395045</v>
          </cell>
          <cell r="N797">
            <v>1.50796246986086</v>
          </cell>
        </row>
        <row r="798">
          <cell r="G798" t="str">
            <v>Denmark</v>
          </cell>
          <cell r="H798">
            <v>2</v>
          </cell>
          <cell r="I798">
            <v>4</v>
          </cell>
          <cell r="J798">
            <v>3</v>
          </cell>
          <cell r="K798">
            <v>24.7</v>
          </cell>
          <cell r="L798">
            <v>17558.020129668501</v>
          </cell>
          <cell r="M798">
            <v>12.3748053663184</v>
          </cell>
          <cell r="N798">
            <v>2.90344178359992</v>
          </cell>
        </row>
        <row r="799">
          <cell r="G799" t="str">
            <v>Denmark</v>
          </cell>
          <cell r="H799">
            <v>3</v>
          </cell>
          <cell r="I799">
            <v>1</v>
          </cell>
          <cell r="J799">
            <v>3</v>
          </cell>
          <cell r="K799">
            <v>49.6</v>
          </cell>
          <cell r="L799">
            <v>17672.0036274054</v>
          </cell>
          <cell r="M799">
            <v>26.391061827273301</v>
          </cell>
          <cell r="N799">
            <v>4.2935044892334204</v>
          </cell>
        </row>
        <row r="800">
          <cell r="G800" t="str">
            <v>Denmark</v>
          </cell>
          <cell r="H800">
            <v>3</v>
          </cell>
          <cell r="I800">
            <v>2</v>
          </cell>
          <cell r="J800">
            <v>3</v>
          </cell>
          <cell r="K800">
            <v>85</v>
          </cell>
          <cell r="L800">
            <v>31778.747318805301</v>
          </cell>
          <cell r="M800">
            <v>14.137020540676801</v>
          </cell>
          <cell r="N800">
            <v>1.81019981150776</v>
          </cell>
        </row>
        <row r="801">
          <cell r="G801" t="str">
            <v>Denmark</v>
          </cell>
          <cell r="H801">
            <v>3</v>
          </cell>
          <cell r="I801">
            <v>3</v>
          </cell>
          <cell r="J801">
            <v>3</v>
          </cell>
          <cell r="K801">
            <v>119.6</v>
          </cell>
          <cell r="L801">
            <v>46327.785644140298</v>
          </cell>
          <cell r="M801">
            <v>8.6573470132255803</v>
          </cell>
          <cell r="N801">
            <v>1.05616925641866</v>
          </cell>
        </row>
        <row r="802">
          <cell r="G802" t="str">
            <v>Denmark</v>
          </cell>
          <cell r="H802">
            <v>3</v>
          </cell>
          <cell r="I802">
            <v>4</v>
          </cell>
          <cell r="J802">
            <v>3</v>
          </cell>
          <cell r="K802">
            <v>35.799999999999997</v>
          </cell>
          <cell r="L802">
            <v>16354.5971801823</v>
          </cell>
          <cell r="M802">
            <v>4.5083087423306401</v>
          </cell>
          <cell r="N802">
            <v>1.0526244746707301</v>
          </cell>
        </row>
        <row r="803">
          <cell r="G803" t="str">
            <v>England (UK)</v>
          </cell>
          <cell r="H803">
            <v>1</v>
          </cell>
          <cell r="I803">
            <v>4</v>
          </cell>
          <cell r="J803">
            <v>3</v>
          </cell>
          <cell r="K803">
            <v>1</v>
          </cell>
          <cell r="L803">
            <v>7790.4045308494296</v>
          </cell>
          <cell r="M803">
            <v>100</v>
          </cell>
          <cell r="N803">
            <v>0</v>
          </cell>
        </row>
        <row r="804">
          <cell r="G804" t="str">
            <v>England (UK)</v>
          </cell>
          <cell r="H804">
            <v>1</v>
          </cell>
          <cell r="I804">
            <v>1</v>
          </cell>
          <cell r="J804">
            <v>3</v>
          </cell>
          <cell r="K804">
            <v>262.60000000000002</v>
          </cell>
          <cell r="L804">
            <v>1207017.37904736</v>
          </cell>
          <cell r="M804">
            <v>39.362531270884404</v>
          </cell>
          <cell r="N804">
            <v>2.1178177732187899</v>
          </cell>
        </row>
        <row r="805">
          <cell r="G805" t="str">
            <v>England (UK)</v>
          </cell>
          <cell r="H805">
            <v>1</v>
          </cell>
          <cell r="I805">
            <v>2</v>
          </cell>
          <cell r="J805">
            <v>3</v>
          </cell>
          <cell r="K805">
            <v>128.30000000000001</v>
          </cell>
          <cell r="L805">
            <v>672331.60806758096</v>
          </cell>
          <cell r="M805">
            <v>28.124276787952301</v>
          </cell>
          <cell r="N805">
            <v>2.85586335392831</v>
          </cell>
        </row>
        <row r="806">
          <cell r="G806" t="str">
            <v>England (UK)</v>
          </cell>
          <cell r="H806">
            <v>1</v>
          </cell>
          <cell r="I806">
            <v>3</v>
          </cell>
          <cell r="J806">
            <v>3</v>
          </cell>
          <cell r="K806">
            <v>33.299999999999997</v>
          </cell>
          <cell r="L806">
            <v>201497.854062964</v>
          </cell>
          <cell r="M806">
            <v>22.3834218048829</v>
          </cell>
          <cell r="N806">
            <v>4.6060127852163699</v>
          </cell>
        </row>
        <row r="807">
          <cell r="G807" t="str">
            <v>England (UK)</v>
          </cell>
          <cell r="H807">
            <v>1</v>
          </cell>
          <cell r="I807">
            <v>4</v>
          </cell>
          <cell r="J807">
            <v>3</v>
          </cell>
          <cell r="K807">
            <v>2.8</v>
          </cell>
          <cell r="L807">
            <v>15313.1817531135</v>
          </cell>
          <cell r="M807">
            <v>11.081993925456599</v>
          </cell>
          <cell r="N807">
            <v>8.5876487638116092</v>
          </cell>
        </row>
        <row r="808">
          <cell r="G808" t="str">
            <v>England (UK)</v>
          </cell>
          <cell r="H808">
            <v>2</v>
          </cell>
          <cell r="I808">
            <v>1</v>
          </cell>
          <cell r="J808">
            <v>3</v>
          </cell>
          <cell r="K808">
            <v>82.5</v>
          </cell>
          <cell r="L808">
            <v>514468.32332136302</v>
          </cell>
          <cell r="M808">
            <v>23.5814325191532</v>
          </cell>
          <cell r="N808">
            <v>3.27636849393408</v>
          </cell>
        </row>
        <row r="809">
          <cell r="G809" t="str">
            <v>England (UK)</v>
          </cell>
          <cell r="H809">
            <v>2</v>
          </cell>
          <cell r="I809">
            <v>2</v>
          </cell>
          <cell r="J809">
            <v>3</v>
          </cell>
          <cell r="K809">
            <v>115.9</v>
          </cell>
          <cell r="L809">
            <v>696494.14916017302</v>
          </cell>
          <cell r="M809">
            <v>19.207240777907099</v>
          </cell>
          <cell r="N809">
            <v>2.09421188012838</v>
          </cell>
        </row>
        <row r="810">
          <cell r="G810" t="str">
            <v>England (UK)</v>
          </cell>
          <cell r="H810">
            <v>2</v>
          </cell>
          <cell r="I810">
            <v>3</v>
          </cell>
          <cell r="J810">
            <v>3</v>
          </cell>
          <cell r="K810">
            <v>59.8</v>
          </cell>
          <cell r="L810">
            <v>370500.07343406801</v>
          </cell>
          <cell r="M810">
            <v>11.8245512576881</v>
          </cell>
          <cell r="N810">
            <v>1.77828913713977</v>
          </cell>
        </row>
        <row r="811">
          <cell r="G811" t="str">
            <v>England (UK)</v>
          </cell>
          <cell r="H811">
            <v>2</v>
          </cell>
          <cell r="I811">
            <v>4</v>
          </cell>
          <cell r="J811">
            <v>3</v>
          </cell>
          <cell r="K811">
            <v>12.8</v>
          </cell>
          <cell r="L811">
            <v>86169.2980971176</v>
          </cell>
          <cell r="M811">
            <v>9.8565746204273808</v>
          </cell>
          <cell r="N811">
            <v>3.3768166944566702</v>
          </cell>
        </row>
        <row r="812">
          <cell r="G812" t="str">
            <v>England (UK)</v>
          </cell>
          <cell r="H812">
            <v>3</v>
          </cell>
          <cell r="I812">
            <v>1</v>
          </cell>
          <cell r="J812">
            <v>3</v>
          </cell>
          <cell r="K812">
            <v>41.7</v>
          </cell>
          <cell r="L812">
            <v>262411.35064446699</v>
          </cell>
          <cell r="M812">
            <v>21.111655046515502</v>
          </cell>
          <cell r="N812">
            <v>3.7946361825610802</v>
          </cell>
        </row>
        <row r="813">
          <cell r="G813" t="str">
            <v>England (UK)</v>
          </cell>
          <cell r="H813">
            <v>3</v>
          </cell>
          <cell r="I813">
            <v>2</v>
          </cell>
          <cell r="J813">
            <v>3</v>
          </cell>
          <cell r="K813">
            <v>82.7</v>
          </cell>
          <cell r="L813">
            <v>443621.567642237</v>
          </cell>
          <cell r="M813">
            <v>15.5010307037901</v>
          </cell>
          <cell r="N813">
            <v>1.78070117980431</v>
          </cell>
        </row>
        <row r="814">
          <cell r="G814" t="str">
            <v>England (UK)</v>
          </cell>
          <cell r="H814">
            <v>3</v>
          </cell>
          <cell r="I814">
            <v>3</v>
          </cell>
          <cell r="J814">
            <v>3</v>
          </cell>
          <cell r="K814">
            <v>93.9</v>
          </cell>
          <cell r="L814">
            <v>481857.48917362699</v>
          </cell>
          <cell r="M814">
            <v>11.0651459129776</v>
          </cell>
          <cell r="N814">
            <v>1.43082757657503</v>
          </cell>
        </row>
        <row r="815">
          <cell r="G815" t="str">
            <v>England (UK)</v>
          </cell>
          <cell r="H815">
            <v>3</v>
          </cell>
          <cell r="I815">
            <v>4</v>
          </cell>
          <cell r="J815">
            <v>3</v>
          </cell>
          <cell r="K815">
            <v>49.7</v>
          </cell>
          <cell r="L815">
            <v>249527.014617359</v>
          </cell>
          <cell r="M815">
            <v>10.5110150393323</v>
          </cell>
          <cell r="N815">
            <v>1.83748828339821</v>
          </cell>
        </row>
        <row r="816">
          <cell r="G816" t="str">
            <v>Estonia</v>
          </cell>
          <cell r="H816">
            <v>1</v>
          </cell>
          <cell r="I816">
            <v>1</v>
          </cell>
          <cell r="J816">
            <v>3</v>
          </cell>
          <cell r="K816">
            <v>137</v>
          </cell>
          <cell r="L816">
            <v>14190.374145281499</v>
          </cell>
          <cell r="M816">
            <v>42.339558774428397</v>
          </cell>
          <cell r="N816">
            <v>3.12229895697015</v>
          </cell>
        </row>
        <row r="817">
          <cell r="G817" t="str">
            <v>Estonia</v>
          </cell>
          <cell r="H817">
            <v>1</v>
          </cell>
          <cell r="I817">
            <v>2</v>
          </cell>
          <cell r="J817">
            <v>3</v>
          </cell>
          <cell r="K817">
            <v>110.6</v>
          </cell>
          <cell r="L817">
            <v>11786.777754389799</v>
          </cell>
          <cell r="M817">
            <v>31.896541671064199</v>
          </cell>
          <cell r="N817">
            <v>2.8345250050928801</v>
          </cell>
        </row>
        <row r="818">
          <cell r="G818" t="str">
            <v>Estonia</v>
          </cell>
          <cell r="H818">
            <v>1</v>
          </cell>
          <cell r="I818">
            <v>3</v>
          </cell>
          <cell r="J818">
            <v>3</v>
          </cell>
          <cell r="K818">
            <v>36.700000000000003</v>
          </cell>
          <cell r="L818">
            <v>3967.4883826434898</v>
          </cell>
          <cell r="M818">
            <v>24.2363840757939</v>
          </cell>
          <cell r="N818">
            <v>3.9792698355081502</v>
          </cell>
        </row>
        <row r="819">
          <cell r="G819" t="str">
            <v>Estonia</v>
          </cell>
          <cell r="H819">
            <v>2</v>
          </cell>
          <cell r="I819">
            <v>1</v>
          </cell>
          <cell r="J819">
            <v>3</v>
          </cell>
          <cell r="K819">
            <v>127</v>
          </cell>
          <cell r="L819">
            <v>14255.694672391801</v>
          </cell>
          <cell r="M819">
            <v>26.468907044960702</v>
          </cell>
          <cell r="N819">
            <v>2.40231701890509</v>
          </cell>
        </row>
        <row r="820">
          <cell r="G820" t="str">
            <v>Estonia</v>
          </cell>
          <cell r="H820">
            <v>2</v>
          </cell>
          <cell r="I820">
            <v>2</v>
          </cell>
          <cell r="J820">
            <v>3</v>
          </cell>
          <cell r="K820">
            <v>245.6</v>
          </cell>
          <cell r="L820">
            <v>26524.997546172701</v>
          </cell>
          <cell r="M820">
            <v>19.281066189368602</v>
          </cell>
          <cell r="N820">
            <v>1.2927098246515101</v>
          </cell>
        </row>
        <row r="821">
          <cell r="G821" t="str">
            <v>Estonia</v>
          </cell>
          <cell r="H821">
            <v>2</v>
          </cell>
          <cell r="I821">
            <v>3</v>
          </cell>
          <cell r="J821">
            <v>3</v>
          </cell>
          <cell r="K821">
            <v>135.80000000000001</v>
          </cell>
          <cell r="L821">
            <v>14948.294606101001</v>
          </cell>
          <cell r="M821">
            <v>13.1188141854478</v>
          </cell>
          <cell r="N821">
            <v>1.39354182742494</v>
          </cell>
        </row>
        <row r="822">
          <cell r="G822" t="str">
            <v>Estonia</v>
          </cell>
          <cell r="H822">
            <v>2</v>
          </cell>
          <cell r="I822">
            <v>4</v>
          </cell>
          <cell r="J822">
            <v>3</v>
          </cell>
          <cell r="K822">
            <v>12.6</v>
          </cell>
          <cell r="L822">
            <v>1530.6634618222299</v>
          </cell>
          <cell r="M822">
            <v>7.0379653440932204</v>
          </cell>
          <cell r="N822">
            <v>2.6033439834115502</v>
          </cell>
        </row>
        <row r="823">
          <cell r="G823" t="str">
            <v>Estonia</v>
          </cell>
          <cell r="H823">
            <v>3</v>
          </cell>
          <cell r="I823">
            <v>1</v>
          </cell>
          <cell r="J823">
            <v>3</v>
          </cell>
          <cell r="K823">
            <v>30.7</v>
          </cell>
          <cell r="L823">
            <v>3471.77292689456</v>
          </cell>
          <cell r="M823">
            <v>17.7307005853174</v>
          </cell>
          <cell r="N823">
            <v>3.2957706984560202</v>
          </cell>
        </row>
        <row r="824">
          <cell r="G824" t="str">
            <v>Estonia</v>
          </cell>
          <cell r="H824">
            <v>3</v>
          </cell>
          <cell r="I824">
            <v>2</v>
          </cell>
          <cell r="J824">
            <v>3</v>
          </cell>
          <cell r="K824">
            <v>90.4</v>
          </cell>
          <cell r="L824">
            <v>10035.475734875599</v>
          </cell>
          <cell r="M824">
            <v>11.5900191091833</v>
          </cell>
          <cell r="N824">
            <v>1.3025250112792199</v>
          </cell>
        </row>
        <row r="825">
          <cell r="G825" t="str">
            <v>Estonia</v>
          </cell>
          <cell r="H825">
            <v>3</v>
          </cell>
          <cell r="I825">
            <v>3</v>
          </cell>
          <cell r="J825">
            <v>3</v>
          </cell>
          <cell r="K825">
            <v>101.8</v>
          </cell>
          <cell r="L825">
            <v>11611.3820818693</v>
          </cell>
          <cell r="M825">
            <v>8.3051074837221694</v>
          </cell>
          <cell r="N825">
            <v>0.82044176551480097</v>
          </cell>
        </row>
        <row r="826">
          <cell r="G826" t="str">
            <v>Estonia</v>
          </cell>
          <cell r="H826">
            <v>3</v>
          </cell>
          <cell r="I826">
            <v>4</v>
          </cell>
          <cell r="J826">
            <v>3</v>
          </cell>
          <cell r="K826">
            <v>17.100000000000001</v>
          </cell>
          <cell r="L826">
            <v>2030.56718602357</v>
          </cell>
          <cell r="M826">
            <v>3.5607679799371899</v>
          </cell>
          <cell r="N826">
            <v>1.0626406601609999</v>
          </cell>
        </row>
        <row r="827">
          <cell r="G827" t="str">
            <v>Finland</v>
          </cell>
          <cell r="H827">
            <v>1</v>
          </cell>
          <cell r="I827">
            <v>1</v>
          </cell>
          <cell r="J827">
            <v>3</v>
          </cell>
          <cell r="K827">
            <v>90.7</v>
          </cell>
          <cell r="L827">
            <v>67862.244573104705</v>
          </cell>
          <cell r="M827">
            <v>54.654328093563699</v>
          </cell>
          <cell r="N827">
            <v>4.16620665612803</v>
          </cell>
        </row>
        <row r="828">
          <cell r="G828" t="str">
            <v>Finland</v>
          </cell>
          <cell r="H828">
            <v>1</v>
          </cell>
          <cell r="I828">
            <v>2</v>
          </cell>
          <cell r="J828">
            <v>3</v>
          </cell>
          <cell r="K828">
            <v>91.8</v>
          </cell>
          <cell r="L828">
            <v>61900.179160072599</v>
          </cell>
          <cell r="M828">
            <v>38.143934878575898</v>
          </cell>
          <cell r="N828">
            <v>3.6162999669084699</v>
          </cell>
        </row>
        <row r="829">
          <cell r="G829" t="str">
            <v>Finland</v>
          </cell>
          <cell r="H829">
            <v>1</v>
          </cell>
          <cell r="I829">
            <v>3</v>
          </cell>
          <cell r="J829">
            <v>3</v>
          </cell>
          <cell r="K829">
            <v>39.799999999999997</v>
          </cell>
          <cell r="L829">
            <v>28499.423364873899</v>
          </cell>
          <cell r="M829">
            <v>31.368029884868601</v>
          </cell>
          <cell r="N829">
            <v>4.29456576326257</v>
          </cell>
        </row>
        <row r="830">
          <cell r="G830" t="str">
            <v>Finland</v>
          </cell>
          <cell r="H830">
            <v>1</v>
          </cell>
          <cell r="I830">
            <v>4</v>
          </cell>
          <cell r="J830">
            <v>3</v>
          </cell>
          <cell r="K830">
            <v>3.7</v>
          </cell>
          <cell r="L830">
            <v>2955.9314312726201</v>
          </cell>
          <cell r="M830">
            <v>18.306124872819801</v>
          </cell>
          <cell r="N830">
            <v>11.8118747607998</v>
          </cell>
        </row>
        <row r="831">
          <cell r="G831" t="str">
            <v>Finland</v>
          </cell>
          <cell r="H831">
            <v>2</v>
          </cell>
          <cell r="I831">
            <v>1</v>
          </cell>
          <cell r="J831">
            <v>3</v>
          </cell>
          <cell r="K831">
            <v>99.8</v>
          </cell>
          <cell r="L831">
            <v>71402.220829063299</v>
          </cell>
          <cell r="M831">
            <v>36.771158481779601</v>
          </cell>
          <cell r="N831">
            <v>3.8093484941514801</v>
          </cell>
        </row>
        <row r="832">
          <cell r="G832" t="str">
            <v>Finland</v>
          </cell>
          <cell r="H832">
            <v>2</v>
          </cell>
          <cell r="I832">
            <v>2</v>
          </cell>
          <cell r="J832">
            <v>3</v>
          </cell>
          <cell r="K832">
            <v>143.4</v>
          </cell>
          <cell r="L832">
            <v>92999.471360040101</v>
          </cell>
          <cell r="M832">
            <v>22.033254102177199</v>
          </cell>
          <cell r="N832">
            <v>1.9469713210142401</v>
          </cell>
        </row>
        <row r="833">
          <cell r="G833" t="str">
            <v>Finland</v>
          </cell>
          <cell r="H833">
            <v>2</v>
          </cell>
          <cell r="I833">
            <v>3</v>
          </cell>
          <cell r="J833">
            <v>3</v>
          </cell>
          <cell r="K833">
            <v>106</v>
          </cell>
          <cell r="L833">
            <v>70590.997361750196</v>
          </cell>
          <cell r="M833">
            <v>16.109869476902499</v>
          </cell>
          <cell r="N833">
            <v>1.58968601112966</v>
          </cell>
        </row>
        <row r="834">
          <cell r="G834" t="str">
            <v>Finland</v>
          </cell>
          <cell r="H834">
            <v>2</v>
          </cell>
          <cell r="I834">
            <v>4</v>
          </cell>
          <cell r="J834">
            <v>3</v>
          </cell>
          <cell r="K834">
            <v>25.8</v>
          </cell>
          <cell r="L834">
            <v>17453.727230721499</v>
          </cell>
          <cell r="M834">
            <v>12.030381518205401</v>
          </cell>
          <cell r="N834">
            <v>2.45628395436179</v>
          </cell>
        </row>
        <row r="835">
          <cell r="G835" t="str">
            <v>Finland</v>
          </cell>
          <cell r="H835">
            <v>3</v>
          </cell>
          <cell r="I835">
            <v>1</v>
          </cell>
          <cell r="J835">
            <v>3</v>
          </cell>
          <cell r="K835">
            <v>24.4</v>
          </cell>
          <cell r="L835">
            <v>17234.5666664583</v>
          </cell>
          <cell r="M835">
            <v>31.1065554846158</v>
          </cell>
          <cell r="N835">
            <v>6.2178795212782001</v>
          </cell>
        </row>
        <row r="836">
          <cell r="G836" t="str">
            <v>Finland</v>
          </cell>
          <cell r="H836">
            <v>3</v>
          </cell>
          <cell r="I836">
            <v>2</v>
          </cell>
          <cell r="J836">
            <v>3</v>
          </cell>
          <cell r="K836">
            <v>48.8</v>
          </cell>
          <cell r="L836">
            <v>28329.5654510397</v>
          </cell>
          <cell r="M836">
            <v>12.243601949330399</v>
          </cell>
          <cell r="N836">
            <v>1.8521360831435001</v>
          </cell>
        </row>
        <row r="837">
          <cell r="G837" t="str">
            <v>Finland</v>
          </cell>
          <cell r="H837">
            <v>3</v>
          </cell>
          <cell r="I837">
            <v>3</v>
          </cell>
          <cell r="J837">
            <v>3</v>
          </cell>
          <cell r="K837">
            <v>86</v>
          </cell>
          <cell r="L837">
            <v>48589.573345094097</v>
          </cell>
          <cell r="M837">
            <v>9.0152665481595609</v>
          </cell>
          <cell r="N837">
            <v>1.1352034949457901</v>
          </cell>
        </row>
        <row r="838">
          <cell r="G838" t="str">
            <v>Finland</v>
          </cell>
          <cell r="H838">
            <v>3</v>
          </cell>
          <cell r="I838">
            <v>4</v>
          </cell>
          <cell r="J838">
            <v>3</v>
          </cell>
          <cell r="K838">
            <v>45.8</v>
          </cell>
          <cell r="L838">
            <v>26307.902220441501</v>
          </cell>
          <cell r="M838">
            <v>6.4596828909303703</v>
          </cell>
          <cell r="N838">
            <v>0.96960178849261003</v>
          </cell>
        </row>
        <row r="839">
          <cell r="G839" t="str">
            <v>Flanders (Belgium)</v>
          </cell>
          <cell r="H839">
            <v>1</v>
          </cell>
          <cell r="I839">
            <v>1</v>
          </cell>
          <cell r="J839">
            <v>3</v>
          </cell>
          <cell r="K839">
            <v>160.19999999999999</v>
          </cell>
          <cell r="L839">
            <v>121543.379434164</v>
          </cell>
          <cell r="M839">
            <v>55.1553352960862</v>
          </cell>
          <cell r="N839">
            <v>3.57524079598095</v>
          </cell>
        </row>
        <row r="840">
          <cell r="G840" t="str">
            <v>Flanders (Belgium)</v>
          </cell>
          <cell r="H840">
            <v>1</v>
          </cell>
          <cell r="I840">
            <v>2</v>
          </cell>
          <cell r="J840">
            <v>3</v>
          </cell>
          <cell r="K840">
            <v>111</v>
          </cell>
          <cell r="L840">
            <v>87942.847096596801</v>
          </cell>
          <cell r="M840">
            <v>40.541075675415499</v>
          </cell>
          <cell r="N840">
            <v>3.5764780984923701</v>
          </cell>
        </row>
        <row r="841">
          <cell r="G841" t="str">
            <v>Flanders (Belgium)</v>
          </cell>
          <cell r="H841">
            <v>1</v>
          </cell>
          <cell r="I841">
            <v>3</v>
          </cell>
          <cell r="J841">
            <v>3</v>
          </cell>
          <cell r="K841">
            <v>42.7</v>
          </cell>
          <cell r="L841">
            <v>33558.0288778002</v>
          </cell>
          <cell r="M841">
            <v>33.992952196767099</v>
          </cell>
          <cell r="N841">
            <v>4.9740623100811803</v>
          </cell>
        </row>
        <row r="842">
          <cell r="G842" t="str">
            <v>Flanders (Belgium)</v>
          </cell>
          <cell r="H842">
            <v>1</v>
          </cell>
          <cell r="I842">
            <v>4</v>
          </cell>
          <cell r="J842">
            <v>3</v>
          </cell>
          <cell r="K842">
            <v>4.0999999999999996</v>
          </cell>
          <cell r="L842">
            <v>3209.9554651403</v>
          </cell>
          <cell r="M842">
            <v>31.325898662620599</v>
          </cell>
          <cell r="N842">
            <v>17.978043258065998</v>
          </cell>
        </row>
        <row r="843">
          <cell r="G843" t="str">
            <v>Flanders (Belgium)</v>
          </cell>
          <cell r="H843">
            <v>2</v>
          </cell>
          <cell r="I843">
            <v>1</v>
          </cell>
          <cell r="J843">
            <v>3</v>
          </cell>
          <cell r="K843">
            <v>82.4</v>
          </cell>
          <cell r="L843">
            <v>63631.846376429698</v>
          </cell>
          <cell r="M843">
            <v>30.581534699088301</v>
          </cell>
          <cell r="N843">
            <v>3.3820983856439701</v>
          </cell>
        </row>
        <row r="844">
          <cell r="G844" t="str">
            <v>Flanders (Belgium)</v>
          </cell>
          <cell r="H844">
            <v>2</v>
          </cell>
          <cell r="I844">
            <v>2</v>
          </cell>
          <cell r="J844">
            <v>3</v>
          </cell>
          <cell r="K844">
            <v>138.69999999999999</v>
          </cell>
          <cell r="L844">
            <v>105539.592812934</v>
          </cell>
          <cell r="M844">
            <v>20.342877266277998</v>
          </cell>
          <cell r="N844">
            <v>1.9822030881127899</v>
          </cell>
        </row>
        <row r="845">
          <cell r="G845" t="str">
            <v>Flanders (Belgium)</v>
          </cell>
          <cell r="H845">
            <v>2</v>
          </cell>
          <cell r="I845">
            <v>3</v>
          </cell>
          <cell r="J845">
            <v>3</v>
          </cell>
          <cell r="K845">
            <v>115.3</v>
          </cell>
          <cell r="L845">
            <v>86787.255424571806</v>
          </cell>
          <cell r="M845">
            <v>16.1683297412104</v>
          </cell>
          <cell r="N845">
            <v>1.7317226598114399</v>
          </cell>
        </row>
        <row r="846">
          <cell r="G846" t="str">
            <v>Flanders (Belgium)</v>
          </cell>
          <cell r="H846">
            <v>2</v>
          </cell>
          <cell r="I846">
            <v>4</v>
          </cell>
          <cell r="J846">
            <v>3</v>
          </cell>
          <cell r="K846">
            <v>20.6</v>
          </cell>
          <cell r="L846">
            <v>15577.351969948</v>
          </cell>
          <cell r="M846">
            <v>11.0875805734228</v>
          </cell>
          <cell r="N846">
            <v>3.0910028261606</v>
          </cell>
        </row>
        <row r="847">
          <cell r="G847" t="str">
            <v>Flanders (Belgium)</v>
          </cell>
          <cell r="H847">
            <v>3</v>
          </cell>
          <cell r="I847">
            <v>1</v>
          </cell>
          <cell r="J847">
            <v>3</v>
          </cell>
          <cell r="K847">
            <v>15.4</v>
          </cell>
          <cell r="L847">
            <v>11531.0582275449</v>
          </cell>
          <cell r="M847">
            <v>31.839824836136899</v>
          </cell>
          <cell r="N847">
            <v>8.7401009032451196</v>
          </cell>
        </row>
        <row r="848">
          <cell r="G848" t="str">
            <v>Flanders (Belgium)</v>
          </cell>
          <cell r="H848">
            <v>3</v>
          </cell>
          <cell r="I848">
            <v>2</v>
          </cell>
          <cell r="J848">
            <v>3</v>
          </cell>
          <cell r="K848">
            <v>40.6</v>
          </cell>
          <cell r="L848">
            <v>31357.662146264702</v>
          </cell>
          <cell r="M848">
            <v>15.5996692143736</v>
          </cell>
          <cell r="N848">
            <v>2.7906317211307199</v>
          </cell>
        </row>
        <row r="849">
          <cell r="G849" t="str">
            <v>Flanders (Belgium)</v>
          </cell>
          <cell r="H849">
            <v>3</v>
          </cell>
          <cell r="I849">
            <v>3</v>
          </cell>
          <cell r="J849">
            <v>3</v>
          </cell>
          <cell r="K849">
            <v>72.5</v>
          </cell>
          <cell r="L849">
            <v>56357.282171991603</v>
          </cell>
          <cell r="M849">
            <v>9.4811189605166906</v>
          </cell>
          <cell r="N849">
            <v>1.11944535676674</v>
          </cell>
        </row>
        <row r="850">
          <cell r="G850" t="str">
            <v>Flanders (Belgium)</v>
          </cell>
          <cell r="H850">
            <v>3</v>
          </cell>
          <cell r="I850">
            <v>4</v>
          </cell>
          <cell r="J850">
            <v>3</v>
          </cell>
          <cell r="K850">
            <v>32.5</v>
          </cell>
          <cell r="L850">
            <v>24631.479645213902</v>
          </cell>
          <cell r="M850">
            <v>5.4567359935665296</v>
          </cell>
          <cell r="N850">
            <v>1.11657770197789</v>
          </cell>
        </row>
        <row r="851">
          <cell r="G851" t="str">
            <v>France</v>
          </cell>
          <cell r="H851">
            <v>1</v>
          </cell>
          <cell r="I851">
            <v>2</v>
          </cell>
          <cell r="J851">
            <v>3</v>
          </cell>
          <cell r="K851">
            <v>7</v>
          </cell>
          <cell r="L851">
            <v>30636.889850678799</v>
          </cell>
          <cell r="M851">
            <v>88.259816450536206</v>
          </cell>
          <cell r="N851">
            <v>9.7275155642908295</v>
          </cell>
        </row>
        <row r="852">
          <cell r="G852" t="str">
            <v>France</v>
          </cell>
          <cell r="H852">
            <v>1</v>
          </cell>
          <cell r="I852">
            <v>1</v>
          </cell>
          <cell r="J852">
            <v>3</v>
          </cell>
          <cell r="K852">
            <v>371.3</v>
          </cell>
          <cell r="L852">
            <v>2189593.9443139299</v>
          </cell>
          <cell r="M852">
            <v>43.189706586707103</v>
          </cell>
          <cell r="N852">
            <v>1.58314192383797</v>
          </cell>
        </row>
        <row r="853">
          <cell r="G853" t="str">
            <v>France</v>
          </cell>
          <cell r="H853">
            <v>1</v>
          </cell>
          <cell r="I853">
            <v>2</v>
          </cell>
          <cell r="J853">
            <v>3</v>
          </cell>
          <cell r="K853">
            <v>150.69999999999999</v>
          </cell>
          <cell r="L853">
            <v>880618.61249538604</v>
          </cell>
          <cell r="M853">
            <v>35.553354466601697</v>
          </cell>
          <cell r="N853">
            <v>2.6393718498700198</v>
          </cell>
        </row>
        <row r="854">
          <cell r="G854" t="str">
            <v>France</v>
          </cell>
          <cell r="H854">
            <v>1</v>
          </cell>
          <cell r="I854">
            <v>3</v>
          </cell>
          <cell r="J854">
            <v>3</v>
          </cell>
          <cell r="K854">
            <v>41.4</v>
          </cell>
          <cell r="L854">
            <v>225499.81802357201</v>
          </cell>
          <cell r="M854">
            <v>30.725546754275101</v>
          </cell>
          <cell r="N854">
            <v>4.6688722559866598</v>
          </cell>
        </row>
        <row r="855">
          <cell r="G855" t="str">
            <v>France</v>
          </cell>
          <cell r="H855">
            <v>1</v>
          </cell>
          <cell r="I855">
            <v>4</v>
          </cell>
          <cell r="J855">
            <v>3</v>
          </cell>
          <cell r="K855">
            <v>3.6</v>
          </cell>
          <cell r="L855">
            <v>19768.360178103499</v>
          </cell>
          <cell r="M855">
            <v>25.7856336771823</v>
          </cell>
          <cell r="N855">
            <v>13.686814800115901</v>
          </cell>
        </row>
        <row r="856">
          <cell r="G856" t="str">
            <v>France</v>
          </cell>
          <cell r="H856">
            <v>2</v>
          </cell>
          <cell r="I856">
            <v>3</v>
          </cell>
          <cell r="J856">
            <v>3</v>
          </cell>
          <cell r="K856">
            <v>1</v>
          </cell>
          <cell r="L856">
            <v>4536.67417559348</v>
          </cell>
          <cell r="M856">
            <v>26.367179710316002</v>
          </cell>
          <cell r="N856">
            <v>19.859647051777699</v>
          </cell>
        </row>
        <row r="857">
          <cell r="G857" t="str">
            <v>France</v>
          </cell>
          <cell r="H857">
            <v>2</v>
          </cell>
          <cell r="I857">
            <v>1</v>
          </cell>
          <cell r="J857">
            <v>3</v>
          </cell>
          <cell r="K857">
            <v>170</v>
          </cell>
          <cell r="L857">
            <v>1026671.46751658</v>
          </cell>
          <cell r="M857">
            <v>26.6571347439662</v>
          </cell>
          <cell r="N857">
            <v>1.7013113079833799</v>
          </cell>
        </row>
      </sheetData>
      <sheetData sheetId="52">
        <row r="1">
          <cell r="G1" t="str">
            <v>CNTRY_OUT</v>
          </cell>
          <cell r="H1" t="str">
            <v>NUMLEVb</v>
          </cell>
          <cell r="I1" t="str">
            <v>estatus</v>
          </cell>
          <cell r="J1" t="str">
            <v>Frequency</v>
          </cell>
          <cell r="K1" t="str">
            <v>WgtFreq</v>
          </cell>
          <cell r="L1" t="str">
            <v>Percent_m</v>
          </cell>
          <cell r="M1" t="str">
            <v>SE</v>
          </cell>
        </row>
        <row r="2">
          <cell r="G2" t="str">
            <v>Australia</v>
          </cell>
          <cell r="I2">
            <v>1</v>
          </cell>
          <cell r="J2">
            <v>6</v>
          </cell>
          <cell r="K2">
            <v>16709.5342638685</v>
          </cell>
          <cell r="L2">
            <v>67.9201484127735</v>
          </cell>
          <cell r="M2">
            <v>23.4339382255435</v>
          </cell>
        </row>
        <row r="3">
          <cell r="G3" t="str">
            <v>Australia</v>
          </cell>
          <cell r="H3">
            <v>1</v>
          </cell>
          <cell r="I3">
            <v>1</v>
          </cell>
          <cell r="J3">
            <v>792</v>
          </cell>
          <cell r="K3">
            <v>1410451.59614828</v>
          </cell>
          <cell r="L3">
            <v>58.468509376101103</v>
          </cell>
          <cell r="M3">
            <v>1.60450973197376</v>
          </cell>
        </row>
        <row r="4">
          <cell r="G4" t="str">
            <v>Australia</v>
          </cell>
          <cell r="H4">
            <v>2</v>
          </cell>
          <cell r="I4">
            <v>1</v>
          </cell>
          <cell r="J4">
            <v>1557</v>
          </cell>
          <cell r="K4">
            <v>2807950.40356373</v>
          </cell>
          <cell r="L4">
            <v>75.059615584899007</v>
          </cell>
          <cell r="M4">
            <v>1.1126668661922601</v>
          </cell>
        </row>
        <row r="5">
          <cell r="G5" t="str">
            <v>Australia</v>
          </cell>
          <cell r="H5">
            <v>3</v>
          </cell>
          <cell r="I5">
            <v>1</v>
          </cell>
          <cell r="J5">
            <v>1798.2</v>
          </cell>
          <cell r="K5">
            <v>3256184.8369903001</v>
          </cell>
          <cell r="L5">
            <v>83.309522212598907</v>
          </cell>
          <cell r="M5">
            <v>1.0034117565632901</v>
          </cell>
        </row>
        <row r="6">
          <cell r="G6" t="str">
            <v>Australia</v>
          </cell>
          <cell r="H6">
            <v>4</v>
          </cell>
          <cell r="I6">
            <v>1</v>
          </cell>
          <cell r="J6">
            <v>793.8</v>
          </cell>
          <cell r="K6">
            <v>1424383.21823342</v>
          </cell>
          <cell r="L6">
            <v>87.849194821836406</v>
          </cell>
          <cell r="M6">
            <v>1.68418339307623</v>
          </cell>
        </row>
        <row r="7">
          <cell r="G7" t="str">
            <v>Austria</v>
          </cell>
          <cell r="H7">
            <v>1</v>
          </cell>
          <cell r="I7">
            <v>1</v>
          </cell>
          <cell r="J7">
            <v>322.5</v>
          </cell>
          <cell r="K7">
            <v>410619.75816298003</v>
          </cell>
          <cell r="L7">
            <v>60.668015848552898</v>
          </cell>
          <cell r="M7">
            <v>2.4113909919471102</v>
          </cell>
        </row>
        <row r="8">
          <cell r="G8" t="str">
            <v>Austria</v>
          </cell>
          <cell r="H8">
            <v>2</v>
          </cell>
          <cell r="I8">
            <v>1</v>
          </cell>
          <cell r="J8">
            <v>965.9</v>
          </cell>
          <cell r="K8">
            <v>1131366.3401482999</v>
          </cell>
          <cell r="L8">
            <v>72.4521337258915</v>
          </cell>
          <cell r="M8">
            <v>1.45856395578704</v>
          </cell>
        </row>
        <row r="9">
          <cell r="G9" t="str">
            <v>Austria</v>
          </cell>
          <cell r="H9">
            <v>3</v>
          </cell>
          <cell r="I9">
            <v>1</v>
          </cell>
          <cell r="J9">
            <v>1317.9</v>
          </cell>
          <cell r="K9">
            <v>1406800.58222438</v>
          </cell>
          <cell r="L9">
            <v>82.593287842200198</v>
          </cell>
          <cell r="M9">
            <v>1.1040799528128999</v>
          </cell>
        </row>
        <row r="10">
          <cell r="G10" t="str">
            <v>Austria</v>
          </cell>
          <cell r="H10">
            <v>4</v>
          </cell>
          <cell r="I10">
            <v>1</v>
          </cell>
          <cell r="J10">
            <v>587.70000000000005</v>
          </cell>
          <cell r="K10">
            <v>570180.43455894396</v>
          </cell>
          <cell r="L10">
            <v>89.4441582483079</v>
          </cell>
          <cell r="M10">
            <v>1.52838738830877</v>
          </cell>
        </row>
        <row r="11">
          <cell r="G11" t="str">
            <v>Canada</v>
          </cell>
          <cell r="I11">
            <v>1</v>
          </cell>
          <cell r="J11">
            <v>4</v>
          </cell>
          <cell r="K11">
            <v>2833.0818444685101</v>
          </cell>
          <cell r="L11">
            <v>80.610791491491696</v>
          </cell>
          <cell r="M11">
            <v>19.3438918909062</v>
          </cell>
        </row>
        <row r="12">
          <cell r="G12" t="str">
            <v>Canada</v>
          </cell>
          <cell r="H12">
            <v>1</v>
          </cell>
          <cell r="I12">
            <v>1</v>
          </cell>
          <cell r="J12">
            <v>3594.4</v>
          </cell>
          <cell r="K12">
            <v>2825950.6561171501</v>
          </cell>
          <cell r="L12">
            <v>65.4836821241623</v>
          </cell>
          <cell r="M12">
            <v>1.1441037247751999</v>
          </cell>
        </row>
        <row r="13">
          <cell r="G13" t="str">
            <v>Canada</v>
          </cell>
          <cell r="H13">
            <v>2</v>
          </cell>
          <cell r="I13">
            <v>1</v>
          </cell>
          <cell r="J13">
            <v>5555.5</v>
          </cell>
          <cell r="K13">
            <v>4688429.9013139401</v>
          </cell>
          <cell r="L13">
            <v>79.049747245399004</v>
          </cell>
          <cell r="M13">
            <v>0.97232284032041705</v>
          </cell>
        </row>
        <row r="14">
          <cell r="G14" t="str">
            <v>Canada</v>
          </cell>
          <cell r="H14">
            <v>3</v>
          </cell>
          <cell r="I14">
            <v>1</v>
          </cell>
          <cell r="J14">
            <v>5521.5</v>
          </cell>
          <cell r="K14">
            <v>5204467.4260855801</v>
          </cell>
          <cell r="L14">
            <v>85.420816400406395</v>
          </cell>
          <cell r="M14">
            <v>0.84473929783277102</v>
          </cell>
        </row>
        <row r="15">
          <cell r="G15" t="str">
            <v>Canada</v>
          </cell>
          <cell r="H15">
            <v>4</v>
          </cell>
          <cell r="I15">
            <v>1</v>
          </cell>
          <cell r="J15">
            <v>2048.6</v>
          </cell>
          <cell r="K15">
            <v>2219383.7052551401</v>
          </cell>
          <cell r="L15">
            <v>91.683063329523506</v>
          </cell>
          <cell r="M15">
            <v>1.24960442966527</v>
          </cell>
        </row>
        <row r="16">
          <cell r="G16" t="str">
            <v>Sharks</v>
          </cell>
          <cell r="H16">
            <v>1</v>
          </cell>
          <cell r="I16">
            <v>1</v>
          </cell>
          <cell r="J16">
            <v>1886.2</v>
          </cell>
          <cell r="K16">
            <v>4522133.1301411903</v>
          </cell>
          <cell r="L16">
            <v>74.101259528937504</v>
          </cell>
          <cell r="M16">
            <v>1.37273712088093</v>
          </cell>
        </row>
        <row r="17">
          <cell r="G17" t="str">
            <v>Sharks</v>
          </cell>
          <cell r="H17">
            <v>2</v>
          </cell>
          <cell r="I17">
            <v>1</v>
          </cell>
          <cell r="J17">
            <v>801.3</v>
          </cell>
          <cell r="K17">
            <v>2022696.2530064699</v>
          </cell>
          <cell r="L17">
            <v>88.005670809944704</v>
          </cell>
          <cell r="M17">
            <v>1.9175013257139599</v>
          </cell>
        </row>
        <row r="18">
          <cell r="G18" t="str">
            <v>Sharks</v>
          </cell>
          <cell r="H18">
            <v>3</v>
          </cell>
          <cell r="I18">
            <v>1</v>
          </cell>
          <cell r="J18">
            <v>306.10000000000002</v>
          </cell>
          <cell r="K18">
            <v>824861.08302294498</v>
          </cell>
          <cell r="L18">
            <v>91.217435608413197</v>
          </cell>
          <cell r="M18">
            <v>2.9846982599773102</v>
          </cell>
        </row>
        <row r="19">
          <cell r="G19" t="str">
            <v>Sharks</v>
          </cell>
          <cell r="H19">
            <v>4</v>
          </cell>
          <cell r="I19">
            <v>1</v>
          </cell>
          <cell r="J19">
            <v>54.4</v>
          </cell>
          <cell r="K19">
            <v>182680.89447326001</v>
          </cell>
          <cell r="L19">
            <v>94.7069782501368</v>
          </cell>
          <cell r="M19">
            <v>6.3298897904565203</v>
          </cell>
        </row>
        <row r="20">
          <cell r="G20" t="str">
            <v>Czech Republic</v>
          </cell>
          <cell r="H20">
            <v>1</v>
          </cell>
          <cell r="I20">
            <v>1</v>
          </cell>
          <cell r="J20">
            <v>2</v>
          </cell>
          <cell r="K20">
            <v>491.62863809050862</v>
          </cell>
          <cell r="L20">
            <v>56.358864519357908</v>
          </cell>
          <cell r="M20">
            <v>50.67027137287559</v>
          </cell>
        </row>
        <row r="21">
          <cell r="G21" t="str">
            <v>Czech Republic</v>
          </cell>
          <cell r="H21">
            <v>2</v>
          </cell>
          <cell r="I21">
            <v>1</v>
          </cell>
          <cell r="J21">
            <v>1018.1</v>
          </cell>
          <cell r="K21">
            <v>1493743.1315838101</v>
          </cell>
          <cell r="L21">
            <v>71.162122099139495</v>
          </cell>
          <cell r="M21">
            <v>2.01955759178797</v>
          </cell>
        </row>
        <row r="22">
          <cell r="G22" t="str">
            <v>Czech Republic</v>
          </cell>
          <cell r="H22">
            <v>3</v>
          </cell>
          <cell r="I22">
            <v>1</v>
          </cell>
          <cell r="J22">
            <v>1331.9</v>
          </cell>
          <cell r="K22">
            <v>1879153.9226990701</v>
          </cell>
          <cell r="L22">
            <v>79.010057084056399</v>
          </cell>
          <cell r="M22">
            <v>1.6963065983036401</v>
          </cell>
        </row>
        <row r="23">
          <cell r="G23" t="str">
            <v>Czech Republic</v>
          </cell>
          <cell r="H23">
            <v>4</v>
          </cell>
          <cell r="I23">
            <v>1</v>
          </cell>
          <cell r="J23">
            <v>460.2</v>
          </cell>
          <cell r="K23">
            <v>610184.70214620302</v>
          </cell>
          <cell r="L23">
            <v>88.279844960956197</v>
          </cell>
          <cell r="M23">
            <v>3.3556787191582802</v>
          </cell>
        </row>
        <row r="24">
          <cell r="G24" t="str">
            <v>Denmark</v>
          </cell>
          <cell r="H24">
            <v>4</v>
          </cell>
          <cell r="I24">
            <v>1</v>
          </cell>
          <cell r="J24">
            <v>2</v>
          </cell>
          <cell r="K24">
            <v>491.62863809050901</v>
          </cell>
          <cell r="L24">
            <v>56.358864519357901</v>
          </cell>
          <cell r="M24">
            <v>50.670271372875597</v>
          </cell>
        </row>
        <row r="25">
          <cell r="G25" t="str">
            <v>Denmark</v>
          </cell>
          <cell r="H25">
            <v>1</v>
          </cell>
          <cell r="I25">
            <v>1</v>
          </cell>
          <cell r="J25">
            <v>531</v>
          </cell>
          <cell r="K25">
            <v>231329.36087542199</v>
          </cell>
          <cell r="L25">
            <v>56.316040427296201</v>
          </cell>
          <cell r="M25">
            <v>2.22408704105586</v>
          </cell>
        </row>
        <row r="26">
          <cell r="G26" t="str">
            <v>Denmark</v>
          </cell>
          <cell r="H26">
            <v>2</v>
          </cell>
          <cell r="I26">
            <v>1</v>
          </cell>
          <cell r="J26">
            <v>1294.4000000000001</v>
          </cell>
          <cell r="K26">
            <v>625517.30568043399</v>
          </cell>
          <cell r="L26">
            <v>73.146236949976398</v>
          </cell>
          <cell r="M26">
            <v>1.3390854078449099</v>
          </cell>
        </row>
        <row r="27">
          <cell r="G27" t="str">
            <v>Denmark</v>
          </cell>
          <cell r="H27">
            <v>3</v>
          </cell>
          <cell r="I27">
            <v>1</v>
          </cell>
          <cell r="J27">
            <v>1884.4</v>
          </cell>
          <cell r="K27">
            <v>946241.61547330103</v>
          </cell>
          <cell r="L27">
            <v>84.477081835134499</v>
          </cell>
          <cell r="M27">
            <v>1.12297255237639</v>
          </cell>
        </row>
        <row r="28">
          <cell r="G28" t="str">
            <v>Denmark</v>
          </cell>
          <cell r="H28">
            <v>4</v>
          </cell>
          <cell r="I28">
            <v>1</v>
          </cell>
          <cell r="J28">
            <v>961.2</v>
          </cell>
          <cell r="K28">
            <v>473648.91720399802</v>
          </cell>
          <cell r="L28">
            <v>90.173826688572206</v>
          </cell>
          <cell r="M28">
            <v>1.3605182087462699</v>
          </cell>
        </row>
        <row r="29">
          <cell r="G29" t="str">
            <v>England (UK)</v>
          </cell>
          <cell r="H29">
            <v>1</v>
          </cell>
          <cell r="I29">
            <v>1</v>
          </cell>
          <cell r="J29">
            <v>563.4</v>
          </cell>
          <cell r="K29">
            <v>3948773.9911314398</v>
          </cell>
          <cell r="L29">
            <v>60.8072898377619</v>
          </cell>
          <cell r="M29">
            <v>1.5747689577147801</v>
          </cell>
        </row>
        <row r="30">
          <cell r="G30" t="str">
            <v>England (UK)</v>
          </cell>
          <cell r="H30">
            <v>2</v>
          </cell>
          <cell r="I30">
            <v>1</v>
          </cell>
          <cell r="J30">
            <v>1010.2</v>
          </cell>
          <cell r="K30">
            <v>6641338.9767199</v>
          </cell>
          <cell r="L30">
            <v>74.785889187790801</v>
          </cell>
          <cell r="M30">
            <v>1.3375412901527699</v>
          </cell>
        </row>
        <row r="31">
          <cell r="G31" t="str">
            <v>England (UK)</v>
          </cell>
          <cell r="H31">
            <v>3</v>
          </cell>
          <cell r="I31">
            <v>1</v>
          </cell>
          <cell r="J31">
            <v>1081.3</v>
          </cell>
          <cell r="K31">
            <v>7076652.87532725</v>
          </cell>
          <cell r="L31">
            <v>84.319924655772795</v>
          </cell>
          <cell r="M31">
            <v>1.1042578914333201</v>
          </cell>
        </row>
        <row r="32">
          <cell r="G32" t="str">
            <v>England (UK)</v>
          </cell>
          <cell r="H32">
            <v>4</v>
          </cell>
          <cell r="I32">
            <v>1</v>
          </cell>
          <cell r="J32">
            <v>440.1</v>
          </cell>
          <cell r="K32">
            <v>2958348.2310816101</v>
          </cell>
          <cell r="L32">
            <v>87.437372200888603</v>
          </cell>
          <cell r="M32">
            <v>1.69932579429965</v>
          </cell>
        </row>
        <row r="33">
          <cell r="G33" t="str">
            <v>Estonia</v>
          </cell>
          <cell r="H33">
            <v>1</v>
          </cell>
          <cell r="I33">
            <v>1</v>
          </cell>
          <cell r="J33">
            <v>559.4</v>
          </cell>
          <cell r="K33">
            <v>65563.000528202494</v>
          </cell>
          <cell r="L33">
            <v>61.284178226173204</v>
          </cell>
          <cell r="M33">
            <v>1.99317685348681</v>
          </cell>
        </row>
        <row r="34">
          <cell r="G34" t="str">
            <v>Estonia</v>
          </cell>
          <cell r="H34">
            <v>2</v>
          </cell>
          <cell r="I34">
            <v>1</v>
          </cell>
          <cell r="J34">
            <v>1670.8</v>
          </cell>
          <cell r="K34">
            <v>196068.439839645</v>
          </cell>
          <cell r="L34">
            <v>75.080679572201802</v>
          </cell>
          <cell r="M34">
            <v>0.97451468869917102</v>
          </cell>
        </row>
        <row r="35">
          <cell r="G35" t="str">
            <v>Estonia</v>
          </cell>
          <cell r="H35">
            <v>3</v>
          </cell>
          <cell r="I35">
            <v>1</v>
          </cell>
          <cell r="J35">
            <v>1896.3</v>
          </cell>
          <cell r="K35">
            <v>227294.80679983101</v>
          </cell>
          <cell r="L35">
            <v>84.161695952584694</v>
          </cell>
          <cell r="M35">
            <v>0.85839180617471</v>
          </cell>
        </row>
        <row r="36">
          <cell r="G36" t="str">
            <v>Estonia</v>
          </cell>
          <cell r="H36">
            <v>4</v>
          </cell>
          <cell r="I36">
            <v>1</v>
          </cell>
          <cell r="J36">
            <v>598.5</v>
          </cell>
          <cell r="K36">
            <v>74463.285691786703</v>
          </cell>
          <cell r="L36">
            <v>93.382609702550894</v>
          </cell>
          <cell r="M36">
            <v>1.1951284198758001</v>
          </cell>
        </row>
        <row r="37">
          <cell r="G37" t="str">
            <v>Finland</v>
          </cell>
          <cell r="H37">
            <v>1</v>
          </cell>
          <cell r="I37">
            <v>1</v>
          </cell>
          <cell r="J37">
            <v>283.60000000000002</v>
          </cell>
          <cell r="K37">
            <v>197211.31334785299</v>
          </cell>
          <cell r="L37">
            <v>52.714288799451701</v>
          </cell>
          <cell r="M37">
            <v>2.6064048010294001</v>
          </cell>
        </row>
        <row r="38">
          <cell r="G38" t="str">
            <v>Finland</v>
          </cell>
          <cell r="H38">
            <v>2</v>
          </cell>
          <cell r="I38">
            <v>1</v>
          </cell>
          <cell r="J38">
            <v>930.8</v>
          </cell>
          <cell r="K38">
            <v>600409.67615518102</v>
          </cell>
          <cell r="L38">
            <v>73.560567321425097</v>
          </cell>
          <cell r="M38">
            <v>1.6183761206399601</v>
          </cell>
        </row>
        <row r="39">
          <cell r="G39" t="str">
            <v>Finland</v>
          </cell>
          <cell r="H39">
            <v>3</v>
          </cell>
          <cell r="I39">
            <v>1</v>
          </cell>
          <cell r="J39">
            <v>1430.5</v>
          </cell>
          <cell r="K39">
            <v>886506.36448101304</v>
          </cell>
          <cell r="L39">
            <v>82.971801554658498</v>
          </cell>
          <cell r="M39">
            <v>0.98566381158981797</v>
          </cell>
        </row>
        <row r="40">
          <cell r="G40" t="str">
            <v>Finland</v>
          </cell>
          <cell r="H40">
            <v>4</v>
          </cell>
          <cell r="I40">
            <v>1</v>
          </cell>
          <cell r="J40">
            <v>843.1</v>
          </cell>
          <cell r="K40">
            <v>504974.99850554398</v>
          </cell>
          <cell r="L40">
            <v>88.839148969663299</v>
          </cell>
          <cell r="M40">
            <v>1.1134722391975</v>
          </cell>
        </row>
        <row r="41">
          <cell r="G41" t="str">
            <v>Flanders (Belgium)</v>
          </cell>
          <cell r="H41">
            <v>1</v>
          </cell>
          <cell r="I41">
            <v>1</v>
          </cell>
          <cell r="J41">
            <v>310.2</v>
          </cell>
          <cell r="K41">
            <v>259451.32645020701</v>
          </cell>
          <cell r="L41">
            <v>55.788831703379799</v>
          </cell>
          <cell r="M41">
            <v>2.0901456543364598</v>
          </cell>
        </row>
        <row r="42">
          <cell r="G42" t="str">
            <v>Flanders (Belgium)</v>
          </cell>
          <cell r="H42">
            <v>2</v>
          </cell>
          <cell r="I42">
            <v>1</v>
          </cell>
          <cell r="J42">
            <v>827.8</v>
          </cell>
          <cell r="K42">
            <v>693581.45058267203</v>
          </cell>
          <cell r="L42">
            <v>74.028588740222901</v>
          </cell>
          <cell r="M42">
            <v>1.4787559494059399</v>
          </cell>
        </row>
        <row r="43">
          <cell r="G43" t="str">
            <v>Flanders (Belgium)</v>
          </cell>
          <cell r="H43">
            <v>3</v>
          </cell>
          <cell r="I43">
            <v>1</v>
          </cell>
          <cell r="J43">
            <v>1248.0999999999999</v>
          </cell>
          <cell r="K43">
            <v>1037490.31734498</v>
          </cell>
          <cell r="L43">
            <v>84.331631375990796</v>
          </cell>
          <cell r="M43">
            <v>1.0328411323728599</v>
          </cell>
        </row>
        <row r="44">
          <cell r="G44" t="str">
            <v>Flanders (Belgium)</v>
          </cell>
          <cell r="H44">
            <v>4</v>
          </cell>
          <cell r="I44">
            <v>1</v>
          </cell>
          <cell r="J44">
            <v>658.9</v>
          </cell>
          <cell r="K44">
            <v>551169.90546393895</v>
          </cell>
          <cell r="L44">
            <v>91.411614841849698</v>
          </cell>
          <cell r="M44">
            <v>1.1509150423528001</v>
          </cell>
        </row>
        <row r="45">
          <cell r="G45" t="str">
            <v>France</v>
          </cell>
          <cell r="I45">
            <v>1</v>
          </cell>
          <cell r="J45">
            <v>4</v>
          </cell>
          <cell r="K45">
            <v>16744.359231660401</v>
          </cell>
          <cell r="L45">
            <v>32.251596714439103</v>
          </cell>
          <cell r="M45">
            <v>12.5184842415958</v>
          </cell>
        </row>
        <row r="46">
          <cell r="G46" t="str">
            <v>France</v>
          </cell>
          <cell r="H46">
            <v>1</v>
          </cell>
          <cell r="I46">
            <v>1</v>
          </cell>
          <cell r="J46">
            <v>927.9</v>
          </cell>
          <cell r="K46">
            <v>5477960.8874420896</v>
          </cell>
          <cell r="L46">
            <v>57.321222010397399</v>
          </cell>
          <cell r="M46">
            <v>1.11465178851666</v>
          </cell>
        </row>
        <row r="47">
          <cell r="G47" t="str">
            <v>France</v>
          </cell>
          <cell r="H47">
            <v>2</v>
          </cell>
          <cell r="I47">
            <v>1</v>
          </cell>
          <cell r="J47">
            <v>1354.2</v>
          </cell>
          <cell r="K47">
            <v>7718188.9004150396</v>
          </cell>
          <cell r="L47">
            <v>71.6435719340746</v>
          </cell>
          <cell r="M47">
            <v>1.02187958159068</v>
          </cell>
        </row>
        <row r="48">
          <cell r="G48" t="str">
            <v>France</v>
          </cell>
          <cell r="H48">
            <v>3</v>
          </cell>
          <cell r="I48">
            <v>1</v>
          </cell>
          <cell r="J48">
            <v>1381.3</v>
          </cell>
          <cell r="K48">
            <v>7420966.3124214401</v>
          </cell>
          <cell r="L48">
            <v>81.166185152117606</v>
          </cell>
          <cell r="M48">
            <v>1.1279282682406699</v>
          </cell>
        </row>
        <row r="49">
          <cell r="G49" t="str">
            <v>France</v>
          </cell>
          <cell r="H49">
            <v>4</v>
          </cell>
          <cell r="I49">
            <v>1</v>
          </cell>
          <cell r="J49">
            <v>466.6</v>
          </cell>
          <cell r="K49">
            <v>2394320.4196047401</v>
          </cell>
          <cell r="L49">
            <v>87.597844119540596</v>
          </cell>
          <cell r="M49">
            <v>1.6310924133703499</v>
          </cell>
        </row>
        <row r="50">
          <cell r="G50" t="str">
            <v>Germany</v>
          </cell>
          <cell r="H50">
            <v>1</v>
          </cell>
          <cell r="I50">
            <v>1</v>
          </cell>
          <cell r="J50">
            <v>444.7</v>
          </cell>
          <cell r="K50">
            <v>5072295.8907275302</v>
          </cell>
          <cell r="L50">
            <v>61.827860308488098</v>
          </cell>
          <cell r="M50">
            <v>1.9535870262394199</v>
          </cell>
        </row>
        <row r="51">
          <cell r="G51" t="str">
            <v>Germany</v>
          </cell>
          <cell r="H51">
            <v>2</v>
          </cell>
          <cell r="I51">
            <v>1</v>
          </cell>
          <cell r="J51">
            <v>1030.8</v>
          </cell>
          <cell r="K51">
            <v>10743790.050302301</v>
          </cell>
          <cell r="L51">
            <v>78.121272315130398</v>
          </cell>
          <cell r="M51">
            <v>1.5001012206461399</v>
          </cell>
        </row>
        <row r="52">
          <cell r="G52" t="str">
            <v>Germany</v>
          </cell>
          <cell r="H52">
            <v>3</v>
          </cell>
          <cell r="I52">
            <v>1</v>
          </cell>
          <cell r="J52">
            <v>1376.6</v>
          </cell>
          <cell r="K52">
            <v>13394295.6120397</v>
          </cell>
          <cell r="L52">
            <v>86.952238920145405</v>
          </cell>
          <cell r="M52">
            <v>1.04372525280762</v>
          </cell>
        </row>
        <row r="53">
          <cell r="G53" t="str">
            <v>Germany</v>
          </cell>
          <cell r="H53">
            <v>4</v>
          </cell>
          <cell r="I53">
            <v>1</v>
          </cell>
          <cell r="J53">
            <v>621.9</v>
          </cell>
          <cell r="K53">
            <v>5873431.5788326301</v>
          </cell>
          <cell r="L53">
            <v>91.255014572139999</v>
          </cell>
          <cell r="M53">
            <v>1.2652650958967799</v>
          </cell>
        </row>
        <row r="54">
          <cell r="G54" t="str">
            <v>Capitals</v>
          </cell>
          <cell r="H54">
            <v>1</v>
          </cell>
          <cell r="I54">
            <v>1</v>
          </cell>
          <cell r="J54">
            <v>633.4</v>
          </cell>
          <cell r="K54">
            <v>856750.17886455799</v>
          </cell>
          <cell r="L54">
            <v>49.9145432201774</v>
          </cell>
          <cell r="M54">
            <v>1.8480681938661501</v>
          </cell>
        </row>
        <row r="55">
          <cell r="G55" t="str">
            <v>Capitals</v>
          </cell>
          <cell r="H55">
            <v>2</v>
          </cell>
          <cell r="I55">
            <v>1</v>
          </cell>
          <cell r="J55">
            <v>894.5</v>
          </cell>
          <cell r="K55">
            <v>1189017.7786713601</v>
          </cell>
          <cell r="L55">
            <v>50.048621983087401</v>
          </cell>
          <cell r="M55">
            <v>1.6122616184568299</v>
          </cell>
        </row>
        <row r="56">
          <cell r="G56" t="str">
            <v>Capitals</v>
          </cell>
          <cell r="H56">
            <v>3</v>
          </cell>
          <cell r="I56">
            <v>1</v>
          </cell>
          <cell r="J56">
            <v>605.9</v>
          </cell>
          <cell r="K56">
            <v>869273.10706061195</v>
          </cell>
          <cell r="L56">
            <v>58.817692408476297</v>
          </cell>
          <cell r="M56">
            <v>2.26944693749107</v>
          </cell>
        </row>
        <row r="57">
          <cell r="G57" t="str">
            <v>Capitals</v>
          </cell>
          <cell r="H57">
            <v>4</v>
          </cell>
          <cell r="I57">
            <v>1</v>
          </cell>
          <cell r="J57">
            <v>158.19999999999999</v>
          </cell>
          <cell r="K57">
            <v>264227.89045699401</v>
          </cell>
          <cell r="L57">
            <v>75.308592054660906</v>
          </cell>
          <cell r="M57">
            <v>4.2090665232425399</v>
          </cell>
        </row>
        <row r="58">
          <cell r="G58" t="str">
            <v>Ireland</v>
          </cell>
          <cell r="H58">
            <v>1</v>
          </cell>
          <cell r="I58">
            <v>1</v>
          </cell>
          <cell r="J58">
            <v>609.70000000000005</v>
          </cell>
          <cell r="K58">
            <v>313970.70528865099</v>
          </cell>
          <cell r="L58">
            <v>50.608695353974902</v>
          </cell>
          <cell r="M58">
            <v>2.2205098591205399</v>
          </cell>
        </row>
        <row r="59">
          <cell r="G59" t="str">
            <v>Ireland</v>
          </cell>
          <cell r="H59">
            <v>2</v>
          </cell>
          <cell r="I59">
            <v>1</v>
          </cell>
          <cell r="J59">
            <v>1238.4000000000001</v>
          </cell>
          <cell r="K59">
            <v>604987.98575567896</v>
          </cell>
          <cell r="L59">
            <v>66.380005037679695</v>
          </cell>
          <cell r="M59">
            <v>1.54097585711976</v>
          </cell>
        </row>
        <row r="60">
          <cell r="G60" t="str">
            <v>Ireland</v>
          </cell>
          <cell r="H60">
            <v>3</v>
          </cell>
          <cell r="I60">
            <v>1</v>
          </cell>
          <cell r="J60">
            <v>1143.4000000000001</v>
          </cell>
          <cell r="K60">
            <v>532572.468664816</v>
          </cell>
          <cell r="L60">
            <v>76.016423962359099</v>
          </cell>
          <cell r="M60">
            <v>1.6798802398033701</v>
          </cell>
        </row>
        <row r="61">
          <cell r="G61" t="str">
            <v>Ireland</v>
          </cell>
          <cell r="H61">
            <v>4</v>
          </cell>
          <cell r="I61">
            <v>1</v>
          </cell>
          <cell r="J61">
            <v>367.5</v>
          </cell>
          <cell r="K61">
            <v>160879.86705954699</v>
          </cell>
          <cell r="L61">
            <v>83.589449117683003</v>
          </cell>
          <cell r="M61">
            <v>2.6564584948003098</v>
          </cell>
        </row>
        <row r="62">
          <cell r="G62" t="str">
            <v>Penguins</v>
          </cell>
          <cell r="H62">
            <v>1</v>
          </cell>
          <cell r="I62">
            <v>1</v>
          </cell>
          <cell r="J62">
            <v>858.8</v>
          </cell>
          <cell r="K62">
            <v>725512.885012427</v>
          </cell>
          <cell r="L62">
            <v>64.419254258885601</v>
          </cell>
          <cell r="M62">
            <v>1.3585420627990601</v>
          </cell>
        </row>
        <row r="63">
          <cell r="G63" t="str">
            <v>Penguins</v>
          </cell>
          <cell r="H63">
            <v>2</v>
          </cell>
          <cell r="I63">
            <v>1</v>
          </cell>
          <cell r="J63">
            <v>906.1</v>
          </cell>
          <cell r="K63">
            <v>833168.974747575</v>
          </cell>
          <cell r="L63">
            <v>77.538486559556304</v>
          </cell>
          <cell r="M63">
            <v>1.44275584863981</v>
          </cell>
        </row>
        <row r="64">
          <cell r="G64" t="str">
            <v>Penguins</v>
          </cell>
          <cell r="H64">
            <v>3</v>
          </cell>
          <cell r="I64">
            <v>1</v>
          </cell>
          <cell r="J64">
            <v>809</v>
          </cell>
          <cell r="K64">
            <v>797070.20244020398</v>
          </cell>
          <cell r="L64">
            <v>84.208628999643395</v>
          </cell>
          <cell r="M64">
            <v>1.25282335626797</v>
          </cell>
        </row>
        <row r="65">
          <cell r="G65" t="str">
            <v>Penguins</v>
          </cell>
          <cell r="H65">
            <v>4</v>
          </cell>
          <cell r="I65">
            <v>1</v>
          </cell>
          <cell r="J65">
            <v>346.1</v>
          </cell>
          <cell r="K65">
            <v>364340.39989667299</v>
          </cell>
          <cell r="L65">
            <v>87.906728309146303</v>
          </cell>
          <cell r="M65">
            <v>2.02955297444558</v>
          </cell>
        </row>
        <row r="66">
          <cell r="G66" t="str">
            <v>Italy</v>
          </cell>
          <cell r="H66">
            <v>1</v>
          </cell>
          <cell r="I66">
            <v>1</v>
          </cell>
          <cell r="J66">
            <v>606</v>
          </cell>
          <cell r="K66">
            <v>5251898.8904793803</v>
          </cell>
          <cell r="L66">
            <v>50.468974478114902</v>
          </cell>
          <cell r="M66">
            <v>1.8447200889406801</v>
          </cell>
        </row>
        <row r="67">
          <cell r="G67" t="str">
            <v>Italy</v>
          </cell>
          <cell r="H67">
            <v>2</v>
          </cell>
          <cell r="I67">
            <v>1</v>
          </cell>
          <cell r="J67">
            <v>1041.3</v>
          </cell>
          <cell r="K67">
            <v>7938963.0362273203</v>
          </cell>
          <cell r="L67">
            <v>62.378174628470902</v>
          </cell>
          <cell r="M67">
            <v>1.40951703953147</v>
          </cell>
        </row>
        <row r="68">
          <cell r="G68" t="str">
            <v>Italy</v>
          </cell>
          <cell r="H68">
            <v>3</v>
          </cell>
          <cell r="I68">
            <v>1</v>
          </cell>
          <cell r="J68">
            <v>850.9</v>
          </cell>
          <cell r="K68">
            <v>6068176.4708797997</v>
          </cell>
          <cell r="L68">
            <v>76.420573106686703</v>
          </cell>
          <cell r="M68">
            <v>1.87586135155079</v>
          </cell>
        </row>
        <row r="69">
          <cell r="G69" t="str">
            <v>Italy</v>
          </cell>
          <cell r="H69">
            <v>4</v>
          </cell>
          <cell r="I69">
            <v>1</v>
          </cell>
          <cell r="J69">
            <v>200.8</v>
          </cell>
          <cell r="K69">
            <v>1342149.0012570999</v>
          </cell>
          <cell r="L69">
            <v>88.447772902076593</v>
          </cell>
          <cell r="M69">
            <v>3.6999425149876202</v>
          </cell>
        </row>
        <row r="70">
          <cell r="G70" t="str">
            <v>Panthers</v>
          </cell>
          <cell r="H70">
            <v>1</v>
          </cell>
          <cell r="I70">
            <v>1</v>
          </cell>
          <cell r="J70">
            <v>1</v>
          </cell>
          <cell r="K70">
            <v>2745.8075953742896</v>
          </cell>
          <cell r="L70">
            <v>100</v>
          </cell>
          <cell r="M70">
            <v>0</v>
          </cell>
        </row>
        <row r="71">
          <cell r="G71" t="str">
            <v>Panthers</v>
          </cell>
          <cell r="H71">
            <v>2</v>
          </cell>
          <cell r="I71">
            <v>1</v>
          </cell>
          <cell r="J71">
            <v>810.2</v>
          </cell>
          <cell r="K71">
            <v>861574.52724044595</v>
          </cell>
          <cell r="L71">
            <v>63.2413143032189</v>
          </cell>
          <cell r="M71">
            <v>1.5510638038973901</v>
          </cell>
        </row>
        <row r="72">
          <cell r="G72" t="str">
            <v>Panthers</v>
          </cell>
          <cell r="H72">
            <v>3</v>
          </cell>
          <cell r="I72">
            <v>1</v>
          </cell>
          <cell r="J72">
            <v>261.2</v>
          </cell>
          <cell r="K72">
            <v>281648.82626736799</v>
          </cell>
          <cell r="L72">
            <v>72.771238379129997</v>
          </cell>
          <cell r="M72">
            <v>3.1911242555547901</v>
          </cell>
        </row>
        <row r="73">
          <cell r="G73" t="str">
            <v>Panthers</v>
          </cell>
          <cell r="H73">
            <v>4</v>
          </cell>
          <cell r="I73">
            <v>1</v>
          </cell>
          <cell r="J73">
            <v>31.2</v>
          </cell>
          <cell r="K73">
            <v>37312.6589498182</v>
          </cell>
          <cell r="L73">
            <v>73.466091765239298</v>
          </cell>
          <cell r="M73">
            <v>10.5433811645741</v>
          </cell>
        </row>
        <row r="74">
          <cell r="G74" t="str">
            <v>Japan</v>
          </cell>
          <cell r="H74">
            <v>1</v>
          </cell>
          <cell r="I74">
            <v>1</v>
          </cell>
          <cell r="J74">
            <v>238.7</v>
          </cell>
          <cell r="K74">
            <v>3768731.5951351002</v>
          </cell>
          <cell r="L74">
            <v>69.098572498987295</v>
          </cell>
          <cell r="M74">
            <v>2.9197816822076201</v>
          </cell>
        </row>
        <row r="75">
          <cell r="G75" t="str">
            <v>Japan</v>
          </cell>
          <cell r="H75">
            <v>2</v>
          </cell>
          <cell r="I75">
            <v>1</v>
          </cell>
          <cell r="J75">
            <v>882.3</v>
          </cell>
          <cell r="K75">
            <v>13200087.956578599</v>
          </cell>
          <cell r="L75">
            <v>71.344113282294302</v>
          </cell>
          <cell r="M75">
            <v>1.79767050142475</v>
          </cell>
        </row>
        <row r="76">
          <cell r="G76" t="str">
            <v>Japan</v>
          </cell>
          <cell r="H76">
            <v>3</v>
          </cell>
          <cell r="I76">
            <v>1</v>
          </cell>
          <cell r="J76">
            <v>1567</v>
          </cell>
          <cell r="K76">
            <v>23335881.3399022</v>
          </cell>
          <cell r="L76">
            <v>77.510105384572299</v>
          </cell>
          <cell r="M76">
            <v>1.1688798956377799</v>
          </cell>
        </row>
        <row r="77">
          <cell r="G77" t="str">
            <v>Japan</v>
          </cell>
          <cell r="H77">
            <v>4</v>
          </cell>
          <cell r="I77">
            <v>1</v>
          </cell>
          <cell r="J77">
            <v>776</v>
          </cell>
          <cell r="K77">
            <v>11346109.9385651</v>
          </cell>
          <cell r="L77">
            <v>84.473818178592893</v>
          </cell>
          <cell r="M77">
            <v>1.6464851871406601</v>
          </cell>
        </row>
        <row r="78">
          <cell r="G78" t="str">
            <v>Korea</v>
          </cell>
          <cell r="H78">
            <v>1</v>
          </cell>
          <cell r="I78">
            <v>1</v>
          </cell>
          <cell r="J78">
            <v>792.4</v>
          </cell>
          <cell r="K78">
            <v>3978446.7970793801</v>
          </cell>
          <cell r="L78">
            <v>67.560630904620695</v>
          </cell>
          <cell r="M78">
            <v>1.7733862751928799</v>
          </cell>
        </row>
        <row r="79">
          <cell r="G79" t="str">
            <v>Korea</v>
          </cell>
          <cell r="H79">
            <v>2</v>
          </cell>
          <cell r="I79">
            <v>1</v>
          </cell>
          <cell r="J79">
            <v>2</v>
          </cell>
          <cell r="K79">
            <v>906.38853151538183</v>
          </cell>
          <cell r="L79">
            <v>72.796160893236461</v>
          </cell>
          <cell r="M79">
            <v>32.236930846108351</v>
          </cell>
        </row>
        <row r="80">
          <cell r="G80" t="str">
            <v>Korea</v>
          </cell>
          <cell r="H80">
            <v>3</v>
          </cell>
          <cell r="I80">
            <v>1</v>
          </cell>
          <cell r="J80">
            <v>1347.4</v>
          </cell>
          <cell r="K80">
            <v>7232653.6574370498</v>
          </cell>
          <cell r="L80">
            <v>78.534247049248293</v>
          </cell>
          <cell r="M80">
            <v>1.23912549141338</v>
          </cell>
        </row>
        <row r="81">
          <cell r="G81" t="str">
            <v>Korea</v>
          </cell>
          <cell r="H81">
            <v>4</v>
          </cell>
          <cell r="I81">
            <v>1</v>
          </cell>
          <cell r="J81">
            <v>275.39999999999998</v>
          </cell>
          <cell r="K81">
            <v>1452760.95987705</v>
          </cell>
          <cell r="L81">
            <v>80.717415482900194</v>
          </cell>
          <cell r="M81">
            <v>3.0297252702536102</v>
          </cell>
        </row>
        <row r="82">
          <cell r="G82" t="str">
            <v>Islanders</v>
          </cell>
          <cell r="H82">
            <v>1</v>
          </cell>
          <cell r="I82">
            <v>1</v>
          </cell>
          <cell r="J82">
            <v>422.7</v>
          </cell>
          <cell r="K82">
            <v>167520.92805002001</v>
          </cell>
          <cell r="L82">
            <v>55.961339967526101</v>
          </cell>
          <cell r="M82">
            <v>2.5055619729491201</v>
          </cell>
        </row>
        <row r="83">
          <cell r="G83" t="str">
            <v>Islanders</v>
          </cell>
          <cell r="H83">
            <v>2</v>
          </cell>
          <cell r="I83">
            <v>1</v>
          </cell>
          <cell r="J83">
            <v>1100.7</v>
          </cell>
          <cell r="K83">
            <v>404858.42132162198</v>
          </cell>
          <cell r="L83">
            <v>69.176548311728496</v>
          </cell>
          <cell r="M83">
            <v>1.8331502548773499</v>
          </cell>
        </row>
        <row r="84">
          <cell r="G84" t="str">
            <v>Islanders</v>
          </cell>
          <cell r="H84">
            <v>3</v>
          </cell>
          <cell r="I84">
            <v>1</v>
          </cell>
          <cell r="J84">
            <v>1045.5999999999999</v>
          </cell>
          <cell r="K84">
            <v>375323.85663468501</v>
          </cell>
          <cell r="L84">
            <v>79.979403884524402</v>
          </cell>
          <cell r="M84">
            <v>1.6396864125782</v>
          </cell>
        </row>
        <row r="85">
          <cell r="G85" t="str">
            <v>Islanders</v>
          </cell>
          <cell r="H85">
            <v>4</v>
          </cell>
          <cell r="I85">
            <v>1</v>
          </cell>
          <cell r="J85">
            <v>347</v>
          </cell>
          <cell r="K85">
            <v>131041.151278989</v>
          </cell>
          <cell r="L85">
            <v>90.327437110556005</v>
          </cell>
          <cell r="M85">
            <v>2.07166962327259</v>
          </cell>
        </row>
        <row r="86">
          <cell r="G86" t="str">
            <v>Netherlands</v>
          </cell>
          <cell r="H86">
            <v>3</v>
          </cell>
          <cell r="I86">
            <v>1</v>
          </cell>
          <cell r="J86">
            <v>1</v>
          </cell>
          <cell r="K86">
            <v>2745.80759537429</v>
          </cell>
          <cell r="L86">
            <v>100</v>
          </cell>
          <cell r="M86">
            <v>0</v>
          </cell>
        </row>
        <row r="87">
          <cell r="G87" t="str">
            <v>Netherlands</v>
          </cell>
          <cell r="H87">
            <v>1</v>
          </cell>
          <cell r="I87">
            <v>1</v>
          </cell>
          <cell r="J87">
            <v>317.3</v>
          </cell>
          <cell r="K87">
            <v>726479.60271082597</v>
          </cell>
          <cell r="L87">
            <v>57.106774689065098</v>
          </cell>
          <cell r="M87">
            <v>2.5813219265330098</v>
          </cell>
        </row>
        <row r="88">
          <cell r="G88" t="str">
            <v>Netherlands</v>
          </cell>
          <cell r="H88">
            <v>2</v>
          </cell>
          <cell r="I88">
            <v>1</v>
          </cell>
          <cell r="J88">
            <v>894.1</v>
          </cell>
          <cell r="K88">
            <v>1879611.40206613</v>
          </cell>
          <cell r="L88">
            <v>75.051805219530493</v>
          </cell>
          <cell r="M88">
            <v>1.4816119485068799</v>
          </cell>
        </row>
        <row r="89">
          <cell r="G89" t="str">
            <v>Netherlands</v>
          </cell>
          <cell r="H89">
            <v>3</v>
          </cell>
          <cell r="I89">
            <v>1</v>
          </cell>
          <cell r="J89">
            <v>1429.9</v>
          </cell>
          <cell r="K89">
            <v>2969598.0486373398</v>
          </cell>
          <cell r="L89">
            <v>85.259118587844299</v>
          </cell>
          <cell r="M89">
            <v>0.95104385569307304</v>
          </cell>
        </row>
        <row r="90">
          <cell r="G90" t="str">
            <v>Netherlands</v>
          </cell>
          <cell r="H90">
            <v>4</v>
          </cell>
          <cell r="I90">
            <v>1</v>
          </cell>
          <cell r="J90">
            <v>667.7</v>
          </cell>
          <cell r="K90">
            <v>1421984.0109410801</v>
          </cell>
          <cell r="L90">
            <v>90.2204289333757</v>
          </cell>
          <cell r="M90">
            <v>1.5959772369557399</v>
          </cell>
        </row>
        <row r="91">
          <cell r="G91" t="str">
            <v>Blues</v>
          </cell>
          <cell r="H91">
            <v>1</v>
          </cell>
          <cell r="I91">
            <v>1</v>
          </cell>
          <cell r="J91">
            <v>594.9</v>
          </cell>
          <cell r="K91">
            <v>261720.69589189201</v>
          </cell>
          <cell r="L91">
            <v>65.175569506680603</v>
          </cell>
          <cell r="M91">
            <v>1.9250877375005899</v>
          </cell>
        </row>
        <row r="92">
          <cell r="G92" t="str">
            <v>Blues</v>
          </cell>
          <cell r="H92">
            <v>2</v>
          </cell>
          <cell r="I92">
            <v>1</v>
          </cell>
          <cell r="J92">
            <v>1167.0999999999999</v>
          </cell>
          <cell r="K92">
            <v>533744.58228706405</v>
          </cell>
          <cell r="L92">
            <v>79.728398960174403</v>
          </cell>
          <cell r="M92">
            <v>1.19848520307049</v>
          </cell>
        </row>
        <row r="93">
          <cell r="G93" t="str">
            <v>Blues</v>
          </cell>
          <cell r="H93">
            <v>3</v>
          </cell>
          <cell r="I93">
            <v>1</v>
          </cell>
          <cell r="J93">
            <v>1321.2</v>
          </cell>
          <cell r="K93">
            <v>629720.64621697599</v>
          </cell>
          <cell r="L93">
            <v>86.340597656845702</v>
          </cell>
          <cell r="M93">
            <v>1.05286478950613</v>
          </cell>
        </row>
        <row r="94">
          <cell r="G94" t="str">
            <v>Blues</v>
          </cell>
          <cell r="H94">
            <v>4</v>
          </cell>
          <cell r="I94">
            <v>1</v>
          </cell>
          <cell r="J94">
            <v>610.79999999999995</v>
          </cell>
          <cell r="K94">
            <v>315476.819228295</v>
          </cell>
          <cell r="L94">
            <v>91.674454784175893</v>
          </cell>
          <cell r="M94">
            <v>1.51749738132649</v>
          </cell>
        </row>
        <row r="95">
          <cell r="G95" t="str">
            <v>Northern Ireland (UK)</v>
          </cell>
          <cell r="H95">
            <v>1</v>
          </cell>
          <cell r="I95">
            <v>1</v>
          </cell>
          <cell r="J95">
            <v>378.2</v>
          </cell>
          <cell r="K95">
            <v>121456.435996603</v>
          </cell>
          <cell r="L95">
            <v>52.8243503497958</v>
          </cell>
          <cell r="M95">
            <v>2.1435203722043701</v>
          </cell>
        </row>
        <row r="96">
          <cell r="G96" t="str">
            <v>Northern Ireland (UK)</v>
          </cell>
          <cell r="H96">
            <v>2</v>
          </cell>
          <cell r="I96">
            <v>1</v>
          </cell>
          <cell r="J96">
            <v>745.3</v>
          </cell>
          <cell r="K96">
            <v>226209.65047740901</v>
          </cell>
          <cell r="L96">
            <v>69.775005469395197</v>
          </cell>
          <cell r="M96">
            <v>1.89423525464424</v>
          </cell>
        </row>
        <row r="97">
          <cell r="G97" t="str">
            <v>Northern Ireland (UK)</v>
          </cell>
          <cell r="H97">
            <v>3</v>
          </cell>
          <cell r="I97">
            <v>1</v>
          </cell>
          <cell r="J97">
            <v>750.5</v>
          </cell>
          <cell r="K97">
            <v>219779.254396887</v>
          </cell>
          <cell r="L97">
            <v>82.896792409869406</v>
          </cell>
          <cell r="M97">
            <v>1.63833844647963</v>
          </cell>
        </row>
        <row r="98">
          <cell r="G98" t="str">
            <v>Northern Ireland (UK)</v>
          </cell>
          <cell r="H98">
            <v>4</v>
          </cell>
          <cell r="I98">
            <v>1</v>
          </cell>
          <cell r="J98">
            <v>245</v>
          </cell>
          <cell r="K98">
            <v>68513.084970917596</v>
          </cell>
          <cell r="L98">
            <v>88.608246662970302</v>
          </cell>
          <cell r="M98">
            <v>3.39544940568243</v>
          </cell>
        </row>
        <row r="99">
          <cell r="G99" t="str">
            <v>Norway</v>
          </cell>
          <cell r="H99">
            <v>4</v>
          </cell>
          <cell r="I99">
            <v>1</v>
          </cell>
          <cell r="J99">
            <v>2</v>
          </cell>
          <cell r="K99">
            <v>906.38853151538206</v>
          </cell>
          <cell r="L99">
            <v>72.796160893236504</v>
          </cell>
          <cell r="M99">
            <v>32.2369308461084</v>
          </cell>
        </row>
        <row r="100">
          <cell r="G100" t="str">
            <v>Norway</v>
          </cell>
          <cell r="H100">
            <v>1</v>
          </cell>
          <cell r="I100">
            <v>1</v>
          </cell>
          <cell r="J100">
            <v>314.39999999999998</v>
          </cell>
          <cell r="K100">
            <v>233222.20849912299</v>
          </cell>
          <cell r="L100">
            <v>63.932438388581303</v>
          </cell>
          <cell r="M100">
            <v>2.6138500246535701</v>
          </cell>
        </row>
        <row r="101">
          <cell r="G101" t="str">
            <v>Norway</v>
          </cell>
          <cell r="H101">
            <v>2</v>
          </cell>
          <cell r="I101">
            <v>1</v>
          </cell>
          <cell r="J101">
            <v>842.6</v>
          </cell>
          <cell r="K101">
            <v>567011.10910219001</v>
          </cell>
          <cell r="L101">
            <v>79.780555046121293</v>
          </cell>
          <cell r="M101">
            <v>1.5471227730936701</v>
          </cell>
        </row>
        <row r="102">
          <cell r="G102" t="str">
            <v>Norway</v>
          </cell>
          <cell r="H102">
            <v>3</v>
          </cell>
          <cell r="I102">
            <v>1</v>
          </cell>
          <cell r="J102">
            <v>1392.7</v>
          </cell>
          <cell r="K102">
            <v>875722.58051100804</v>
          </cell>
          <cell r="L102">
            <v>88.7185572684607</v>
          </cell>
          <cell r="M102">
            <v>1.0236565842688401</v>
          </cell>
        </row>
        <row r="103">
          <cell r="G103" t="str">
            <v>Norway</v>
          </cell>
          <cell r="H103">
            <v>4</v>
          </cell>
          <cell r="I103">
            <v>1</v>
          </cell>
          <cell r="J103">
            <v>778.3</v>
          </cell>
          <cell r="K103">
            <v>468955.77583029598</v>
          </cell>
          <cell r="L103">
            <v>94.296117367948597</v>
          </cell>
          <cell r="M103">
            <v>1.04380486496028</v>
          </cell>
        </row>
        <row r="104">
          <cell r="G104" t="str">
            <v>Poland</v>
          </cell>
          <cell r="H104">
            <v>1</v>
          </cell>
          <cell r="I104">
            <v>1</v>
          </cell>
          <cell r="J104">
            <v>597.5</v>
          </cell>
          <cell r="K104">
            <v>2813122.8916270002</v>
          </cell>
          <cell r="L104">
            <v>52.592857776288298</v>
          </cell>
          <cell r="M104">
            <v>1.64596899263869</v>
          </cell>
        </row>
        <row r="105">
          <cell r="G105" t="str">
            <v>Poland</v>
          </cell>
          <cell r="H105">
            <v>2</v>
          </cell>
          <cell r="I105">
            <v>1</v>
          </cell>
          <cell r="J105">
            <v>1184.7</v>
          </cell>
          <cell r="K105">
            <v>5418695.7389325397</v>
          </cell>
          <cell r="L105">
            <v>66.8535461996794</v>
          </cell>
          <cell r="M105">
            <v>1.5380430300259</v>
          </cell>
        </row>
        <row r="106">
          <cell r="G106" t="str">
            <v>Poland</v>
          </cell>
          <cell r="H106">
            <v>3</v>
          </cell>
          <cell r="I106">
            <v>1</v>
          </cell>
          <cell r="J106">
            <v>1119.7</v>
          </cell>
          <cell r="K106">
            <v>4911783.8731892398</v>
          </cell>
          <cell r="L106">
            <v>76.682188698357706</v>
          </cell>
          <cell r="M106">
            <v>1.5724873063734499</v>
          </cell>
        </row>
        <row r="107">
          <cell r="G107" t="str">
            <v>Poland</v>
          </cell>
          <cell r="H107">
            <v>4</v>
          </cell>
          <cell r="I107">
            <v>1</v>
          </cell>
          <cell r="J107">
            <v>351.1</v>
          </cell>
          <cell r="K107">
            <v>1554403.59872248</v>
          </cell>
          <cell r="L107">
            <v>87.085141605208406</v>
          </cell>
          <cell r="M107">
            <v>2.4949636199529999</v>
          </cell>
        </row>
        <row r="108">
          <cell r="G108" t="str">
            <v>Russian Federation</v>
          </cell>
          <cell r="H108">
            <v>1</v>
          </cell>
          <cell r="I108">
            <v>1</v>
          </cell>
          <cell r="J108">
            <v>173.9</v>
          </cell>
          <cell r="K108">
            <v>5586716.0238942904</v>
          </cell>
          <cell r="L108">
            <v>54.778572282847499</v>
          </cell>
          <cell r="M108">
            <v>3.62962560310639</v>
          </cell>
        </row>
        <row r="109">
          <cell r="G109" t="str">
            <v>Russian Federation</v>
          </cell>
          <cell r="H109">
            <v>2</v>
          </cell>
          <cell r="I109">
            <v>1</v>
          </cell>
          <cell r="J109">
            <v>629.79999999999995</v>
          </cell>
          <cell r="K109">
            <v>18303751.3224058</v>
          </cell>
          <cell r="L109">
            <v>64.989831554702107</v>
          </cell>
          <cell r="M109">
            <v>1.95856923714593</v>
          </cell>
        </row>
        <row r="110">
          <cell r="G110" t="str">
            <v>Russian Federation</v>
          </cell>
          <cell r="H110">
            <v>3</v>
          </cell>
          <cell r="I110">
            <v>1</v>
          </cell>
          <cell r="J110">
            <v>719.1</v>
          </cell>
          <cell r="K110">
            <v>18514883.9770815</v>
          </cell>
          <cell r="L110">
            <v>68.059220024214795</v>
          </cell>
          <cell r="M110">
            <v>3.2295003425443798</v>
          </cell>
        </row>
        <row r="111">
          <cell r="G111" t="str">
            <v>Russian Federation</v>
          </cell>
          <cell r="H111">
            <v>4</v>
          </cell>
          <cell r="I111">
            <v>1</v>
          </cell>
          <cell r="J111">
            <v>167.2</v>
          </cell>
          <cell r="K111">
            <v>3902584.00733581</v>
          </cell>
          <cell r="L111">
            <v>70.489355977294196</v>
          </cell>
          <cell r="M111">
            <v>6.8283034386092902</v>
          </cell>
        </row>
        <row r="112">
          <cell r="G112" t="str">
            <v>Lightning</v>
          </cell>
          <cell r="H112">
            <v>1</v>
          </cell>
          <cell r="I112">
            <v>1</v>
          </cell>
          <cell r="J112">
            <v>995.6</v>
          </cell>
          <cell r="K112">
            <v>515860.97855585901</v>
          </cell>
          <cell r="L112">
            <v>71.761187116824104</v>
          </cell>
          <cell r="M112">
            <v>1.3859746745647801</v>
          </cell>
        </row>
        <row r="113">
          <cell r="G113" t="str">
            <v>Lightning</v>
          </cell>
          <cell r="H113">
            <v>2</v>
          </cell>
          <cell r="I113">
            <v>1</v>
          </cell>
          <cell r="J113">
            <v>912.9</v>
          </cell>
          <cell r="K113">
            <v>493729.14105671202</v>
          </cell>
          <cell r="L113">
            <v>80.337014242151099</v>
          </cell>
          <cell r="M113">
            <v>1.19090922542139</v>
          </cell>
        </row>
        <row r="114">
          <cell r="G114" t="str">
            <v>Lightning</v>
          </cell>
          <cell r="H114">
            <v>3</v>
          </cell>
          <cell r="I114">
            <v>1</v>
          </cell>
          <cell r="J114">
            <v>1091.5</v>
          </cell>
          <cell r="K114">
            <v>585583.90880025702</v>
          </cell>
          <cell r="L114">
            <v>87.602193420555096</v>
          </cell>
          <cell r="M114">
            <v>1.1381474231372299</v>
          </cell>
        </row>
        <row r="115">
          <cell r="G115" t="str">
            <v>Lightning</v>
          </cell>
          <cell r="H115">
            <v>4</v>
          </cell>
          <cell r="I115">
            <v>1</v>
          </cell>
          <cell r="J115">
            <v>463</v>
          </cell>
          <cell r="K115">
            <v>253893.457082729</v>
          </cell>
          <cell r="L115">
            <v>90.352295425291103</v>
          </cell>
          <cell r="M115">
            <v>1.86477158056343</v>
          </cell>
        </row>
        <row r="116">
          <cell r="G116" t="str">
            <v>Slovak Republic</v>
          </cell>
          <cell r="H116">
            <v>1</v>
          </cell>
          <cell r="I116">
            <v>1</v>
          </cell>
          <cell r="J116">
            <v>251.7</v>
          </cell>
          <cell r="K116">
            <v>173385.958297226</v>
          </cell>
          <cell r="L116">
            <v>39.437788071774897</v>
          </cell>
          <cell r="M116">
            <v>2.3569856545310599</v>
          </cell>
        </row>
        <row r="117">
          <cell r="G117" t="str">
            <v>Slovak Republic</v>
          </cell>
          <cell r="H117">
            <v>2</v>
          </cell>
          <cell r="I117">
            <v>1</v>
          </cell>
          <cell r="J117">
            <v>947</v>
          </cell>
          <cell r="K117">
            <v>662166.18273772404</v>
          </cell>
          <cell r="L117">
            <v>65.552117739812502</v>
          </cell>
          <cell r="M117">
            <v>1.57509669865709</v>
          </cell>
        </row>
        <row r="118">
          <cell r="G118" t="str">
            <v>Slovak Republic</v>
          </cell>
          <cell r="H118">
            <v>3</v>
          </cell>
          <cell r="I118">
            <v>1</v>
          </cell>
          <cell r="J118">
            <v>1355.2</v>
          </cell>
          <cell r="K118">
            <v>981398.65968522895</v>
          </cell>
          <cell r="L118">
            <v>76.507611492453506</v>
          </cell>
          <cell r="M118">
            <v>1.26420322132233</v>
          </cell>
        </row>
        <row r="119">
          <cell r="G119" t="str">
            <v>Slovak Republic</v>
          </cell>
          <cell r="H119">
            <v>4</v>
          </cell>
          <cell r="I119">
            <v>1</v>
          </cell>
          <cell r="J119">
            <v>456.1</v>
          </cell>
          <cell r="K119">
            <v>339983.09269719099</v>
          </cell>
          <cell r="L119">
            <v>85.366843929137502</v>
          </cell>
          <cell r="M119">
            <v>1.9582508634337801</v>
          </cell>
        </row>
        <row r="120">
          <cell r="G120" t="str">
            <v>Stars</v>
          </cell>
          <cell r="H120">
            <v>1</v>
          </cell>
          <cell r="I120">
            <v>1</v>
          </cell>
          <cell r="J120">
            <v>582.29999999999995</v>
          </cell>
          <cell r="K120">
            <v>160554.58278876601</v>
          </cell>
          <cell r="L120">
            <v>49.0364807913543</v>
          </cell>
          <cell r="M120">
            <v>1.9447096510061599</v>
          </cell>
        </row>
        <row r="121">
          <cell r="G121" t="str">
            <v>Stars</v>
          </cell>
          <cell r="H121">
            <v>2</v>
          </cell>
          <cell r="I121">
            <v>1</v>
          </cell>
          <cell r="J121">
            <v>1021.1</v>
          </cell>
          <cell r="K121">
            <v>273230.17822915199</v>
          </cell>
          <cell r="L121">
            <v>67.023662443472901</v>
          </cell>
          <cell r="M121">
            <v>1.6356008402331399</v>
          </cell>
        </row>
        <row r="122">
          <cell r="G122" t="str">
            <v>Stars</v>
          </cell>
          <cell r="H122">
            <v>3</v>
          </cell>
          <cell r="I122">
            <v>1</v>
          </cell>
          <cell r="J122">
            <v>992.7</v>
          </cell>
          <cell r="K122">
            <v>264983.82202172402</v>
          </cell>
          <cell r="L122">
            <v>75.672975015302598</v>
          </cell>
          <cell r="M122">
            <v>1.4206047966556099</v>
          </cell>
        </row>
        <row r="123">
          <cell r="G123" t="str">
            <v>Stars</v>
          </cell>
          <cell r="H123">
            <v>4</v>
          </cell>
          <cell r="I123">
            <v>1</v>
          </cell>
          <cell r="J123">
            <v>292.89999999999998</v>
          </cell>
          <cell r="K123">
            <v>80265.606932344599</v>
          </cell>
          <cell r="L123">
            <v>78.751488663041897</v>
          </cell>
          <cell r="M123">
            <v>2.9435035032763901</v>
          </cell>
        </row>
        <row r="124">
          <cell r="G124" t="str">
            <v>Spain</v>
          </cell>
          <cell r="H124">
            <v>1</v>
          </cell>
          <cell r="I124">
            <v>1</v>
          </cell>
          <cell r="J124">
            <v>787.9</v>
          </cell>
          <cell r="K124">
            <v>4066150.9900196502</v>
          </cell>
          <cell r="L124">
            <v>48.275695099596803</v>
          </cell>
          <cell r="M124">
            <v>1.37567240651374</v>
          </cell>
        </row>
        <row r="125">
          <cell r="G125" t="str">
            <v>Spain</v>
          </cell>
          <cell r="H125">
            <v>2</v>
          </cell>
          <cell r="I125">
            <v>1</v>
          </cell>
          <cell r="J125">
            <v>1232.4000000000001</v>
          </cell>
          <cell r="K125">
            <v>6808733.8189199502</v>
          </cell>
          <cell r="L125">
            <v>64.323011629629804</v>
          </cell>
          <cell r="M125">
            <v>1.3938368489403501</v>
          </cell>
        </row>
        <row r="126">
          <cell r="G126" t="str">
            <v>Spain</v>
          </cell>
          <cell r="H126">
            <v>3</v>
          </cell>
          <cell r="I126">
            <v>1</v>
          </cell>
          <cell r="J126">
            <v>922.8</v>
          </cell>
          <cell r="K126">
            <v>5110517.940374</v>
          </cell>
          <cell r="L126">
            <v>78.106074435159002</v>
          </cell>
          <cell r="M126">
            <v>1.70377507986719</v>
          </cell>
        </row>
        <row r="127">
          <cell r="G127" t="str">
            <v>Spain</v>
          </cell>
          <cell r="H127">
            <v>4</v>
          </cell>
          <cell r="I127">
            <v>1</v>
          </cell>
          <cell r="J127">
            <v>170.9</v>
          </cell>
          <cell r="K127">
            <v>974356.97591803095</v>
          </cell>
          <cell r="L127">
            <v>86.934702797447301</v>
          </cell>
          <cell r="M127">
            <v>3.5427903581284301</v>
          </cell>
        </row>
        <row r="128">
          <cell r="G128" t="str">
            <v>Sweden</v>
          </cell>
          <cell r="H128">
            <v>1</v>
          </cell>
          <cell r="I128">
            <v>1</v>
          </cell>
          <cell r="J128">
            <v>301.8</v>
          </cell>
          <cell r="K128">
            <v>434842.62135374203</v>
          </cell>
          <cell r="L128">
            <v>60.9783481705771</v>
          </cell>
          <cell r="M128">
            <v>2.7491147890021899</v>
          </cell>
        </row>
        <row r="129">
          <cell r="G129" t="str">
            <v>Sweden</v>
          </cell>
          <cell r="H129">
            <v>2</v>
          </cell>
          <cell r="I129">
            <v>1</v>
          </cell>
          <cell r="J129">
            <v>732.2</v>
          </cell>
          <cell r="K129">
            <v>1023819.7819348701</v>
          </cell>
          <cell r="L129">
            <v>78.978672232709698</v>
          </cell>
          <cell r="M129">
            <v>1.64668929191975</v>
          </cell>
        </row>
        <row r="130">
          <cell r="G130" t="str">
            <v>Sweden</v>
          </cell>
          <cell r="H130">
            <v>3</v>
          </cell>
          <cell r="I130">
            <v>1</v>
          </cell>
          <cell r="J130">
            <v>1201.7</v>
          </cell>
          <cell r="K130">
            <v>1553691.16061086</v>
          </cell>
          <cell r="L130">
            <v>87.833950371885507</v>
          </cell>
          <cell r="M130">
            <v>1.0962814426717999</v>
          </cell>
        </row>
        <row r="131">
          <cell r="G131" t="str">
            <v>Sweden</v>
          </cell>
          <cell r="H131">
            <v>4</v>
          </cell>
          <cell r="I131">
            <v>1</v>
          </cell>
          <cell r="J131">
            <v>736.3</v>
          </cell>
          <cell r="K131">
            <v>873749.76930736797</v>
          </cell>
          <cell r="L131">
            <v>93.597259090246595</v>
          </cell>
          <cell r="M131">
            <v>1.08602547073788</v>
          </cell>
        </row>
        <row r="132">
          <cell r="G132" t="str">
            <v>Predators</v>
          </cell>
          <cell r="H132">
            <v>1</v>
          </cell>
          <cell r="I132">
            <v>1</v>
          </cell>
          <cell r="J132">
            <v>813.4</v>
          </cell>
          <cell r="K132">
            <v>7643958.4699126901</v>
          </cell>
          <cell r="L132">
            <v>36.754984892764803</v>
          </cell>
          <cell r="M132">
            <v>1.23375935799707</v>
          </cell>
        </row>
        <row r="133">
          <cell r="G133" t="str">
            <v>Predators</v>
          </cell>
          <cell r="H133">
            <v>2</v>
          </cell>
          <cell r="I133">
            <v>1</v>
          </cell>
          <cell r="J133">
            <v>751</v>
          </cell>
          <cell r="K133">
            <v>6617539.6693874598</v>
          </cell>
          <cell r="L133">
            <v>54.297383914251498</v>
          </cell>
          <cell r="M133">
            <v>1.84551797541577</v>
          </cell>
        </row>
        <row r="134">
          <cell r="G134" t="str">
            <v>Predators</v>
          </cell>
          <cell r="H134">
            <v>3</v>
          </cell>
          <cell r="I134">
            <v>1</v>
          </cell>
          <cell r="J134">
            <v>398.5</v>
          </cell>
          <cell r="K134">
            <v>3083002.0525138499</v>
          </cell>
          <cell r="L134">
            <v>64.799265139811396</v>
          </cell>
          <cell r="M134">
            <v>2.5146890782726299</v>
          </cell>
        </row>
        <row r="135">
          <cell r="G135" t="str">
            <v>Predators</v>
          </cell>
          <cell r="H135">
            <v>4</v>
          </cell>
          <cell r="I135">
            <v>1</v>
          </cell>
          <cell r="J135">
            <v>68.099999999999994</v>
          </cell>
          <cell r="K135">
            <v>488546.36280089401</v>
          </cell>
          <cell r="L135">
            <v>81.720717529647303</v>
          </cell>
          <cell r="M135">
            <v>6.1989987621943703</v>
          </cell>
        </row>
        <row r="136">
          <cell r="G136" t="str">
            <v>United States</v>
          </cell>
          <cell r="H136">
            <v>1</v>
          </cell>
          <cell r="I136">
            <v>1</v>
          </cell>
          <cell r="J136">
            <v>702.8</v>
          </cell>
          <cell r="K136">
            <v>30286862.423117299</v>
          </cell>
          <cell r="L136">
            <v>65.1469341641006</v>
          </cell>
          <cell r="M136">
            <v>1.73199963924964</v>
          </cell>
        </row>
        <row r="137">
          <cell r="G137" t="str">
            <v>United States</v>
          </cell>
          <cell r="H137">
            <v>2</v>
          </cell>
          <cell r="I137">
            <v>1</v>
          </cell>
          <cell r="J137">
            <v>1012.5</v>
          </cell>
          <cell r="K137">
            <v>39058676.295702502</v>
          </cell>
          <cell r="L137">
            <v>76.079764783237707</v>
          </cell>
          <cell r="M137">
            <v>1.54419634453383</v>
          </cell>
        </row>
        <row r="138">
          <cell r="G138" t="str">
            <v>United States</v>
          </cell>
          <cell r="H138">
            <v>3</v>
          </cell>
          <cell r="I138">
            <v>1</v>
          </cell>
          <cell r="J138">
            <v>968.5</v>
          </cell>
          <cell r="K138">
            <v>37401641.472576298</v>
          </cell>
          <cell r="L138">
            <v>86.313416149486201</v>
          </cell>
          <cell r="M138">
            <v>1.17987909378793</v>
          </cell>
        </row>
        <row r="139">
          <cell r="G139" t="str">
            <v>United States</v>
          </cell>
          <cell r="H139">
            <v>4</v>
          </cell>
          <cell r="I139">
            <v>1</v>
          </cell>
          <cell r="J139">
            <v>357.2</v>
          </cell>
          <cell r="K139">
            <v>13773102.9333246</v>
          </cell>
          <cell r="L139">
            <v>91.911341023585194</v>
          </cell>
          <cell r="M139">
            <v>1.30585660060312</v>
          </cell>
        </row>
        <row r="140">
          <cell r="G140" t="str">
            <v>Australia</v>
          </cell>
          <cell r="H140">
            <v>1</v>
          </cell>
          <cell r="I140">
            <v>2</v>
          </cell>
          <cell r="J140">
            <v>46.7</v>
          </cell>
          <cell r="K140">
            <v>98053.441200138303</v>
          </cell>
          <cell r="L140">
            <v>4.0622935111452501</v>
          </cell>
          <cell r="M140">
            <v>0.76811128425185504</v>
          </cell>
        </row>
        <row r="141">
          <cell r="G141" t="str">
            <v>Australia</v>
          </cell>
          <cell r="H141">
            <v>2</v>
          </cell>
          <cell r="I141">
            <v>2</v>
          </cell>
          <cell r="J141">
            <v>64.5</v>
          </cell>
          <cell r="K141">
            <v>136543.52380991101</v>
          </cell>
          <cell r="L141">
            <v>3.6470137833106402</v>
          </cell>
          <cell r="M141">
            <v>0.58851210324789704</v>
          </cell>
        </row>
        <row r="142">
          <cell r="G142" t="str">
            <v>Australia</v>
          </cell>
          <cell r="H142">
            <v>3</v>
          </cell>
          <cell r="I142">
            <v>2</v>
          </cell>
          <cell r="J142">
            <v>49</v>
          </cell>
          <cell r="K142">
            <v>121553.555855748</v>
          </cell>
          <cell r="L142">
            <v>3.10891199378284</v>
          </cell>
          <cell r="M142">
            <v>0.55686319648603999</v>
          </cell>
        </row>
        <row r="143">
          <cell r="G143" t="str">
            <v>Australia</v>
          </cell>
          <cell r="H143">
            <v>4</v>
          </cell>
          <cell r="I143">
            <v>2</v>
          </cell>
          <cell r="J143">
            <v>19.8</v>
          </cell>
          <cell r="K143">
            <v>42998.605070114303</v>
          </cell>
          <cell r="L143">
            <v>2.65332842730164</v>
          </cell>
          <cell r="M143">
            <v>0.88488491291415905</v>
          </cell>
        </row>
        <row r="144">
          <cell r="G144" t="str">
            <v>Austria</v>
          </cell>
          <cell r="H144">
            <v>1</v>
          </cell>
          <cell r="I144">
            <v>2</v>
          </cell>
          <cell r="J144">
            <v>23.8</v>
          </cell>
          <cell r="K144">
            <v>32473.1010854696</v>
          </cell>
          <cell r="L144">
            <v>4.7986261362749598</v>
          </cell>
          <cell r="M144">
            <v>1.02100278750423</v>
          </cell>
        </row>
        <row r="145">
          <cell r="G145" t="str">
            <v>Austria</v>
          </cell>
          <cell r="H145">
            <v>2</v>
          </cell>
          <cell r="I145">
            <v>2</v>
          </cell>
          <cell r="J145">
            <v>35.200000000000003</v>
          </cell>
          <cell r="K145">
            <v>48591.503872886198</v>
          </cell>
          <cell r="L145">
            <v>3.1128375653022902</v>
          </cell>
          <cell r="M145">
            <v>0.59405276553503505</v>
          </cell>
        </row>
        <row r="146">
          <cell r="G146" t="str">
            <v>Austria</v>
          </cell>
          <cell r="H146">
            <v>3</v>
          </cell>
          <cell r="I146">
            <v>2</v>
          </cell>
          <cell r="J146">
            <v>35.1</v>
          </cell>
          <cell r="K146">
            <v>43490.271533445397</v>
          </cell>
          <cell r="L146">
            <v>2.5529445937765001</v>
          </cell>
          <cell r="M146">
            <v>0.48097106582756399</v>
          </cell>
        </row>
        <row r="147">
          <cell r="G147" t="str">
            <v>Austria</v>
          </cell>
          <cell r="H147">
            <v>4</v>
          </cell>
          <cell r="I147">
            <v>2</v>
          </cell>
          <cell r="J147">
            <v>10.9</v>
          </cell>
          <cell r="K147">
            <v>13917.4674191058</v>
          </cell>
          <cell r="L147">
            <v>2.1795272441019802</v>
          </cell>
          <cell r="M147">
            <v>0.80760345171718295</v>
          </cell>
        </row>
        <row r="148">
          <cell r="G148" t="str">
            <v>Canada</v>
          </cell>
          <cell r="H148">
            <v>1</v>
          </cell>
          <cell r="I148">
            <v>2</v>
          </cell>
          <cell r="J148">
            <v>332.2</v>
          </cell>
          <cell r="K148">
            <v>213840.11868254299</v>
          </cell>
          <cell r="L148">
            <v>4.9565382525141297</v>
          </cell>
          <cell r="M148">
            <v>0.59930461809508595</v>
          </cell>
        </row>
        <row r="149">
          <cell r="G149" t="str">
            <v>Canada</v>
          </cell>
          <cell r="H149">
            <v>2</v>
          </cell>
          <cell r="I149">
            <v>2</v>
          </cell>
          <cell r="J149">
            <v>295.89999999999998</v>
          </cell>
          <cell r="K149">
            <v>208293.95014080801</v>
          </cell>
          <cell r="L149">
            <v>3.5122273231888399</v>
          </cell>
          <cell r="M149">
            <v>0.47519213419147399</v>
          </cell>
        </row>
        <row r="150">
          <cell r="G150" t="str">
            <v>Canada</v>
          </cell>
          <cell r="H150">
            <v>3</v>
          </cell>
          <cell r="I150">
            <v>2</v>
          </cell>
          <cell r="J150">
            <v>185.7</v>
          </cell>
          <cell r="K150">
            <v>171042.388587561</v>
          </cell>
          <cell r="L150">
            <v>2.8062239087063801</v>
          </cell>
          <cell r="M150">
            <v>0.46596913715842803</v>
          </cell>
        </row>
        <row r="151">
          <cell r="G151" t="str">
            <v>Canada</v>
          </cell>
          <cell r="H151">
            <v>4</v>
          </cell>
          <cell r="I151">
            <v>2</v>
          </cell>
          <cell r="J151">
            <v>39.200000000000003</v>
          </cell>
          <cell r="K151">
            <v>37169.584170301503</v>
          </cell>
          <cell r="L151">
            <v>1.5310168089048</v>
          </cell>
          <cell r="M151">
            <v>0.5386477232361</v>
          </cell>
        </row>
        <row r="152">
          <cell r="G152" t="str">
            <v>Sharks</v>
          </cell>
          <cell r="H152">
            <v>1</v>
          </cell>
          <cell r="I152">
            <v>2</v>
          </cell>
          <cell r="J152">
            <v>100.8</v>
          </cell>
          <cell r="K152">
            <v>202088.82794872599</v>
          </cell>
          <cell r="L152">
            <v>3.3116563310168501</v>
          </cell>
          <cell r="M152">
            <v>0.57230923536310696</v>
          </cell>
        </row>
        <row r="153">
          <cell r="G153" t="str">
            <v>Sharks</v>
          </cell>
          <cell r="H153">
            <v>2</v>
          </cell>
          <cell r="I153">
            <v>2</v>
          </cell>
          <cell r="J153">
            <v>33.6</v>
          </cell>
          <cell r="K153">
            <v>77536.034972674199</v>
          </cell>
          <cell r="L153">
            <v>3.37474950788007</v>
          </cell>
          <cell r="M153">
            <v>1.0574123942283</v>
          </cell>
        </row>
        <row r="154">
          <cell r="G154" t="str">
            <v>Sharks</v>
          </cell>
          <cell r="H154">
            <v>3</v>
          </cell>
          <cell r="I154">
            <v>2</v>
          </cell>
          <cell r="J154">
            <v>6.9</v>
          </cell>
          <cell r="K154">
            <v>17816.976098003801</v>
          </cell>
          <cell r="L154">
            <v>1.9511719640340599</v>
          </cell>
          <cell r="M154">
            <v>1.6425395288586</v>
          </cell>
        </row>
        <row r="155">
          <cell r="G155" t="str">
            <v>Sharks</v>
          </cell>
          <cell r="H155">
            <v>4</v>
          </cell>
          <cell r="I155">
            <v>2</v>
          </cell>
          <cell r="J155">
            <v>1.7</v>
          </cell>
          <cell r="K155">
            <v>2166.4093255511498</v>
          </cell>
          <cell r="L155">
            <v>1.1283675808114699</v>
          </cell>
          <cell r="M155">
            <v>1.5386513539617399</v>
          </cell>
        </row>
        <row r="156">
          <cell r="G156" t="str">
            <v>Czech Republic</v>
          </cell>
          <cell r="H156">
            <v>1</v>
          </cell>
          <cell r="I156">
            <v>2</v>
          </cell>
          <cell r="J156">
            <v>1</v>
          </cell>
          <cell r="K156">
            <v>816.64030735559584</v>
          </cell>
          <cell r="L156">
            <v>100</v>
          </cell>
          <cell r="M156">
            <v>0</v>
          </cell>
        </row>
        <row r="157">
          <cell r="G157" t="str">
            <v>Czech Republic</v>
          </cell>
          <cell r="H157">
            <v>2</v>
          </cell>
          <cell r="I157">
            <v>2</v>
          </cell>
          <cell r="J157">
            <v>103.8</v>
          </cell>
          <cell r="K157">
            <v>115601.472318143</v>
          </cell>
          <cell r="L157">
            <v>5.5083045673036404</v>
          </cell>
          <cell r="M157">
            <v>0.72415960103043897</v>
          </cell>
        </row>
        <row r="158">
          <cell r="G158" t="str">
            <v>Czech Republic</v>
          </cell>
          <cell r="H158">
            <v>3</v>
          </cell>
          <cell r="I158">
            <v>2</v>
          </cell>
          <cell r="J158">
            <v>77.5</v>
          </cell>
          <cell r="K158">
            <v>79957.212555832302</v>
          </cell>
          <cell r="L158">
            <v>3.36149416450146</v>
          </cell>
          <cell r="M158">
            <v>0.56820800735866595</v>
          </cell>
        </row>
        <row r="159">
          <cell r="G159" t="str">
            <v>Czech Republic</v>
          </cell>
          <cell r="H159">
            <v>4</v>
          </cell>
          <cell r="I159">
            <v>2</v>
          </cell>
          <cell r="J159">
            <v>13.3</v>
          </cell>
          <cell r="K159">
            <v>13113.9526479822</v>
          </cell>
          <cell r="L159">
            <v>1.89640837175747</v>
          </cell>
          <cell r="M159">
            <v>1.6388328291804199</v>
          </cell>
        </row>
        <row r="160">
          <cell r="G160" t="str">
            <v>Denmark</v>
          </cell>
          <cell r="H160">
            <v>1</v>
          </cell>
          <cell r="I160">
            <v>2</v>
          </cell>
          <cell r="J160">
            <v>64.400000000000006</v>
          </cell>
          <cell r="K160">
            <v>28171.549347379601</v>
          </cell>
          <cell r="L160">
            <v>6.8529297672740697</v>
          </cell>
          <cell r="M160">
            <v>1.1507601439697499</v>
          </cell>
        </row>
        <row r="161">
          <cell r="G161" t="str">
            <v>Denmark</v>
          </cell>
          <cell r="H161">
            <v>2</v>
          </cell>
          <cell r="I161">
            <v>2</v>
          </cell>
          <cell r="J161">
            <v>86</v>
          </cell>
          <cell r="K161">
            <v>46147.865400800198</v>
          </cell>
          <cell r="L161">
            <v>5.3945849859804804</v>
          </cell>
          <cell r="M161">
            <v>0.82409921364058603</v>
          </cell>
        </row>
        <row r="162">
          <cell r="G162" t="str">
            <v>Denmark</v>
          </cell>
          <cell r="H162">
            <v>3</v>
          </cell>
          <cell r="I162">
            <v>2</v>
          </cell>
          <cell r="J162">
            <v>80.900000000000006</v>
          </cell>
          <cell r="K162">
            <v>44362.799894178199</v>
          </cell>
          <cell r="L162">
            <v>3.9596397331441699</v>
          </cell>
          <cell r="M162">
            <v>0.532667296365822</v>
          </cell>
        </row>
        <row r="163">
          <cell r="G163" t="str">
            <v>Denmark</v>
          </cell>
          <cell r="H163">
            <v>4</v>
          </cell>
          <cell r="I163">
            <v>2</v>
          </cell>
          <cell r="J163">
            <v>26.7</v>
          </cell>
          <cell r="K163">
            <v>15761.639803435401</v>
          </cell>
          <cell r="L163">
            <v>3.0021737087566698</v>
          </cell>
          <cell r="M163">
            <v>0.712481223639015</v>
          </cell>
        </row>
        <row r="164">
          <cell r="G164" t="str">
            <v>England (UK)</v>
          </cell>
          <cell r="H164">
            <v>1</v>
          </cell>
          <cell r="I164">
            <v>2</v>
          </cell>
          <cell r="J164">
            <v>91.3</v>
          </cell>
          <cell r="K164">
            <v>560830.16050564602</v>
          </cell>
          <cell r="L164">
            <v>8.6379576056056795</v>
          </cell>
          <cell r="M164">
            <v>0.88163183011383905</v>
          </cell>
        </row>
        <row r="165">
          <cell r="G165" t="str">
            <v>England (UK)</v>
          </cell>
          <cell r="H165">
            <v>2</v>
          </cell>
          <cell r="I165">
            <v>2</v>
          </cell>
          <cell r="J165">
            <v>69.5</v>
          </cell>
          <cell r="K165">
            <v>426805.18260820402</v>
          </cell>
          <cell r="L165">
            <v>4.8060418571394203</v>
          </cell>
          <cell r="M165">
            <v>0.67508341392024596</v>
          </cell>
        </row>
        <row r="166">
          <cell r="G166" t="str">
            <v>England (UK)</v>
          </cell>
          <cell r="H166">
            <v>3</v>
          </cell>
          <cell r="I166">
            <v>2</v>
          </cell>
          <cell r="J166">
            <v>45.3</v>
          </cell>
          <cell r="K166">
            <v>262290.22718524397</v>
          </cell>
          <cell r="L166">
            <v>3.1217686676208301</v>
          </cell>
          <cell r="M166">
            <v>0.65814393497916801</v>
          </cell>
        </row>
        <row r="167">
          <cell r="G167" t="str">
            <v>England (UK)</v>
          </cell>
          <cell r="H167">
            <v>4</v>
          </cell>
          <cell r="I167">
            <v>2</v>
          </cell>
          <cell r="J167">
            <v>13.9</v>
          </cell>
          <cell r="K167">
            <v>74119.772496587204</v>
          </cell>
          <cell r="L167">
            <v>2.1890865749317499</v>
          </cell>
          <cell r="M167">
            <v>0.79220309421219004</v>
          </cell>
        </row>
        <row r="168">
          <cell r="G168" t="str">
            <v>Estonia</v>
          </cell>
          <cell r="H168">
            <v>1</v>
          </cell>
          <cell r="I168">
            <v>2</v>
          </cell>
          <cell r="J168">
            <v>77.099999999999994</v>
          </cell>
          <cell r="K168">
            <v>9494.6561425640593</v>
          </cell>
          <cell r="L168">
            <v>8.8719279657437298</v>
          </cell>
          <cell r="M168">
            <v>1.08850151304</v>
          </cell>
        </row>
        <row r="169">
          <cell r="G169" t="str">
            <v>Estonia</v>
          </cell>
          <cell r="H169">
            <v>2</v>
          </cell>
          <cell r="I169">
            <v>2</v>
          </cell>
          <cell r="J169">
            <v>135.6</v>
          </cell>
          <cell r="K169">
            <v>16730.404957864601</v>
          </cell>
          <cell r="L169">
            <v>6.4070255041009503</v>
          </cell>
          <cell r="M169">
            <v>0.62790092452324198</v>
          </cell>
        </row>
        <row r="170">
          <cell r="G170" t="str">
            <v>Estonia</v>
          </cell>
          <cell r="H170">
            <v>3</v>
          </cell>
          <cell r="I170">
            <v>2</v>
          </cell>
          <cell r="J170">
            <v>100.9</v>
          </cell>
          <cell r="K170">
            <v>12242.160562753201</v>
          </cell>
          <cell r="L170">
            <v>4.5326539437374702</v>
          </cell>
          <cell r="M170">
            <v>0.52618277243545897</v>
          </cell>
        </row>
        <row r="171">
          <cell r="G171" t="str">
            <v>Estonia</v>
          </cell>
          <cell r="H171">
            <v>4</v>
          </cell>
          <cell r="I171">
            <v>2</v>
          </cell>
          <cell r="J171">
            <v>12.4</v>
          </cell>
          <cell r="K171">
            <v>1532.40655224647</v>
          </cell>
          <cell r="L171">
            <v>1.9201823988078901</v>
          </cell>
          <cell r="M171">
            <v>0.69518906101241895</v>
          </cell>
        </row>
        <row r="172">
          <cell r="G172" t="str">
            <v>Finland</v>
          </cell>
          <cell r="H172">
            <v>1</v>
          </cell>
          <cell r="I172">
            <v>2</v>
          </cell>
          <cell r="J172">
            <v>26.4</v>
          </cell>
          <cell r="K172">
            <v>20346.2663347909</v>
          </cell>
          <cell r="L172">
            <v>5.4340957590714503</v>
          </cell>
          <cell r="M172">
            <v>1.2720162382428</v>
          </cell>
        </row>
        <row r="173">
          <cell r="G173" t="str">
            <v>Finland</v>
          </cell>
          <cell r="H173">
            <v>2</v>
          </cell>
          <cell r="I173">
            <v>2</v>
          </cell>
          <cell r="J173">
            <v>47.9</v>
          </cell>
          <cell r="K173">
            <v>32567.777604013001</v>
          </cell>
          <cell r="L173">
            <v>3.9896792855066399</v>
          </cell>
          <cell r="M173">
            <v>0.72942134541877701</v>
          </cell>
        </row>
        <row r="174">
          <cell r="G174" t="str">
            <v>Finland</v>
          </cell>
          <cell r="H174">
            <v>3</v>
          </cell>
          <cell r="I174">
            <v>2</v>
          </cell>
          <cell r="J174">
            <v>51</v>
          </cell>
          <cell r="K174">
            <v>34228.547918359101</v>
          </cell>
          <cell r="L174">
            <v>3.20431305504904</v>
          </cell>
          <cell r="M174">
            <v>0.50945602837799697</v>
          </cell>
        </row>
        <row r="175">
          <cell r="G175" t="str">
            <v>Finland</v>
          </cell>
          <cell r="H175">
            <v>4</v>
          </cell>
          <cell r="I175">
            <v>2</v>
          </cell>
          <cell r="J175">
            <v>26.7</v>
          </cell>
          <cell r="K175">
            <v>16710.029186027601</v>
          </cell>
          <cell r="L175">
            <v>2.9386839357576102</v>
          </cell>
          <cell r="M175">
            <v>0.57015229437584902</v>
          </cell>
        </row>
        <row r="176">
          <cell r="G176" t="str">
            <v>Flanders (Belgium)</v>
          </cell>
          <cell r="H176">
            <v>1</v>
          </cell>
          <cell r="I176">
            <v>2</v>
          </cell>
          <cell r="J176">
            <v>13.3</v>
          </cell>
          <cell r="K176">
            <v>8907.8185311009292</v>
          </cell>
          <cell r="L176">
            <v>1.9138077260469699</v>
          </cell>
          <cell r="M176">
            <v>0.61139835421567801</v>
          </cell>
        </row>
        <row r="177">
          <cell r="G177" t="str">
            <v>Flanders (Belgium)</v>
          </cell>
          <cell r="H177">
            <v>2</v>
          </cell>
          <cell r="I177">
            <v>2</v>
          </cell>
          <cell r="J177">
            <v>26.9</v>
          </cell>
          <cell r="K177">
            <v>18496.333027371202</v>
          </cell>
          <cell r="L177">
            <v>1.9725738354645901</v>
          </cell>
          <cell r="M177">
            <v>0.47954013613021002</v>
          </cell>
        </row>
        <row r="178">
          <cell r="G178" t="str">
            <v>Flanders (Belgium)</v>
          </cell>
          <cell r="H178">
            <v>3</v>
          </cell>
          <cell r="I178">
            <v>2</v>
          </cell>
          <cell r="J178">
            <v>22.8</v>
          </cell>
          <cell r="K178">
            <v>16051.537746023299</v>
          </cell>
          <cell r="L178">
            <v>1.30337704788581</v>
          </cell>
          <cell r="M178">
            <v>0.337031220117259</v>
          </cell>
        </row>
        <row r="179">
          <cell r="G179" t="str">
            <v>Flanders (Belgium)</v>
          </cell>
          <cell r="H179">
            <v>4</v>
          </cell>
          <cell r="I179">
            <v>2</v>
          </cell>
          <cell r="J179">
            <v>12</v>
          </cell>
          <cell r="K179">
            <v>8391.3120916239805</v>
          </cell>
          <cell r="L179">
            <v>1.3888475721011599</v>
          </cell>
          <cell r="M179">
            <v>0.472502156417345</v>
          </cell>
        </row>
        <row r="180">
          <cell r="G180" t="str">
            <v>France</v>
          </cell>
          <cell r="H180">
            <v>1</v>
          </cell>
          <cell r="I180">
            <v>2</v>
          </cell>
          <cell r="J180">
            <v>91.6</v>
          </cell>
          <cell r="K180">
            <v>675226.87691952405</v>
          </cell>
          <cell r="L180">
            <v>7.0639966780333001</v>
          </cell>
          <cell r="M180">
            <v>0.58509739099561198</v>
          </cell>
        </row>
        <row r="181">
          <cell r="G181" t="str">
            <v>France</v>
          </cell>
          <cell r="H181">
            <v>2</v>
          </cell>
          <cell r="I181">
            <v>2</v>
          </cell>
          <cell r="J181">
            <v>1</v>
          </cell>
          <cell r="K181">
            <v>338.71632070986061</v>
          </cell>
          <cell r="L181">
            <v>27.203839106763517</v>
          </cell>
          <cell r="M181">
            <v>32.236930846108351</v>
          </cell>
        </row>
        <row r="182">
          <cell r="G182" t="str">
            <v>France</v>
          </cell>
          <cell r="H182">
            <v>3</v>
          </cell>
          <cell r="I182">
            <v>2</v>
          </cell>
          <cell r="J182">
            <v>55.3</v>
          </cell>
          <cell r="K182">
            <v>352282.14151480497</v>
          </cell>
          <cell r="L182">
            <v>3.8518385091714298</v>
          </cell>
          <cell r="M182">
            <v>0.71624422030650103</v>
          </cell>
        </row>
        <row r="183">
          <cell r="G183" t="str">
            <v>France</v>
          </cell>
          <cell r="H183">
            <v>4</v>
          </cell>
          <cell r="I183">
            <v>2</v>
          </cell>
          <cell r="J183">
            <v>16.600000000000001</v>
          </cell>
          <cell r="K183">
            <v>106516.78293307401</v>
          </cell>
          <cell r="L183">
            <v>3.9025487457116701</v>
          </cell>
          <cell r="M183">
            <v>1.3186082883668</v>
          </cell>
        </row>
        <row r="184">
          <cell r="G184" t="str">
            <v>Germany</v>
          </cell>
          <cell r="H184">
            <v>1</v>
          </cell>
          <cell r="I184">
            <v>2</v>
          </cell>
          <cell r="J184">
            <v>50.2</v>
          </cell>
          <cell r="K184">
            <v>579339.48580499901</v>
          </cell>
          <cell r="L184">
            <v>7.0614750741765704</v>
          </cell>
          <cell r="M184">
            <v>1.06992095259269</v>
          </cell>
        </row>
        <row r="185">
          <cell r="G185" t="str">
            <v>Germany</v>
          </cell>
          <cell r="H185">
            <v>2</v>
          </cell>
          <cell r="I185">
            <v>2</v>
          </cell>
          <cell r="J185">
            <v>53.8</v>
          </cell>
          <cell r="K185">
            <v>605725.44554950204</v>
          </cell>
          <cell r="L185">
            <v>4.4064440927194601</v>
          </cell>
          <cell r="M185">
            <v>0.746858873449881</v>
          </cell>
        </row>
        <row r="186">
          <cell r="G186" t="str">
            <v>Germany</v>
          </cell>
          <cell r="H186">
            <v>3</v>
          </cell>
          <cell r="I186">
            <v>2</v>
          </cell>
          <cell r="J186">
            <v>46</v>
          </cell>
          <cell r="K186">
            <v>497734.22895281599</v>
          </cell>
          <cell r="L186">
            <v>3.2314685350259</v>
          </cell>
          <cell r="M186">
            <v>0.59419135885858798</v>
          </cell>
        </row>
        <row r="187">
          <cell r="G187" t="str">
            <v>Germany</v>
          </cell>
          <cell r="H187">
            <v>4</v>
          </cell>
          <cell r="I187">
            <v>2</v>
          </cell>
          <cell r="J187">
            <v>9</v>
          </cell>
          <cell r="K187">
            <v>73413.527629629898</v>
          </cell>
          <cell r="L187">
            <v>1.1421438587366799</v>
          </cell>
          <cell r="M187">
            <v>0.53544299581662902</v>
          </cell>
        </row>
        <row r="188">
          <cell r="G188" t="str">
            <v>Capitals</v>
          </cell>
          <cell r="H188">
            <v>1</v>
          </cell>
          <cell r="I188">
            <v>2</v>
          </cell>
          <cell r="J188">
            <v>146</v>
          </cell>
          <cell r="K188">
            <v>196686.960202271</v>
          </cell>
          <cell r="L188">
            <v>11.4569458218453</v>
          </cell>
          <cell r="M188">
            <v>1.4236419623491801</v>
          </cell>
        </row>
        <row r="189">
          <cell r="G189" t="str">
            <v>Capitals</v>
          </cell>
          <cell r="H189">
            <v>2</v>
          </cell>
          <cell r="I189">
            <v>2</v>
          </cell>
          <cell r="J189">
            <v>241.6</v>
          </cell>
          <cell r="K189">
            <v>357146.46658207203</v>
          </cell>
          <cell r="L189">
            <v>15.037415667920399</v>
          </cell>
          <cell r="M189">
            <v>1.15512511252572</v>
          </cell>
        </row>
        <row r="190">
          <cell r="G190" t="str">
            <v>Capitals</v>
          </cell>
          <cell r="H190">
            <v>3</v>
          </cell>
          <cell r="I190">
            <v>2</v>
          </cell>
          <cell r="J190">
            <v>121.8</v>
          </cell>
          <cell r="K190">
            <v>199413.97617082301</v>
          </cell>
          <cell r="L190">
            <v>13.4877568115263</v>
          </cell>
          <cell r="M190">
            <v>1.79332887217138</v>
          </cell>
        </row>
        <row r="191">
          <cell r="G191" t="str">
            <v>Capitals</v>
          </cell>
          <cell r="H191">
            <v>4</v>
          </cell>
          <cell r="I191">
            <v>2</v>
          </cell>
          <cell r="J191">
            <v>15.6</v>
          </cell>
          <cell r="K191">
            <v>25863.965685272498</v>
          </cell>
          <cell r="L191">
            <v>7.3970970360623802</v>
          </cell>
          <cell r="M191">
            <v>2.6365432401134399</v>
          </cell>
        </row>
        <row r="192">
          <cell r="G192" t="str">
            <v>Ireland</v>
          </cell>
          <cell r="H192">
            <v>3</v>
          </cell>
          <cell r="I192">
            <v>2</v>
          </cell>
          <cell r="J192">
            <v>1</v>
          </cell>
          <cell r="K192">
            <v>816.64030735559595</v>
          </cell>
          <cell r="L192">
            <v>100</v>
          </cell>
          <cell r="M192">
            <v>0</v>
          </cell>
        </row>
        <row r="193">
          <cell r="G193" t="str">
            <v>Ireland</v>
          </cell>
          <cell r="H193">
            <v>1</v>
          </cell>
          <cell r="I193">
            <v>2</v>
          </cell>
          <cell r="J193">
            <v>117.2</v>
          </cell>
          <cell r="K193">
            <v>60210.152245213001</v>
          </cell>
          <cell r="L193">
            <v>9.7096057017959101</v>
          </cell>
          <cell r="M193">
            <v>1.1160369908743899</v>
          </cell>
        </row>
        <row r="194">
          <cell r="G194" t="str">
            <v>Ireland</v>
          </cell>
          <cell r="H194">
            <v>2</v>
          </cell>
          <cell r="I194">
            <v>2</v>
          </cell>
          <cell r="J194">
            <v>165.5</v>
          </cell>
          <cell r="K194">
            <v>81434.581238803701</v>
          </cell>
          <cell r="L194">
            <v>8.9364527372856699</v>
          </cell>
          <cell r="M194">
            <v>0.84907382886723604</v>
          </cell>
        </row>
        <row r="195">
          <cell r="G195" t="str">
            <v>Ireland</v>
          </cell>
          <cell r="H195">
            <v>3</v>
          </cell>
          <cell r="I195">
            <v>2</v>
          </cell>
          <cell r="J195">
            <v>91.9</v>
          </cell>
          <cell r="K195">
            <v>45784.6113415652</v>
          </cell>
          <cell r="L195">
            <v>6.5334700406712001</v>
          </cell>
          <cell r="M195">
            <v>0.96450740481076103</v>
          </cell>
        </row>
        <row r="196">
          <cell r="G196" t="str">
            <v>Ireland</v>
          </cell>
          <cell r="H196">
            <v>4</v>
          </cell>
          <cell r="I196">
            <v>2</v>
          </cell>
          <cell r="J196">
            <v>19.399999999999999</v>
          </cell>
          <cell r="K196">
            <v>8658.5877112406797</v>
          </cell>
          <cell r="L196">
            <v>4.5138740737934198</v>
          </cell>
          <cell r="M196">
            <v>1.53202274769047</v>
          </cell>
        </row>
        <row r="197">
          <cell r="G197" t="str">
            <v>Penguins</v>
          </cell>
          <cell r="H197">
            <v>1</v>
          </cell>
          <cell r="I197">
            <v>2</v>
          </cell>
          <cell r="J197">
            <v>58.3</v>
          </cell>
          <cell r="K197">
            <v>45819.185560883401</v>
          </cell>
          <cell r="L197">
            <v>4.0675516904665798</v>
          </cell>
          <cell r="M197">
            <v>0.60480865439572096</v>
          </cell>
        </row>
        <row r="198">
          <cell r="G198" t="str">
            <v>Penguins</v>
          </cell>
          <cell r="H198">
            <v>2</v>
          </cell>
          <cell r="I198">
            <v>2</v>
          </cell>
          <cell r="J198">
            <v>52.8</v>
          </cell>
          <cell r="K198">
            <v>44584.149828965899</v>
          </cell>
          <cell r="L198">
            <v>4.1475758625860504</v>
          </cell>
          <cell r="M198">
            <v>0.70131387676715995</v>
          </cell>
        </row>
        <row r="199">
          <cell r="G199" t="str">
            <v>Penguins</v>
          </cell>
          <cell r="H199">
            <v>3</v>
          </cell>
          <cell r="I199">
            <v>2</v>
          </cell>
          <cell r="J199">
            <v>31.8</v>
          </cell>
          <cell r="K199">
            <v>31870.275988588</v>
          </cell>
          <cell r="L199">
            <v>3.3704317879004999</v>
          </cell>
          <cell r="M199">
            <v>0.593505025852198</v>
          </cell>
        </row>
        <row r="200">
          <cell r="G200" t="str">
            <v>Penguins</v>
          </cell>
          <cell r="H200">
            <v>4</v>
          </cell>
          <cell r="I200">
            <v>2</v>
          </cell>
          <cell r="J200">
            <v>12.1</v>
          </cell>
          <cell r="K200">
            <v>14316.4263586617</v>
          </cell>
          <cell r="L200">
            <v>3.4629781857630402</v>
          </cell>
          <cell r="M200">
            <v>1.14452445591876</v>
          </cell>
        </row>
        <row r="201">
          <cell r="G201" t="str">
            <v>Italy</v>
          </cell>
          <cell r="H201">
            <v>1</v>
          </cell>
          <cell r="I201">
            <v>2</v>
          </cell>
          <cell r="J201">
            <v>102.5</v>
          </cell>
          <cell r="K201">
            <v>1124426.1506951</v>
          </cell>
          <cell r="L201">
            <v>10.806209964810201</v>
          </cell>
          <cell r="M201">
            <v>1.2480543854164099</v>
          </cell>
        </row>
        <row r="202">
          <cell r="G202" t="str">
            <v>Italy</v>
          </cell>
          <cell r="H202">
            <v>2</v>
          </cell>
          <cell r="I202">
            <v>2</v>
          </cell>
          <cell r="J202">
            <v>113.7</v>
          </cell>
          <cell r="K202">
            <v>1088690.7995567</v>
          </cell>
          <cell r="L202">
            <v>8.5540386921858893</v>
          </cell>
          <cell r="M202">
            <v>0.95655655368247605</v>
          </cell>
        </row>
        <row r="203">
          <cell r="G203" t="str">
            <v>Italy</v>
          </cell>
          <cell r="H203">
            <v>3</v>
          </cell>
          <cell r="I203">
            <v>2</v>
          </cell>
          <cell r="J203">
            <v>66.7</v>
          </cell>
          <cell r="K203">
            <v>613784.85850029998</v>
          </cell>
          <cell r="L203">
            <v>7.7299303300844997</v>
          </cell>
          <cell r="M203">
            <v>1.1010192943236801</v>
          </cell>
        </row>
        <row r="204">
          <cell r="G204" t="str">
            <v>Italy</v>
          </cell>
          <cell r="H204">
            <v>4</v>
          </cell>
          <cell r="I204">
            <v>2</v>
          </cell>
          <cell r="J204">
            <v>8.1</v>
          </cell>
          <cell r="K204">
            <v>70660.360056899997</v>
          </cell>
          <cell r="L204">
            <v>4.6608176026338803</v>
          </cell>
          <cell r="M204">
            <v>2.4469934288820299</v>
          </cell>
        </row>
        <row r="205">
          <cell r="G205" t="str">
            <v>Panthers</v>
          </cell>
          <cell r="H205">
            <v>1</v>
          </cell>
          <cell r="I205">
            <v>2</v>
          </cell>
          <cell r="J205">
            <v>74.400000000000006</v>
          </cell>
          <cell r="K205">
            <v>83287.506660213505</v>
          </cell>
          <cell r="L205">
            <v>2.4916362767746101</v>
          </cell>
          <cell r="M205">
            <v>0.37240910326309401</v>
          </cell>
        </row>
        <row r="206">
          <cell r="G206" t="str">
            <v>Panthers</v>
          </cell>
          <cell r="H206">
            <v>2</v>
          </cell>
          <cell r="I206">
            <v>2</v>
          </cell>
          <cell r="J206">
            <v>25.4</v>
          </cell>
          <cell r="K206">
            <v>29181.1283262781</v>
          </cell>
          <cell r="L206">
            <v>2.1401608166313202</v>
          </cell>
          <cell r="M206">
            <v>0.60141930345967698</v>
          </cell>
        </row>
        <row r="207">
          <cell r="G207" t="str">
            <v>Panthers</v>
          </cell>
          <cell r="H207">
            <v>3</v>
          </cell>
          <cell r="I207">
            <v>2</v>
          </cell>
          <cell r="J207">
            <v>10.199999999999999</v>
          </cell>
          <cell r="K207">
            <v>12737.660512286</v>
          </cell>
          <cell r="L207">
            <v>3.2833998041096701</v>
          </cell>
          <cell r="M207">
            <v>1.53000675079246</v>
          </cell>
        </row>
        <row r="208">
          <cell r="G208" t="str">
            <v>Panthers</v>
          </cell>
          <cell r="H208">
            <v>4</v>
          </cell>
          <cell r="I208">
            <v>2</v>
          </cell>
          <cell r="J208">
            <v>2</v>
          </cell>
          <cell r="K208">
            <v>4336.7911953585799</v>
          </cell>
          <cell r="L208">
            <v>8.5788378972440107</v>
          </cell>
          <cell r="M208">
            <v>7.5462684615635096</v>
          </cell>
        </row>
        <row r="209">
          <cell r="G209" t="str">
            <v>Japan</v>
          </cell>
          <cell r="H209">
            <v>1</v>
          </cell>
          <cell r="I209">
            <v>2</v>
          </cell>
          <cell r="J209">
            <v>1.8</v>
          </cell>
          <cell r="K209">
            <v>46672.420593700001</v>
          </cell>
          <cell r="L209">
            <v>0.85064714105096995</v>
          </cell>
          <cell r="M209">
            <v>0.68262564097401202</v>
          </cell>
        </row>
        <row r="210">
          <cell r="G210" t="str">
            <v>Japan</v>
          </cell>
          <cell r="H210">
            <v>2</v>
          </cell>
          <cell r="I210">
            <v>3</v>
          </cell>
          <cell r="J210">
            <v>3</v>
          </cell>
          <cell r="K210">
            <v>7892.1997640359168</v>
          </cell>
          <cell r="L210">
            <v>32.079851587226457</v>
          </cell>
          <cell r="M210">
            <v>23.433938225543518</v>
          </cell>
        </row>
        <row r="211">
          <cell r="G211" t="str">
            <v>Japan</v>
          </cell>
          <cell r="H211">
            <v>3</v>
          </cell>
          <cell r="I211">
            <v>2</v>
          </cell>
          <cell r="J211">
            <v>23.6</v>
          </cell>
          <cell r="K211">
            <v>586452.47751240002</v>
          </cell>
          <cell r="L211">
            <v>1.9478121677522999</v>
          </cell>
          <cell r="M211">
            <v>0.43265992725896302</v>
          </cell>
        </row>
        <row r="212">
          <cell r="G212" t="str">
            <v>Japan</v>
          </cell>
          <cell r="H212">
            <v>4</v>
          </cell>
          <cell r="I212">
            <v>2</v>
          </cell>
          <cell r="J212">
            <v>9.1999999999999993</v>
          </cell>
          <cell r="K212">
            <v>214330.10754999999</v>
          </cell>
          <cell r="L212">
            <v>1.5970686799849301</v>
          </cell>
          <cell r="M212">
            <v>0.55068433239837999</v>
          </cell>
        </row>
        <row r="213">
          <cell r="G213" t="str">
            <v>Korea</v>
          </cell>
          <cell r="H213">
            <v>1</v>
          </cell>
          <cell r="I213">
            <v>2</v>
          </cell>
          <cell r="J213">
            <v>29.9</v>
          </cell>
          <cell r="K213">
            <v>151623.262033101</v>
          </cell>
          <cell r="L213">
            <v>2.5735896347220302</v>
          </cell>
          <cell r="M213">
            <v>0.604343956798439</v>
          </cell>
        </row>
        <row r="214">
          <cell r="G214" t="str">
            <v>Korea</v>
          </cell>
          <cell r="H214">
            <v>2</v>
          </cell>
          <cell r="I214">
            <v>2</v>
          </cell>
          <cell r="J214">
            <v>57.4</v>
          </cell>
          <cell r="K214">
            <v>278838.314360063</v>
          </cell>
          <cell r="L214">
            <v>2.4289786894697798</v>
          </cell>
          <cell r="M214">
            <v>0.40446104941046201</v>
          </cell>
        </row>
        <row r="215">
          <cell r="G215" t="str">
            <v>Korea</v>
          </cell>
          <cell r="H215">
            <v>3</v>
          </cell>
          <cell r="I215">
            <v>2</v>
          </cell>
          <cell r="J215">
            <v>44</v>
          </cell>
          <cell r="K215">
            <v>228760.540350956</v>
          </cell>
          <cell r="L215">
            <v>2.4841624498813601</v>
          </cell>
          <cell r="M215">
            <v>0.49460159211417098</v>
          </cell>
        </row>
        <row r="216">
          <cell r="G216" t="str">
            <v>Korea</v>
          </cell>
          <cell r="H216">
            <v>4</v>
          </cell>
          <cell r="I216">
            <v>2</v>
          </cell>
          <cell r="J216">
            <v>8.6999999999999993</v>
          </cell>
          <cell r="K216">
            <v>43963.195545333598</v>
          </cell>
          <cell r="L216">
            <v>2.4485133720694501</v>
          </cell>
          <cell r="M216">
            <v>0.96261346556396099</v>
          </cell>
        </row>
        <row r="217">
          <cell r="G217" t="str">
            <v>Islanders</v>
          </cell>
          <cell r="H217">
            <v>1</v>
          </cell>
          <cell r="I217">
            <v>2</v>
          </cell>
          <cell r="J217">
            <v>100.8</v>
          </cell>
          <cell r="K217">
            <v>39761.602918836201</v>
          </cell>
          <cell r="L217">
            <v>13.282800272203099</v>
          </cell>
          <cell r="M217">
            <v>1.4987615378858099</v>
          </cell>
        </row>
        <row r="218">
          <cell r="G218" t="str">
            <v>Islanders</v>
          </cell>
          <cell r="H218">
            <v>2</v>
          </cell>
          <cell r="I218">
            <v>2</v>
          </cell>
          <cell r="J218">
            <v>144.6</v>
          </cell>
          <cell r="K218">
            <v>48968.858917085199</v>
          </cell>
          <cell r="L218">
            <v>8.3665372017917701</v>
          </cell>
          <cell r="M218">
            <v>0.98372341224215898</v>
          </cell>
        </row>
        <row r="219">
          <cell r="G219" t="str">
            <v>Islanders</v>
          </cell>
          <cell r="H219">
            <v>3</v>
          </cell>
          <cell r="I219">
            <v>3</v>
          </cell>
          <cell r="J219">
            <v>3</v>
          </cell>
          <cell r="K219">
            <v>681.43747986728351</v>
          </cell>
          <cell r="L219">
            <v>19.389208508508315</v>
          </cell>
          <cell r="M219">
            <v>19.343891890906157</v>
          </cell>
        </row>
        <row r="220">
          <cell r="G220" t="str">
            <v>Islanders</v>
          </cell>
          <cell r="H220">
            <v>4</v>
          </cell>
          <cell r="I220">
            <v>2</v>
          </cell>
          <cell r="J220">
            <v>15.1</v>
          </cell>
          <cell r="K220">
            <v>4229.0231584534204</v>
          </cell>
          <cell r="L220">
            <v>2.9035824278580402</v>
          </cell>
          <cell r="M220">
            <v>1.31111829770415</v>
          </cell>
        </row>
        <row r="221">
          <cell r="G221" t="str">
            <v>Netherlands</v>
          </cell>
          <cell r="H221">
            <v>1</v>
          </cell>
          <cell r="I221">
            <v>2</v>
          </cell>
          <cell r="J221">
            <v>25.4</v>
          </cell>
          <cell r="K221">
            <v>81119.568789267199</v>
          </cell>
          <cell r="L221">
            <v>6.3770856985809896</v>
          </cell>
          <cell r="M221">
            <v>1.332435122435</v>
          </cell>
        </row>
        <row r="222">
          <cell r="G222" t="str">
            <v>Netherlands</v>
          </cell>
          <cell r="H222">
            <v>2</v>
          </cell>
          <cell r="I222">
            <v>2</v>
          </cell>
          <cell r="J222">
            <v>33.9</v>
          </cell>
          <cell r="K222">
            <v>89764.710010547002</v>
          </cell>
          <cell r="L222">
            <v>3.5848632917543402</v>
          </cell>
          <cell r="M222">
            <v>0.74388257044638795</v>
          </cell>
        </row>
        <row r="223">
          <cell r="G223" t="str">
            <v>Netherlands</v>
          </cell>
          <cell r="H223">
            <v>3</v>
          </cell>
          <cell r="I223">
            <v>2</v>
          </cell>
          <cell r="J223">
            <v>43.1</v>
          </cell>
          <cell r="K223">
            <v>95649.549698135699</v>
          </cell>
          <cell r="L223">
            <v>2.7465041417698801</v>
          </cell>
          <cell r="M223">
            <v>0.50996802499216298</v>
          </cell>
        </row>
        <row r="224">
          <cell r="G224" t="str">
            <v>Netherlands</v>
          </cell>
          <cell r="H224">
            <v>4</v>
          </cell>
          <cell r="I224">
            <v>2</v>
          </cell>
          <cell r="J224">
            <v>17.600000000000001</v>
          </cell>
          <cell r="K224">
            <v>40934.768799272999</v>
          </cell>
          <cell r="L224">
            <v>2.5949583737011901</v>
          </cell>
          <cell r="M224">
            <v>0.88701977554012501</v>
          </cell>
        </row>
        <row r="225">
          <cell r="G225" t="str">
            <v>Blues</v>
          </cell>
          <cell r="H225">
            <v>1</v>
          </cell>
          <cell r="I225">
            <v>2</v>
          </cell>
          <cell r="J225">
            <v>93.2</v>
          </cell>
          <cell r="K225">
            <v>29687.380373121701</v>
          </cell>
          <cell r="L225">
            <v>7.39342390316577</v>
          </cell>
          <cell r="M225">
            <v>0.97708674779189097</v>
          </cell>
        </row>
        <row r="226">
          <cell r="G226" t="str">
            <v>Blues</v>
          </cell>
          <cell r="H226">
            <v>2</v>
          </cell>
          <cell r="I226">
            <v>2</v>
          </cell>
          <cell r="J226">
            <v>90.7</v>
          </cell>
          <cell r="K226">
            <v>33473.832106517199</v>
          </cell>
          <cell r="L226">
            <v>4.9991454592402702</v>
          </cell>
          <cell r="M226">
            <v>0.68577685770466301</v>
          </cell>
        </row>
        <row r="227">
          <cell r="G227" t="str">
            <v>Blues</v>
          </cell>
          <cell r="H227">
            <v>3</v>
          </cell>
          <cell r="I227">
            <v>2</v>
          </cell>
          <cell r="J227">
            <v>67.099999999999994</v>
          </cell>
          <cell r="K227">
            <v>26542.8397274446</v>
          </cell>
          <cell r="L227">
            <v>3.63901168903269</v>
          </cell>
          <cell r="M227">
            <v>0.60238123389546905</v>
          </cell>
        </row>
        <row r="228">
          <cell r="G228" t="str">
            <v>Blues</v>
          </cell>
          <cell r="H228">
            <v>4</v>
          </cell>
          <cell r="I228">
            <v>3</v>
          </cell>
          <cell r="J228">
            <v>1</v>
          </cell>
          <cell r="K228">
            <v>380.6895718011159</v>
          </cell>
          <cell r="L228">
            <v>43.641135480642106</v>
          </cell>
          <cell r="M228">
            <v>50.67027137287559</v>
          </cell>
        </row>
        <row r="229">
          <cell r="G229" t="str">
            <v>Northern Ireland (UK)</v>
          </cell>
          <cell r="H229">
            <v>1</v>
          </cell>
          <cell r="I229">
            <v>2</v>
          </cell>
          <cell r="J229">
            <v>46.8</v>
          </cell>
          <cell r="K229">
            <v>11757.173672758399</v>
          </cell>
          <cell r="L229">
            <v>5.12085563463528</v>
          </cell>
          <cell r="M229">
            <v>0.91372310866472495</v>
          </cell>
        </row>
        <row r="230">
          <cell r="G230" t="str">
            <v>Northern Ireland (UK)</v>
          </cell>
          <cell r="H230">
            <v>2</v>
          </cell>
          <cell r="I230">
            <v>2</v>
          </cell>
          <cell r="J230">
            <v>41.9</v>
          </cell>
          <cell r="K230">
            <v>13262.142904324401</v>
          </cell>
          <cell r="L230">
            <v>4.0868379052430299</v>
          </cell>
          <cell r="M230">
            <v>0.888049531512904</v>
          </cell>
        </row>
        <row r="231">
          <cell r="G231" t="str">
            <v>Northern Ireland (UK)</v>
          </cell>
          <cell r="H231">
            <v>3</v>
          </cell>
          <cell r="I231">
            <v>2</v>
          </cell>
          <cell r="J231">
            <v>28.1</v>
          </cell>
          <cell r="K231">
            <v>8330.0688303882798</v>
          </cell>
          <cell r="L231">
            <v>3.13986960056824</v>
          </cell>
          <cell r="M231">
            <v>0.92446119833678397</v>
          </cell>
        </row>
        <row r="232">
          <cell r="G232" t="str">
            <v>Northern Ireland (UK)</v>
          </cell>
          <cell r="H232">
            <v>4</v>
          </cell>
          <cell r="I232">
            <v>2</v>
          </cell>
          <cell r="J232">
            <v>7.2</v>
          </cell>
          <cell r="K232">
            <v>2848.47950358259</v>
          </cell>
          <cell r="L232">
            <v>3.6628200633216901</v>
          </cell>
          <cell r="M232">
            <v>2.20739807996959</v>
          </cell>
        </row>
        <row r="233">
          <cell r="G233" t="str">
            <v>Norway</v>
          </cell>
          <cell r="I233">
            <v>2</v>
          </cell>
          <cell r="J233">
            <v>1</v>
          </cell>
          <cell r="K233">
            <v>338.71632070986101</v>
          </cell>
          <cell r="L233">
            <v>27.2038391067635</v>
          </cell>
          <cell r="M233">
            <v>32.2369308461084</v>
          </cell>
        </row>
        <row r="234">
          <cell r="G234" t="str">
            <v>Norway</v>
          </cell>
          <cell r="H234">
            <v>1</v>
          </cell>
          <cell r="I234">
            <v>2</v>
          </cell>
          <cell r="J234">
            <v>24.3</v>
          </cell>
          <cell r="K234">
            <v>18068.462877568199</v>
          </cell>
          <cell r="L234">
            <v>4.9527888509562299</v>
          </cell>
          <cell r="M234">
            <v>1.1581331315732999</v>
          </cell>
        </row>
        <row r="235">
          <cell r="G235" t="str">
            <v>Norway</v>
          </cell>
          <cell r="H235">
            <v>2</v>
          </cell>
          <cell r="I235">
            <v>2</v>
          </cell>
          <cell r="J235">
            <v>26.3</v>
          </cell>
          <cell r="K235">
            <v>20090.307370684699</v>
          </cell>
          <cell r="L235">
            <v>2.8291358972029301</v>
          </cell>
          <cell r="M235">
            <v>0.63807531623978098</v>
          </cell>
        </row>
        <row r="236">
          <cell r="G236" t="str">
            <v>Norway</v>
          </cell>
          <cell r="H236">
            <v>3</v>
          </cell>
          <cell r="I236">
            <v>2</v>
          </cell>
          <cell r="J236">
            <v>29</v>
          </cell>
          <cell r="K236">
            <v>18760.981015895599</v>
          </cell>
          <cell r="L236">
            <v>1.90051318180597</v>
          </cell>
          <cell r="M236">
            <v>0.41433381661643198</v>
          </cell>
        </row>
        <row r="237">
          <cell r="G237" t="str">
            <v>Norway</v>
          </cell>
          <cell r="H237">
            <v>4</v>
          </cell>
          <cell r="I237">
            <v>2</v>
          </cell>
          <cell r="J237">
            <v>10.4</v>
          </cell>
          <cell r="K237">
            <v>7018.3435681578503</v>
          </cell>
          <cell r="L237">
            <v>1.4095681010468899</v>
          </cell>
          <cell r="M237">
            <v>0.53452336136926804</v>
          </cell>
        </row>
        <row r="238">
          <cell r="G238" t="str">
            <v>Poland</v>
          </cell>
          <cell r="H238">
            <v>1</v>
          </cell>
          <cell r="I238">
            <v>3</v>
          </cell>
          <cell r="J238">
            <v>1</v>
          </cell>
          <cell r="K238">
            <v>7790.4045308494287</v>
          </cell>
          <cell r="L238">
            <v>100</v>
          </cell>
          <cell r="M238">
            <v>0</v>
          </cell>
        </row>
        <row r="239">
          <cell r="G239" t="str">
            <v>Poland</v>
          </cell>
          <cell r="H239">
            <v>2</v>
          </cell>
          <cell r="I239">
            <v>2</v>
          </cell>
          <cell r="J239">
            <v>128.80000000000001</v>
          </cell>
          <cell r="K239">
            <v>477052.00634241302</v>
          </cell>
          <cell r="L239">
            <v>5.88570289016263</v>
          </cell>
          <cell r="M239">
            <v>0.86287916511643104</v>
          </cell>
        </row>
        <row r="240">
          <cell r="G240" t="str">
            <v>Poland</v>
          </cell>
          <cell r="H240">
            <v>3</v>
          </cell>
          <cell r="I240">
            <v>2</v>
          </cell>
          <cell r="J240">
            <v>101.2</v>
          </cell>
          <cell r="K240">
            <v>315074.54236194497</v>
          </cell>
          <cell r="L240">
            <v>4.9188503905893901</v>
          </cell>
          <cell r="M240">
            <v>0.70024419735740895</v>
          </cell>
        </row>
        <row r="241">
          <cell r="G241" t="str">
            <v>Poland</v>
          </cell>
          <cell r="H241">
            <v>4</v>
          </cell>
          <cell r="I241">
            <v>2</v>
          </cell>
          <cell r="J241">
            <v>19.2</v>
          </cell>
          <cell r="K241">
            <v>58301.2124493827</v>
          </cell>
          <cell r="L241">
            <v>3.27122274293975</v>
          </cell>
          <cell r="M241">
            <v>1.33522697850858</v>
          </cell>
        </row>
        <row r="242">
          <cell r="G242" t="str">
            <v>Russian Federation</v>
          </cell>
          <cell r="H242">
            <v>1</v>
          </cell>
          <cell r="I242">
            <v>2</v>
          </cell>
          <cell r="J242">
            <v>6.8</v>
          </cell>
          <cell r="K242">
            <v>215330.64603164099</v>
          </cell>
          <cell r="L242">
            <v>2.1075159298682702</v>
          </cell>
          <cell r="M242">
            <v>1.15427179678388</v>
          </cell>
        </row>
        <row r="243">
          <cell r="G243" t="str">
            <v>Russian Federation</v>
          </cell>
          <cell r="H243">
            <v>2</v>
          </cell>
          <cell r="I243">
            <v>2</v>
          </cell>
          <cell r="J243">
            <v>23.3</v>
          </cell>
          <cell r="K243">
            <v>876199.05143767805</v>
          </cell>
          <cell r="L243">
            <v>3.1063977761318999</v>
          </cell>
          <cell r="M243">
            <v>0.99395274747264695</v>
          </cell>
        </row>
        <row r="244">
          <cell r="G244" t="str">
            <v>Russian Federation</v>
          </cell>
          <cell r="H244">
            <v>3</v>
          </cell>
          <cell r="I244">
            <v>2</v>
          </cell>
          <cell r="J244">
            <v>31.8</v>
          </cell>
          <cell r="K244">
            <v>1000903.00563158</v>
          </cell>
          <cell r="L244">
            <v>3.6709349868800101</v>
          </cell>
          <cell r="M244">
            <v>1.1038688873811799</v>
          </cell>
        </row>
        <row r="245">
          <cell r="G245" t="str">
            <v>Russian Federation</v>
          </cell>
          <cell r="H245">
            <v>4</v>
          </cell>
          <cell r="I245">
            <v>2</v>
          </cell>
          <cell r="J245">
            <v>10.1</v>
          </cell>
          <cell r="K245">
            <v>411028.76301643602</v>
          </cell>
          <cell r="L245">
            <v>7.3739298694412199</v>
          </cell>
          <cell r="M245">
            <v>3.09531540436158</v>
          </cell>
        </row>
        <row r="246">
          <cell r="G246" t="str">
            <v>Lightning</v>
          </cell>
          <cell r="H246">
            <v>1</v>
          </cell>
          <cell r="I246">
            <v>2</v>
          </cell>
          <cell r="J246">
            <v>46.3</v>
          </cell>
          <cell r="K246">
            <v>24406.1199937743</v>
          </cell>
          <cell r="L246">
            <v>3.3960504945277599</v>
          </cell>
          <cell r="M246">
            <v>0.54307040843688803</v>
          </cell>
        </row>
        <row r="247">
          <cell r="G247" t="str">
            <v>Lightning</v>
          </cell>
          <cell r="H247">
            <v>2</v>
          </cell>
          <cell r="I247">
            <v>2</v>
          </cell>
          <cell r="J247">
            <v>33.1</v>
          </cell>
          <cell r="K247">
            <v>17279.062245080699</v>
          </cell>
          <cell r="L247">
            <v>2.8131326125218998</v>
          </cell>
          <cell r="M247">
            <v>0.60299030572131895</v>
          </cell>
        </row>
        <row r="248">
          <cell r="G248" t="str">
            <v>Lightning</v>
          </cell>
          <cell r="H248">
            <v>3</v>
          </cell>
          <cell r="I248">
            <v>2</v>
          </cell>
          <cell r="J248">
            <v>35.6</v>
          </cell>
          <cell r="K248">
            <v>18949.623384301602</v>
          </cell>
          <cell r="L248">
            <v>2.83608111763726</v>
          </cell>
          <cell r="M248">
            <v>0.56461711141640503</v>
          </cell>
        </row>
        <row r="249">
          <cell r="G249" t="str">
            <v>Lightning</v>
          </cell>
          <cell r="H249">
            <v>4</v>
          </cell>
          <cell r="I249">
            <v>2</v>
          </cell>
          <cell r="J249">
            <v>9</v>
          </cell>
          <cell r="K249">
            <v>4546.4419794421701</v>
          </cell>
          <cell r="L249">
            <v>1.61485085440474</v>
          </cell>
          <cell r="M249">
            <v>0.663708861220904</v>
          </cell>
        </row>
        <row r="250">
          <cell r="G250" t="str">
            <v>Slovak Republic</v>
          </cell>
          <cell r="H250">
            <v>1</v>
          </cell>
          <cell r="I250">
            <v>2</v>
          </cell>
          <cell r="J250">
            <v>85.4</v>
          </cell>
          <cell r="K250">
            <v>56961.588237016404</v>
          </cell>
          <cell r="L250">
            <v>12.950990641534901</v>
          </cell>
          <cell r="M250">
            <v>1.7016856144514001</v>
          </cell>
        </row>
        <row r="251">
          <cell r="G251" t="str">
            <v>Slovak Republic</v>
          </cell>
          <cell r="H251">
            <v>2</v>
          </cell>
          <cell r="I251">
            <v>2</v>
          </cell>
          <cell r="J251">
            <v>121.3</v>
          </cell>
          <cell r="K251">
            <v>77995.946604646597</v>
          </cell>
          <cell r="L251">
            <v>7.72401546166921</v>
          </cell>
          <cell r="M251">
            <v>0.82467264498385395</v>
          </cell>
        </row>
        <row r="252">
          <cell r="G252" t="str">
            <v>Slovak Republic</v>
          </cell>
          <cell r="H252">
            <v>3</v>
          </cell>
          <cell r="I252">
            <v>2</v>
          </cell>
          <cell r="J252">
            <v>96.1</v>
          </cell>
          <cell r="K252">
            <v>69321.693677089395</v>
          </cell>
          <cell r="L252">
            <v>5.40652471651351</v>
          </cell>
          <cell r="M252">
            <v>0.63847987187392996</v>
          </cell>
        </row>
        <row r="253">
          <cell r="G253" t="str">
            <v>Slovak Republic</v>
          </cell>
          <cell r="H253">
            <v>4</v>
          </cell>
          <cell r="I253">
            <v>2</v>
          </cell>
          <cell r="J253">
            <v>25.2</v>
          </cell>
          <cell r="K253">
            <v>18529.649444357099</v>
          </cell>
          <cell r="L253">
            <v>4.63347631985084</v>
          </cell>
          <cell r="M253">
            <v>1.2734997907357899</v>
          </cell>
        </row>
        <row r="254">
          <cell r="G254" t="str">
            <v>Stars</v>
          </cell>
          <cell r="H254">
            <v>1</v>
          </cell>
          <cell r="I254">
            <v>2</v>
          </cell>
          <cell r="J254">
            <v>96.6</v>
          </cell>
          <cell r="K254">
            <v>28975.954398958998</v>
          </cell>
          <cell r="L254">
            <v>8.8482413106441893</v>
          </cell>
          <cell r="M254">
            <v>0.95289959949838499</v>
          </cell>
        </row>
        <row r="255">
          <cell r="G255" t="str">
            <v>Stars</v>
          </cell>
          <cell r="H255">
            <v>2</v>
          </cell>
          <cell r="I255">
            <v>3</v>
          </cell>
          <cell r="J255">
            <v>8</v>
          </cell>
          <cell r="K255">
            <v>35173.564026272266</v>
          </cell>
          <cell r="L255">
            <v>67.74840328556094</v>
          </cell>
          <cell r="M255">
            <v>12.518484241595759</v>
          </cell>
        </row>
        <row r="256">
          <cell r="G256" t="str">
            <v>Stars</v>
          </cell>
          <cell r="H256">
            <v>3</v>
          </cell>
          <cell r="I256">
            <v>2</v>
          </cell>
          <cell r="J256">
            <v>92</v>
          </cell>
          <cell r="K256">
            <v>26714.248447354701</v>
          </cell>
          <cell r="L256">
            <v>7.6246228719407503</v>
          </cell>
          <cell r="M256">
            <v>0.98345550395371095</v>
          </cell>
        </row>
        <row r="257">
          <cell r="G257" t="str">
            <v>Stars</v>
          </cell>
          <cell r="H257">
            <v>4</v>
          </cell>
          <cell r="I257">
            <v>2</v>
          </cell>
          <cell r="J257">
            <v>28.6</v>
          </cell>
          <cell r="K257">
            <v>8659.4616665198591</v>
          </cell>
          <cell r="L257">
            <v>8.5054825224670605</v>
          </cell>
          <cell r="M257">
            <v>1.82142767070179</v>
          </cell>
        </row>
        <row r="258">
          <cell r="G258" t="str">
            <v>Spain</v>
          </cell>
          <cell r="H258">
            <v>1</v>
          </cell>
          <cell r="I258">
            <v>2</v>
          </cell>
          <cell r="J258">
            <v>268.10000000000002</v>
          </cell>
          <cell r="K258">
            <v>1412969.2207774201</v>
          </cell>
          <cell r="L258">
            <v>16.774265282614</v>
          </cell>
          <cell r="M258">
            <v>1.1152300126816299</v>
          </cell>
        </row>
        <row r="259">
          <cell r="G259" t="str">
            <v>Spain</v>
          </cell>
          <cell r="H259">
            <v>2</v>
          </cell>
          <cell r="I259">
            <v>2</v>
          </cell>
          <cell r="J259">
            <v>244.7</v>
          </cell>
          <cell r="K259">
            <v>1425486.1453940501</v>
          </cell>
          <cell r="L259">
            <v>13.465307606927601</v>
          </cell>
          <cell r="M259">
            <v>1.1572556353944501</v>
          </cell>
        </row>
        <row r="260">
          <cell r="G260" t="str">
            <v>Spain</v>
          </cell>
          <cell r="H260">
            <v>3</v>
          </cell>
          <cell r="I260">
            <v>2</v>
          </cell>
          <cell r="J260">
            <v>108.8</v>
          </cell>
          <cell r="K260">
            <v>636247.500664021</v>
          </cell>
          <cell r="L260">
            <v>9.7304078589476095</v>
          </cell>
          <cell r="M260">
            <v>1.3280594684414999</v>
          </cell>
        </row>
        <row r="261">
          <cell r="G261" t="str">
            <v>Spain</v>
          </cell>
          <cell r="H261">
            <v>4</v>
          </cell>
          <cell r="I261">
            <v>2</v>
          </cell>
          <cell r="J261">
            <v>13.4</v>
          </cell>
          <cell r="K261">
            <v>69745.809561440503</v>
          </cell>
          <cell r="L261">
            <v>6.2815782108210696</v>
          </cell>
          <cell r="M261">
            <v>2.4929074735605798</v>
          </cell>
        </row>
        <row r="262">
          <cell r="G262" t="str">
            <v>Sweden</v>
          </cell>
          <cell r="H262">
            <v>1</v>
          </cell>
          <cell r="I262">
            <v>2</v>
          </cell>
          <cell r="J262">
            <v>44.2</v>
          </cell>
          <cell r="K262">
            <v>70336.810662268705</v>
          </cell>
          <cell r="L262">
            <v>9.86558030313968</v>
          </cell>
          <cell r="M262">
            <v>1.6119885867172901</v>
          </cell>
        </row>
        <row r="263">
          <cell r="G263" t="str">
            <v>Sweden</v>
          </cell>
          <cell r="H263">
            <v>2</v>
          </cell>
          <cell r="I263">
            <v>2</v>
          </cell>
          <cell r="J263">
            <v>39.299999999999997</v>
          </cell>
          <cell r="K263">
            <v>67320.728664873401</v>
          </cell>
          <cell r="L263">
            <v>5.1901833931858503</v>
          </cell>
          <cell r="M263">
            <v>1.14747220539298</v>
          </cell>
        </row>
        <row r="264">
          <cell r="G264" t="str">
            <v>Sweden</v>
          </cell>
          <cell r="H264">
            <v>3</v>
          </cell>
          <cell r="I264">
            <v>2</v>
          </cell>
          <cell r="J264">
            <v>40.700000000000003</v>
          </cell>
          <cell r="K264">
            <v>56917.3263061408</v>
          </cell>
          <cell r="L264">
            <v>3.2177266714485802</v>
          </cell>
          <cell r="M264">
            <v>0.63169002224237603</v>
          </cell>
        </row>
        <row r="265">
          <cell r="G265" t="str">
            <v>Sweden</v>
          </cell>
          <cell r="H265">
            <v>4</v>
          </cell>
          <cell r="I265">
            <v>2</v>
          </cell>
          <cell r="J265">
            <v>12.8</v>
          </cell>
          <cell r="K265">
            <v>16554.2672923961</v>
          </cell>
          <cell r="L265">
            <v>1.77380872015104</v>
          </cell>
          <cell r="M265">
            <v>0.60456567035592201</v>
          </cell>
        </row>
        <row r="266">
          <cell r="G266" t="str">
            <v>Predators</v>
          </cell>
          <cell r="H266">
            <v>1</v>
          </cell>
          <cell r="I266">
            <v>2</v>
          </cell>
          <cell r="J266">
            <v>89.1</v>
          </cell>
          <cell r="K266">
            <v>689783.71029279497</v>
          </cell>
          <cell r="L266">
            <v>3.3161148751441498</v>
          </cell>
          <cell r="M266">
            <v>0.445669601772887</v>
          </cell>
        </row>
        <row r="267">
          <cell r="G267" t="str">
            <v>Predators</v>
          </cell>
          <cell r="H267">
            <v>2</v>
          </cell>
          <cell r="I267">
            <v>2</v>
          </cell>
          <cell r="J267">
            <v>57.7</v>
          </cell>
          <cell r="K267">
            <v>392365.90158925799</v>
          </cell>
          <cell r="L267">
            <v>3.2146354646361601</v>
          </cell>
          <cell r="M267">
            <v>0.58270225366800299</v>
          </cell>
        </row>
        <row r="268">
          <cell r="G268" t="str">
            <v>Predators</v>
          </cell>
          <cell r="H268">
            <v>3</v>
          </cell>
          <cell r="I268">
            <v>2</v>
          </cell>
          <cell r="J268">
            <v>30.8</v>
          </cell>
          <cell r="K268">
            <v>184759.69585375299</v>
          </cell>
          <cell r="L268">
            <v>3.8871661928744499</v>
          </cell>
          <cell r="M268">
            <v>1.0068151984581599</v>
          </cell>
        </row>
        <row r="269">
          <cell r="G269" t="str">
            <v>Predators</v>
          </cell>
          <cell r="H269">
            <v>4</v>
          </cell>
          <cell r="I269">
            <v>2</v>
          </cell>
          <cell r="J269">
            <v>2.4</v>
          </cell>
          <cell r="K269">
            <v>11064.8541749588</v>
          </cell>
          <cell r="L269">
            <v>1.85896544318974</v>
          </cell>
          <cell r="M269">
            <v>2.3416861711400099</v>
          </cell>
        </row>
        <row r="270">
          <cell r="G270" t="str">
            <v>United States</v>
          </cell>
          <cell r="H270">
            <v>1</v>
          </cell>
          <cell r="I270">
            <v>2</v>
          </cell>
          <cell r="J270">
            <v>102.1</v>
          </cell>
          <cell r="K270">
            <v>4017830.3975573601</v>
          </cell>
          <cell r="L270">
            <v>8.6417128406052406</v>
          </cell>
          <cell r="M270">
            <v>1.00939391474832</v>
          </cell>
        </row>
        <row r="271">
          <cell r="G271" t="str">
            <v>United States</v>
          </cell>
          <cell r="H271">
            <v>2</v>
          </cell>
          <cell r="I271">
            <v>2</v>
          </cell>
          <cell r="J271">
            <v>94.5</v>
          </cell>
          <cell r="K271">
            <v>3766265.8646469</v>
          </cell>
          <cell r="L271">
            <v>7.3361841906733298</v>
          </cell>
          <cell r="M271">
            <v>0.94651612184935696</v>
          </cell>
        </row>
        <row r="272">
          <cell r="G272" t="str">
            <v>United States</v>
          </cell>
          <cell r="H272">
            <v>3</v>
          </cell>
          <cell r="I272">
            <v>2</v>
          </cell>
          <cell r="J272">
            <v>49.4</v>
          </cell>
          <cell r="K272">
            <v>1753778.426395</v>
          </cell>
          <cell r="L272">
            <v>4.04877441672246</v>
          </cell>
          <cell r="M272">
            <v>0.85154066468600598</v>
          </cell>
        </row>
        <row r="273">
          <cell r="G273" t="str">
            <v>United States</v>
          </cell>
          <cell r="H273">
            <v>4</v>
          </cell>
          <cell r="I273">
            <v>2</v>
          </cell>
          <cell r="J273">
            <v>10</v>
          </cell>
          <cell r="K273">
            <v>269086.81448365102</v>
          </cell>
          <cell r="L273">
            <v>1.79900334242086</v>
          </cell>
          <cell r="M273">
            <v>0.68058456972738002</v>
          </cell>
        </row>
        <row r="274">
          <cell r="G274" t="str">
            <v>Australia</v>
          </cell>
          <cell r="H274">
            <v>3</v>
          </cell>
          <cell r="I274">
            <v>3</v>
          </cell>
          <cell r="J274">
            <v>3</v>
          </cell>
          <cell r="K274">
            <v>7892.1997640359205</v>
          </cell>
          <cell r="L274">
            <v>32.0798515872265</v>
          </cell>
          <cell r="M274">
            <v>23.4339382255435</v>
          </cell>
        </row>
        <row r="275">
          <cell r="G275" t="str">
            <v>Australia</v>
          </cell>
          <cell r="H275">
            <v>1</v>
          </cell>
          <cell r="I275">
            <v>3</v>
          </cell>
          <cell r="J275">
            <v>438.5</v>
          </cell>
          <cell r="K275">
            <v>903932.112254626</v>
          </cell>
          <cell r="L275">
            <v>37.469197112753697</v>
          </cell>
          <cell r="M275">
            <v>1.5202136731669</v>
          </cell>
        </row>
        <row r="276">
          <cell r="G276" t="str">
            <v>Australia</v>
          </cell>
          <cell r="H276">
            <v>2</v>
          </cell>
          <cell r="I276">
            <v>3</v>
          </cell>
          <cell r="J276">
            <v>399.8</v>
          </cell>
          <cell r="K276">
            <v>796402.51601671497</v>
          </cell>
          <cell r="L276">
            <v>21.293370631790399</v>
          </cell>
          <cell r="M276">
            <v>1.0464952152273099</v>
          </cell>
        </row>
        <row r="277">
          <cell r="G277" t="str">
            <v>Australia</v>
          </cell>
          <cell r="H277">
            <v>3</v>
          </cell>
          <cell r="I277">
            <v>3</v>
          </cell>
          <cell r="J277">
            <v>268.10000000000002</v>
          </cell>
          <cell r="K277">
            <v>530797.10001023696</v>
          </cell>
          <cell r="L277">
            <v>13.5815657936182</v>
          </cell>
          <cell r="M277">
            <v>0.88932474708782605</v>
          </cell>
        </row>
        <row r="278">
          <cell r="G278" t="str">
            <v>Australia</v>
          </cell>
          <cell r="H278">
            <v>4</v>
          </cell>
          <cell r="I278">
            <v>3</v>
          </cell>
          <cell r="J278">
            <v>74.599999999999994</v>
          </cell>
          <cell r="K278">
            <v>153981.13550097699</v>
          </cell>
          <cell r="L278">
            <v>9.4974767508619404</v>
          </cell>
          <cell r="M278">
            <v>1.68205582805278</v>
          </cell>
        </row>
        <row r="279">
          <cell r="G279" t="str">
            <v>Austria</v>
          </cell>
          <cell r="H279">
            <v>1</v>
          </cell>
          <cell r="I279">
            <v>3</v>
          </cell>
          <cell r="J279">
            <v>180.9</v>
          </cell>
          <cell r="K279">
            <v>233750.72745876701</v>
          </cell>
          <cell r="L279">
            <v>34.533358015172197</v>
          </cell>
          <cell r="M279">
            <v>2.2817945470277898</v>
          </cell>
        </row>
        <row r="280">
          <cell r="G280" t="str">
            <v>Austria</v>
          </cell>
          <cell r="H280">
            <v>2</v>
          </cell>
          <cell r="I280">
            <v>3</v>
          </cell>
          <cell r="J280">
            <v>316</v>
          </cell>
          <cell r="K280">
            <v>381542.41211721901</v>
          </cell>
          <cell r="L280">
            <v>24.4350287088062</v>
          </cell>
          <cell r="M280">
            <v>1.3162023019248801</v>
          </cell>
        </row>
        <row r="281">
          <cell r="G281" t="str">
            <v>Austria</v>
          </cell>
          <cell r="H281">
            <v>3</v>
          </cell>
          <cell r="I281">
            <v>3</v>
          </cell>
          <cell r="J281">
            <v>224.5</v>
          </cell>
          <cell r="K281">
            <v>252984.33096477401</v>
          </cell>
          <cell r="L281">
            <v>14.8537675640233</v>
          </cell>
          <cell r="M281">
            <v>1.04859262563449</v>
          </cell>
        </row>
        <row r="282">
          <cell r="G282" t="str">
            <v>Austria</v>
          </cell>
          <cell r="H282">
            <v>4</v>
          </cell>
          <cell r="I282">
            <v>3</v>
          </cell>
          <cell r="J282">
            <v>51.6</v>
          </cell>
          <cell r="K282">
            <v>53468.648837947003</v>
          </cell>
          <cell r="L282">
            <v>8.3763145075901502</v>
          </cell>
          <cell r="M282">
            <v>1.2790128538715</v>
          </cell>
        </row>
        <row r="283">
          <cell r="G283" t="str">
            <v>Canada</v>
          </cell>
          <cell r="H283">
            <v>4</v>
          </cell>
          <cell r="I283">
            <v>3</v>
          </cell>
          <cell r="J283">
            <v>3</v>
          </cell>
          <cell r="K283">
            <v>681.43747986728397</v>
          </cell>
          <cell r="L283">
            <v>19.3892085085083</v>
          </cell>
          <cell r="M283">
            <v>19.3438918909062</v>
          </cell>
        </row>
        <row r="284">
          <cell r="G284" t="str">
            <v>Canada</v>
          </cell>
          <cell r="H284">
            <v>1</v>
          </cell>
          <cell r="I284">
            <v>3</v>
          </cell>
          <cell r="J284">
            <v>1904.5</v>
          </cell>
          <cell r="K284">
            <v>1275695.4114507299</v>
          </cell>
          <cell r="L284">
            <v>29.5597796233236</v>
          </cell>
          <cell r="M284">
            <v>1.09432551734855</v>
          </cell>
        </row>
        <row r="285">
          <cell r="G285" t="str">
            <v>Canada</v>
          </cell>
          <cell r="H285">
            <v>2</v>
          </cell>
          <cell r="I285">
            <v>3</v>
          </cell>
          <cell r="J285">
            <v>1423.8</v>
          </cell>
          <cell r="K285">
            <v>1034386.68381388</v>
          </cell>
          <cell r="L285">
            <v>17.4380254314121</v>
          </cell>
          <cell r="M285">
            <v>0.89141102897024005</v>
          </cell>
        </row>
        <row r="286">
          <cell r="G286" t="str">
            <v>Canada</v>
          </cell>
          <cell r="H286">
            <v>3</v>
          </cell>
          <cell r="I286">
            <v>3</v>
          </cell>
          <cell r="J286">
            <v>819.4</v>
          </cell>
          <cell r="K286">
            <v>717286.31005901797</v>
          </cell>
          <cell r="L286">
            <v>11.7729596908872</v>
          </cell>
          <cell r="M286">
            <v>0.74630066914936299</v>
          </cell>
        </row>
        <row r="287">
          <cell r="G287" t="str">
            <v>Canada</v>
          </cell>
          <cell r="H287">
            <v>4</v>
          </cell>
          <cell r="I287">
            <v>3</v>
          </cell>
          <cell r="J287">
            <v>169.3</v>
          </cell>
          <cell r="K287">
            <v>164474.69495324101</v>
          </cell>
          <cell r="L287">
            <v>6.7859198615717196</v>
          </cell>
          <cell r="M287">
            <v>1.0974562180621199</v>
          </cell>
        </row>
        <row r="288">
          <cell r="G288" t="str">
            <v>Sharks</v>
          </cell>
          <cell r="H288">
            <v>1</v>
          </cell>
          <cell r="I288">
            <v>3</v>
          </cell>
          <cell r="J288">
            <v>724.9</v>
          </cell>
          <cell r="K288">
            <v>1378220.8490373101</v>
          </cell>
          <cell r="L288">
            <v>22.587084140045601</v>
          </cell>
          <cell r="M288">
            <v>1.3317250854520599</v>
          </cell>
        </row>
        <row r="289">
          <cell r="G289" t="str">
            <v>Sharks</v>
          </cell>
          <cell r="H289">
            <v>2</v>
          </cell>
          <cell r="I289">
            <v>3</v>
          </cell>
          <cell r="J289">
            <v>107.7</v>
          </cell>
          <cell r="K289">
            <v>198108.93127699001</v>
          </cell>
          <cell r="L289">
            <v>8.6195796821752406</v>
          </cell>
          <cell r="M289">
            <v>1.59399995303244</v>
          </cell>
        </row>
        <row r="290">
          <cell r="G290" t="str">
            <v>Sharks</v>
          </cell>
          <cell r="H290">
            <v>3</v>
          </cell>
          <cell r="I290">
            <v>3</v>
          </cell>
          <cell r="J290">
            <v>23</v>
          </cell>
          <cell r="K290">
            <v>61638.874233687398</v>
          </cell>
          <cell r="L290">
            <v>6.8313924275527702</v>
          </cell>
          <cell r="M290">
            <v>2.68253684960546</v>
          </cell>
        </row>
        <row r="291">
          <cell r="G291" t="str">
            <v>Sharks</v>
          </cell>
          <cell r="H291">
            <v>4</v>
          </cell>
          <cell r="I291">
            <v>3</v>
          </cell>
          <cell r="J291">
            <v>2.4</v>
          </cell>
          <cell r="K291">
            <v>8161.6386791598597</v>
          </cell>
          <cell r="L291">
            <v>4.1646541690516896</v>
          </cell>
          <cell r="M291">
            <v>5.9516821346107003</v>
          </cell>
        </row>
        <row r="292">
          <cell r="G292" t="str">
            <v>Czech Republic</v>
          </cell>
          <cell r="H292">
            <v>1</v>
          </cell>
          <cell r="I292">
            <v>3</v>
          </cell>
          <cell r="J292">
            <v>185.3</v>
          </cell>
          <cell r="K292">
            <v>256015.875611767</v>
          </cell>
          <cell r="L292">
            <v>33.739744809931203</v>
          </cell>
          <cell r="M292">
            <v>3.7312708747161101</v>
          </cell>
        </row>
        <row r="293">
          <cell r="G293" t="str">
            <v>Czech Republic</v>
          </cell>
          <cell r="H293">
            <v>2</v>
          </cell>
          <cell r="I293">
            <v>3</v>
          </cell>
          <cell r="J293">
            <v>406.2</v>
          </cell>
          <cell r="K293">
            <v>489818.35292043601</v>
          </cell>
          <cell r="L293">
            <v>23.329573333556802</v>
          </cell>
          <cell r="M293">
            <v>2.0412465010563801</v>
          </cell>
        </row>
        <row r="294">
          <cell r="G294" t="str">
            <v>Czech Republic</v>
          </cell>
          <cell r="H294">
            <v>3</v>
          </cell>
          <cell r="I294">
            <v>3</v>
          </cell>
          <cell r="J294">
            <v>341.3</v>
          </cell>
          <cell r="K294">
            <v>419313.14084563701</v>
          </cell>
          <cell r="L294">
            <v>17.6284487514421</v>
          </cell>
          <cell r="M294">
            <v>1.56939545492245</v>
          </cell>
        </row>
        <row r="295">
          <cell r="G295" t="str">
            <v>Czech Republic</v>
          </cell>
          <cell r="H295">
            <v>4</v>
          </cell>
          <cell r="I295">
            <v>3</v>
          </cell>
          <cell r="J295">
            <v>59.2</v>
          </cell>
          <cell r="K295">
            <v>67827.456133483094</v>
          </cell>
          <cell r="L295">
            <v>9.8237466672863807</v>
          </cell>
          <cell r="M295">
            <v>2.9883346526646899</v>
          </cell>
        </row>
        <row r="296">
          <cell r="G296" t="str">
            <v>Denmark</v>
          </cell>
          <cell r="H296">
            <v>1</v>
          </cell>
          <cell r="I296">
            <v>3</v>
          </cell>
          <cell r="J296">
            <v>1</v>
          </cell>
          <cell r="K296">
            <v>380.68957180111602</v>
          </cell>
          <cell r="L296">
            <v>43.641135480642099</v>
          </cell>
          <cell r="M296">
            <v>50.670271372875597</v>
          </cell>
        </row>
        <row r="297">
          <cell r="G297" t="str">
            <v>Denmark</v>
          </cell>
          <cell r="H297">
            <v>1</v>
          </cell>
          <cell r="I297">
            <v>3</v>
          </cell>
          <cell r="J297">
            <v>338.8</v>
          </cell>
          <cell r="K297">
            <v>151289.43958888299</v>
          </cell>
          <cell r="L297">
            <v>36.831029805429701</v>
          </cell>
          <cell r="M297">
            <v>2.22103907600976</v>
          </cell>
        </row>
        <row r="298">
          <cell r="G298" t="str">
            <v>Denmark</v>
          </cell>
          <cell r="H298">
            <v>2</v>
          </cell>
          <cell r="I298">
            <v>3</v>
          </cell>
          <cell r="J298">
            <v>392.7</v>
          </cell>
          <cell r="K298">
            <v>183543.09576315401</v>
          </cell>
          <cell r="L298">
            <v>21.459178064043201</v>
          </cell>
          <cell r="M298">
            <v>1.2602435434418799</v>
          </cell>
        </row>
        <row r="299">
          <cell r="G299" t="str">
            <v>Denmark</v>
          </cell>
          <cell r="H299">
            <v>3</v>
          </cell>
          <cell r="I299">
            <v>3</v>
          </cell>
          <cell r="J299">
            <v>281.5</v>
          </cell>
          <cell r="K299">
            <v>129556.111057759</v>
          </cell>
          <cell r="L299">
            <v>11.5632784317214</v>
          </cell>
          <cell r="M299">
            <v>0.99421246172076905</v>
          </cell>
        </row>
        <row r="300">
          <cell r="G300" t="str">
            <v>Denmark</v>
          </cell>
          <cell r="H300">
            <v>4</v>
          </cell>
          <cell r="I300">
            <v>3</v>
          </cell>
          <cell r="J300">
            <v>65</v>
          </cell>
          <cell r="K300">
            <v>35839.609237025499</v>
          </cell>
          <cell r="L300">
            <v>6.8239996026711403</v>
          </cell>
          <cell r="M300">
            <v>1.1430161144601001</v>
          </cell>
        </row>
        <row r="301">
          <cell r="G301" t="str">
            <v>England (UK)</v>
          </cell>
          <cell r="H301">
            <v>2</v>
          </cell>
          <cell r="I301">
            <v>3</v>
          </cell>
          <cell r="J301">
            <v>1</v>
          </cell>
          <cell r="K301">
            <v>7790.4045308494296</v>
          </cell>
          <cell r="L301">
            <v>100</v>
          </cell>
          <cell r="M301">
            <v>0</v>
          </cell>
        </row>
        <row r="302">
          <cell r="G302" t="str">
            <v>England (UK)</v>
          </cell>
          <cell r="H302">
            <v>1</v>
          </cell>
          <cell r="I302">
            <v>3</v>
          </cell>
          <cell r="J302">
            <v>386.8</v>
          </cell>
          <cell r="K302">
            <v>1983897.0530131799</v>
          </cell>
          <cell r="L302">
            <v>30.554752556632401</v>
          </cell>
          <cell r="M302">
            <v>1.5376394008445899</v>
          </cell>
        </row>
        <row r="303">
          <cell r="G303" t="str">
            <v>England (UK)</v>
          </cell>
          <cell r="H303">
            <v>2</v>
          </cell>
          <cell r="I303">
            <v>3</v>
          </cell>
          <cell r="J303">
            <v>326.89999999999998</v>
          </cell>
          <cell r="K303">
            <v>1812447.3248699901</v>
          </cell>
          <cell r="L303">
            <v>20.408068955069801</v>
          </cell>
          <cell r="M303">
            <v>1.2397169777119601</v>
          </cell>
        </row>
        <row r="304">
          <cell r="G304" t="str">
            <v>England (UK)</v>
          </cell>
          <cell r="H304">
            <v>3</v>
          </cell>
          <cell r="I304">
            <v>3</v>
          </cell>
          <cell r="J304">
            <v>187</v>
          </cell>
          <cell r="K304">
            <v>1053855.41667066</v>
          </cell>
          <cell r="L304">
            <v>12.558306676606399</v>
          </cell>
          <cell r="M304">
            <v>0.986511504983965</v>
          </cell>
        </row>
        <row r="305">
          <cell r="G305" t="str">
            <v>England (UK)</v>
          </cell>
          <cell r="H305">
            <v>4</v>
          </cell>
          <cell r="I305">
            <v>3</v>
          </cell>
          <cell r="J305">
            <v>65.3</v>
          </cell>
          <cell r="K305">
            <v>351009.49446759</v>
          </cell>
          <cell r="L305">
            <v>10.373541224179601</v>
          </cell>
          <cell r="M305">
            <v>1.6994695609736601</v>
          </cell>
        </row>
        <row r="306">
          <cell r="G306" t="str">
            <v>Estonia</v>
          </cell>
          <cell r="H306">
            <v>1</v>
          </cell>
          <cell r="I306">
            <v>3</v>
          </cell>
          <cell r="J306">
            <v>294.7</v>
          </cell>
          <cell r="K306">
            <v>31917.841744567799</v>
          </cell>
          <cell r="L306">
            <v>29.843893808083099</v>
          </cell>
          <cell r="M306">
            <v>1.7695149501126</v>
          </cell>
        </row>
        <row r="307">
          <cell r="G307" t="str">
            <v>Estonia</v>
          </cell>
          <cell r="H307">
            <v>2</v>
          </cell>
          <cell r="I307">
            <v>3</v>
          </cell>
          <cell r="J307">
            <v>446.6</v>
          </cell>
          <cell r="K307">
            <v>48347.251035438101</v>
          </cell>
          <cell r="L307">
            <v>18.512294923697201</v>
          </cell>
          <cell r="M307">
            <v>0.90829903375082399</v>
          </cell>
        </row>
        <row r="308">
          <cell r="G308" t="str">
            <v>Estonia</v>
          </cell>
          <cell r="H308">
            <v>3</v>
          </cell>
          <cell r="I308">
            <v>3</v>
          </cell>
          <cell r="J308">
            <v>274.3</v>
          </cell>
          <cell r="K308">
            <v>30527.165070613799</v>
          </cell>
          <cell r="L308">
            <v>11.305650103677801</v>
          </cell>
          <cell r="M308">
            <v>0.78730457581241098</v>
          </cell>
        </row>
        <row r="309">
          <cell r="G309" t="str">
            <v>Estonia</v>
          </cell>
          <cell r="H309">
            <v>4</v>
          </cell>
          <cell r="I309">
            <v>3</v>
          </cell>
          <cell r="J309">
            <v>31.4</v>
          </cell>
          <cell r="K309">
            <v>3740.8545678800101</v>
          </cell>
          <cell r="L309">
            <v>4.6972078986411701</v>
          </cell>
          <cell r="M309">
            <v>0.97723335690164204</v>
          </cell>
        </row>
        <row r="310">
          <cell r="G310" t="str">
            <v>Finland</v>
          </cell>
          <cell r="H310">
            <v>1</v>
          </cell>
          <cell r="I310">
            <v>3</v>
          </cell>
          <cell r="J310">
            <v>214.9</v>
          </cell>
          <cell r="K310">
            <v>156499.03206862599</v>
          </cell>
          <cell r="L310">
            <v>41.851615441476802</v>
          </cell>
          <cell r="M310">
            <v>2.6389939836240401</v>
          </cell>
        </row>
        <row r="311">
          <cell r="G311" t="str">
            <v>Finland</v>
          </cell>
          <cell r="H311">
            <v>2</v>
          </cell>
          <cell r="I311">
            <v>3</v>
          </cell>
          <cell r="J311">
            <v>284</v>
          </cell>
          <cell r="K311">
            <v>183229.215971153</v>
          </cell>
          <cell r="L311">
            <v>22.4497533930682</v>
          </cell>
          <cell r="M311">
            <v>1.3920394033871</v>
          </cell>
        </row>
        <row r="312">
          <cell r="G312" t="str">
            <v>Finland</v>
          </cell>
          <cell r="H312">
            <v>3</v>
          </cell>
          <cell r="I312">
            <v>3</v>
          </cell>
          <cell r="J312">
            <v>231.8</v>
          </cell>
          <cell r="K312">
            <v>147679.99407171801</v>
          </cell>
          <cell r="L312">
            <v>13.823885390292499</v>
          </cell>
          <cell r="M312">
            <v>0.97037201123571104</v>
          </cell>
        </row>
        <row r="313">
          <cell r="G313" t="str">
            <v>Finland</v>
          </cell>
          <cell r="H313">
            <v>4</v>
          </cell>
          <cell r="I313">
            <v>3</v>
          </cell>
          <cell r="J313">
            <v>75.3</v>
          </cell>
          <cell r="K313">
            <v>46717.560882435602</v>
          </cell>
          <cell r="L313">
            <v>8.2221670945790795</v>
          </cell>
          <cell r="M313">
            <v>0.996891076271473</v>
          </cell>
        </row>
        <row r="314">
          <cell r="G314" t="str">
            <v>Flanders (Belgium)</v>
          </cell>
          <cell r="H314">
            <v>1</v>
          </cell>
          <cell r="I314">
            <v>3</v>
          </cell>
          <cell r="J314">
            <v>258</v>
          </cell>
          <cell r="K314">
            <v>196706.28403813901</v>
          </cell>
          <cell r="L314">
            <v>42.297360570573197</v>
          </cell>
          <cell r="M314">
            <v>2.2445588475467302</v>
          </cell>
        </row>
        <row r="315">
          <cell r="G315" t="str">
            <v>Flanders (Belgium)</v>
          </cell>
          <cell r="H315">
            <v>2</v>
          </cell>
          <cell r="I315">
            <v>3</v>
          </cell>
          <cell r="J315">
            <v>290.3</v>
          </cell>
          <cell r="K315">
            <v>224840.102055795</v>
          </cell>
          <cell r="L315">
            <v>23.998837424312601</v>
          </cell>
          <cell r="M315">
            <v>1.49009100611576</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Table A6.1."/>
      <sheetName val="Table A6.1.(Web only)"/>
      <sheetName val="Table A6.1d (Web only)."/>
      <sheetName val="Table A6.1a. (Web only)"/>
      <sheetName val="Table A6.1b (Web only)."/>
      <sheetName val="Table A6.1e (Web only)."/>
      <sheetName val="Table A6.1f (Web only)."/>
      <sheetName val="Table A6.2."/>
      <sheetName val="Table A6.2. (Web only)"/>
      <sheetName val="Table A6.2b (Web only)."/>
      <sheetName val="Table A6.3."/>
      <sheetName val="Table A6.3. (Web only)"/>
      <sheetName val="Table A6.3b (Web only)."/>
      <sheetName val="Table A6.4 (Web only)."/>
      <sheetName val="Table A6.5a (Web only)."/>
      <sheetName val="Table A6.5b (Web only)."/>
      <sheetName val="Table A6.4."/>
      <sheetName val="Table A6.4 (L) (Web only)."/>
      <sheetName val="Table A6.4 (N) (Web only)."/>
      <sheetName val="Chart A6.1."/>
      <sheetName val="Chart A6.2."/>
      <sheetName val="Chart A6.3."/>
      <sheetName val="Chart A6.4."/>
      <sheetName val="Chart A6.a."/>
      <sheetName val="Chart A6.b."/>
      <sheetName val="Annex3_A6.1.Actual"/>
      <sheetName val="Annex3_A6.1.AllEarners.Actual"/>
      <sheetName val="Annex3_A6.2.Actual"/>
      <sheetName val="Research_Chart A6.5."/>
      <sheetName val="A6_DATA"/>
      <sheetName val="EARN"/>
      <sheetName val="EARN_GENDER"/>
      <sheetName val="EARN_TOTAL"/>
      <sheetName val="EARN_GENDER_TOT"/>
      <sheetName val="T4_L_EDCAT_MW"/>
      <sheetName val="T4_L_TOT_MW"/>
      <sheetName val="T4_L_EDCAT_GENDER"/>
      <sheetName val="T4_L_TOT_GENDER"/>
      <sheetName val="T4_N_EDCAT_MW"/>
      <sheetName val="T4_N_TOT_MW"/>
      <sheetName val="T4_N_EDCAT_GENDER"/>
      <sheetName val="T4_N_TOT_GENDER"/>
      <sheetName val="Chart Paper"/>
      <sheetName val="ECO_WG_A6.1b_total_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3.7.a"/>
      <sheetName val="OLDModel"/>
      <sheetName val="ExpStudWEI_Tab9"/>
      <sheetName val="Calc CumulExp"/>
      <sheetName val="WDI-WordBank"/>
      <sheetName val="ANA"/>
      <sheetName val="Mean"/>
      <sheetName val="Fig 3.7.a"/>
      <sheetName val="Graph 3.7.b"/>
      <sheetName val="Tab"/>
      <sheetName val="Figs3.7 R"/>
      <sheetName val="Figs 3.7 M"/>
      <sheetName val="Figs 3.7 S"/>
      <sheetName val="Graph 3_7_a"/>
    </sheetNames>
    <sheetDataSet>
      <sheetData sheetId="0" refreshError="1">
        <row r="125">
          <cell r="B125">
            <v>26233.887581197301</v>
          </cell>
          <cell r="C125">
            <v>529.70000000000005</v>
          </cell>
        </row>
        <row r="126">
          <cell r="B126">
            <v>28070.527816870999</v>
          </cell>
          <cell r="C126">
            <v>513.58000000000004</v>
          </cell>
        </row>
        <row r="127">
          <cell r="B127">
            <v>26392.113351550801</v>
          </cell>
          <cell r="C127">
            <v>507.49</v>
          </cell>
        </row>
        <row r="128">
          <cell r="B128">
            <v>28129.829387214901</v>
          </cell>
          <cell r="C128">
            <v>532.22333333333302</v>
          </cell>
        </row>
        <row r="129">
          <cell r="B129">
            <v>13806.1303552028</v>
          </cell>
          <cell r="C129">
            <v>500.19</v>
          </cell>
        </row>
        <row r="130">
          <cell r="B130">
            <v>28755.462788472199</v>
          </cell>
          <cell r="C130">
            <v>497.45333333333298</v>
          </cell>
        </row>
        <row r="131">
          <cell r="B131">
            <v>25534.257388211601</v>
          </cell>
          <cell r="C131">
            <v>540.12333333333299</v>
          </cell>
        </row>
        <row r="132">
          <cell r="B132">
            <v>24835.255776923401</v>
          </cell>
          <cell r="C132">
            <v>507.46</v>
          </cell>
        </row>
        <row r="133">
          <cell r="B133">
            <v>26138.940989206301</v>
          </cell>
          <cell r="C133">
            <v>486.96666666666698</v>
          </cell>
        </row>
        <row r="134">
          <cell r="B134">
            <v>15885.032021524599</v>
          </cell>
          <cell r="C134">
            <v>460.41333333333301</v>
          </cell>
        </row>
        <row r="135">
          <cell r="B135">
            <v>12203.849286250501</v>
          </cell>
          <cell r="C135">
            <v>488.03</v>
          </cell>
        </row>
        <row r="136">
          <cell r="B136">
            <v>28537.754844093899</v>
          </cell>
          <cell r="C136">
            <v>505.756666666667</v>
          </cell>
        </row>
        <row r="137">
          <cell r="B137">
            <v>28284.517044315398</v>
          </cell>
          <cell r="C137">
            <v>514.31666666666695</v>
          </cell>
        </row>
        <row r="138">
          <cell r="B138">
            <v>25056.452516661499</v>
          </cell>
          <cell r="C138">
            <v>474.14</v>
          </cell>
        </row>
        <row r="139">
          <cell r="B139">
            <v>26010.717646163601</v>
          </cell>
          <cell r="C139">
            <v>543.08000000000004</v>
          </cell>
        </row>
        <row r="140">
          <cell r="B140">
            <v>15185.5815125352</v>
          </cell>
          <cell r="C140">
            <v>541.23666666666702</v>
          </cell>
        </row>
        <row r="141">
          <cell r="B141">
            <v>9117.2103817432308</v>
          </cell>
          <cell r="C141">
            <v>410.26333333333298</v>
          </cell>
        </row>
        <row r="142">
          <cell r="B142">
            <v>20371.660593275999</v>
          </cell>
          <cell r="C142">
            <v>531.12</v>
          </cell>
        </row>
        <row r="143">
          <cell r="B143">
            <v>36241.745533407498</v>
          </cell>
          <cell r="C143">
            <v>501.68</v>
          </cell>
        </row>
        <row r="144">
          <cell r="B144">
            <v>9546.9699819343205</v>
          </cell>
          <cell r="C144">
            <v>477.45</v>
          </cell>
        </row>
        <row r="145">
          <cell r="B145">
            <v>16779.887121584601</v>
          </cell>
          <cell r="C145">
            <v>460.96333333333303</v>
          </cell>
        </row>
        <row r="146">
          <cell r="B146">
            <v>20195.158036307199</v>
          </cell>
          <cell r="C146">
            <v>486.6</v>
          </cell>
        </row>
        <row r="147">
          <cell r="B147">
            <v>26160.783495323201</v>
          </cell>
          <cell r="C147">
            <v>512.743333333333</v>
          </cell>
        </row>
        <row r="148">
          <cell r="B148">
            <v>29616.684590758799</v>
          </cell>
          <cell r="C148">
            <v>506.46</v>
          </cell>
        </row>
        <row r="149">
          <cell r="B149">
            <v>25107.0936360548</v>
          </cell>
          <cell r="C149">
            <v>528.22</v>
          </cell>
        </row>
        <row r="150">
          <cell r="B150">
            <v>34601.670163897201</v>
          </cell>
          <cell r="C150">
            <v>499.01</v>
          </cell>
        </row>
        <row r="151">
          <cell r="B151">
            <v>48238.528977208298</v>
          </cell>
          <cell r="C151">
            <v>443.32666666666699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5.11a"/>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b"/>
      <sheetName val="Fig 5.12"/>
      <sheetName val="DataFig 5.12"/>
      <sheetName val="Plan1"/>
      <sheetName val="Plan3"/>
      <sheetName val="Plan2"/>
      <sheetName val="Data5_11a"/>
    </sheetNames>
    <sheetDataSet>
      <sheetData sheetId="0"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ine"/>
      <sheetName val="nriem"/>
      <sheetName val="intline_quarterly"/>
      <sheetName val="internet"/>
      <sheetName val="data_sheet"/>
      <sheetName val="Tab.cal"/>
    </sheetNames>
    <sheetDataSet>
      <sheetData sheetId="0" refreshError="1"/>
      <sheetData sheetId="1" refreshError="1"/>
      <sheetData sheetId="2" refreshError="1"/>
      <sheetData sheetId="3" refreshError="1"/>
      <sheetData sheetId="4" refreshError="1">
        <row r="10">
          <cell r="D10">
            <v>1990</v>
          </cell>
          <cell r="E10">
            <v>174.3038875</v>
          </cell>
          <cell r="F10" t="str">
            <v xml:space="preserve"> </v>
          </cell>
          <cell r="G10">
            <v>45.3</v>
          </cell>
          <cell r="H10">
            <v>44.5</v>
          </cell>
          <cell r="I10">
            <v>50</v>
          </cell>
          <cell r="J10">
            <v>106.7</v>
          </cell>
          <cell r="K10">
            <v>106.60000000000001</v>
          </cell>
          <cell r="L10">
            <v>106.70833333333333</v>
          </cell>
          <cell r="M10">
            <v>111.3</v>
          </cell>
          <cell r="N10">
            <v>112.8</v>
          </cell>
          <cell r="O10">
            <v>114.23333333333333</v>
          </cell>
          <cell r="P10">
            <v>99.5</v>
          </cell>
          <cell r="Q10">
            <v>100.43333333333334</v>
          </cell>
          <cell r="R10">
            <v>103.19166666666666</v>
          </cell>
          <cell r="S10" t="e">
            <v>#N/A</v>
          </cell>
          <cell r="T10" t="e">
            <v>#N/A</v>
          </cell>
          <cell r="U10" t="str">
            <v>#N/A</v>
          </cell>
          <cell r="V10">
            <v>91.9</v>
          </cell>
          <cell r="W10">
            <v>92.066666666666663</v>
          </cell>
          <cell r="X10">
            <v>93.466666666666669</v>
          </cell>
          <cell r="Y10">
            <v>92</v>
          </cell>
          <cell r="Z10">
            <v>92</v>
          </cell>
          <cell r="AA10">
            <v>94.25</v>
          </cell>
          <cell r="AB10">
            <v>6177</v>
          </cell>
          <cell r="AC10">
            <v>6221</v>
          </cell>
          <cell r="AD10">
            <v>6383.5833333333339</v>
          </cell>
          <cell r="AE10">
            <v>2.2999999999999998</v>
          </cell>
          <cell r="AF10">
            <v>2.2666666666666666</v>
          </cell>
          <cell r="AG10">
            <v>2.1083333333333334</v>
          </cell>
          <cell r="AH10">
            <v>2.2000000000000002</v>
          </cell>
          <cell r="AI10">
            <v>2.1333333333333333</v>
          </cell>
          <cell r="AJ10">
            <v>2.1</v>
          </cell>
          <cell r="AK10">
            <v>-6.8</v>
          </cell>
          <cell r="AL10">
            <v>2263.4</v>
          </cell>
          <cell r="AM10">
            <v>6473.6</v>
          </cell>
          <cell r="AN10">
            <v>653.6</v>
          </cell>
          <cell r="AO10">
            <v>2063.1</v>
          </cell>
          <cell r="AP10">
            <v>6563.6</v>
          </cell>
          <cell r="AQ10">
            <v>-3.9012325528310431E-2</v>
          </cell>
          <cell r="AR10">
            <v>12.497442410728169</v>
          </cell>
          <cell r="AS10">
            <v>35.101880737988338</v>
          </cell>
          <cell r="AT10">
            <v>3.7497729360740735</v>
          </cell>
          <cell r="AU10">
            <v>11.568643858864718</v>
          </cell>
          <cell r="AV10">
            <v>35.668418985783831</v>
          </cell>
          <cell r="AW10">
            <v>108386</v>
          </cell>
          <cell r="AX10">
            <v>110517</v>
          </cell>
          <cell r="AY10">
            <v>111318.91666666666</v>
          </cell>
          <cell r="AZ10">
            <v>461468</v>
          </cell>
          <cell r="BA10">
            <v>467705</v>
          </cell>
          <cell r="BB10">
            <v>483095.83333333331</v>
          </cell>
          <cell r="BC10">
            <v>84</v>
          </cell>
          <cell r="BD10">
            <v>88.5</v>
          </cell>
          <cell r="BE10">
            <v>95.341666666666669</v>
          </cell>
          <cell r="BF10">
            <v>92</v>
          </cell>
          <cell r="BG10">
            <v>92.866666666666674</v>
          </cell>
          <cell r="BH10">
            <v>95.191666666666677</v>
          </cell>
          <cell r="BI10">
            <v>50.03</v>
          </cell>
          <cell r="BJ10">
            <v>1824.0300000000002</v>
          </cell>
          <cell r="BK10">
            <v>7601.75</v>
          </cell>
          <cell r="BL10">
            <v>0.28702744796784868</v>
          </cell>
          <cell r="BM10">
            <v>10.093161218521086</v>
          </cell>
          <cell r="BN10">
            <v>41.181622521529405</v>
          </cell>
          <cell r="BO10">
            <v>600.95000000000005</v>
          </cell>
          <cell r="BP10">
            <v>1955.73</v>
          </cell>
          <cell r="BQ10">
            <v>7653.93</v>
          </cell>
          <cell r="BR10">
            <v>3.4477142685644346</v>
          </cell>
          <cell r="BS10">
            <v>10.955781950747182</v>
          </cell>
          <cell r="BT10">
            <v>41.566683946871535</v>
          </cell>
          <cell r="BU10">
            <v>85.94</v>
          </cell>
          <cell r="BV10">
            <v>81.023333333333326</v>
          </cell>
          <cell r="BW10">
            <v>84.463333333333338</v>
          </cell>
          <cell r="BX10">
            <v>103.19</v>
          </cell>
          <cell r="BY10">
            <v>116.50666666666666</v>
          </cell>
          <cell r="BZ10">
            <v>120.77333333333334</v>
          </cell>
          <cell r="CA10">
            <v>117.34</v>
          </cell>
          <cell r="CB10">
            <v>111.45666666666666</v>
          </cell>
          <cell r="CC10">
            <v>118.4025</v>
          </cell>
          <cell r="CD10">
            <v>107.69</v>
          </cell>
          <cell r="CE10">
            <v>123.30333333333333</v>
          </cell>
          <cell r="CF10">
            <v>127.30416666666665</v>
          </cell>
          <cell r="CG10">
            <v>71.489999999999995</v>
          </cell>
          <cell r="CH10">
            <v>71.143333333333331</v>
          </cell>
          <cell r="CI10">
            <v>73.060833333333335</v>
          </cell>
          <cell r="CJ10">
            <v>88.67</v>
          </cell>
          <cell r="CK10">
            <v>90.17</v>
          </cell>
          <cell r="CL10">
            <v>93.469166666666666</v>
          </cell>
          <cell r="CM10">
            <v>74.31</v>
          </cell>
          <cell r="CN10">
            <v>79.13</v>
          </cell>
          <cell r="CO10">
            <v>80.532499999999999</v>
          </cell>
          <cell r="CP10">
            <v>93.48</v>
          </cell>
          <cell r="CQ10">
            <v>108.33999999999999</v>
          </cell>
          <cell r="CR10">
            <v>112.84333333333333</v>
          </cell>
          <cell r="CS10">
            <v>98.29</v>
          </cell>
          <cell r="CT10">
            <v>105.29666666666667</v>
          </cell>
          <cell r="CU10">
            <v>107.1925</v>
          </cell>
          <cell r="CV10">
            <v>95.05</v>
          </cell>
          <cell r="CW10">
            <v>111.90666666666668</v>
          </cell>
          <cell r="CX10">
            <v>115.22666666666666</v>
          </cell>
          <cell r="CY10">
            <v>100.75</v>
          </cell>
          <cell r="CZ10">
            <v>100.68333333333334</v>
          </cell>
          <cell r="DA10">
            <v>107.31083333333333</v>
          </cell>
          <cell r="DB10">
            <v>77.98</v>
          </cell>
          <cell r="DC10">
            <v>94.053333333333342</v>
          </cell>
          <cell r="DD10">
            <v>99.821666666666658</v>
          </cell>
          <cell r="DE10">
            <v>87.5</v>
          </cell>
          <cell r="DF10">
            <v>87.566666666666677</v>
          </cell>
          <cell r="DG10">
            <v>89.2</v>
          </cell>
          <cell r="DH10">
            <v>89.9</v>
          </cell>
          <cell r="DI10">
            <v>89.399999999999991</v>
          </cell>
          <cell r="DJ10">
            <v>90.86666666666666</v>
          </cell>
          <cell r="DL10">
            <v>99016.7</v>
          </cell>
          <cell r="DM10">
            <v>430039.7</v>
          </cell>
          <cell r="DO10">
            <v>414804</v>
          </cell>
          <cell r="DP10">
            <v>1718683</v>
          </cell>
          <cell r="DQ10">
            <v>73.02</v>
          </cell>
          <cell r="DR10">
            <v>87.410000000000011</v>
          </cell>
          <cell r="DS10">
            <v>93.337500000000006</v>
          </cell>
          <cell r="DT10">
            <v>70.489999999999995</v>
          </cell>
          <cell r="DU10">
            <v>69.436666666666653</v>
          </cell>
          <cell r="DV10">
            <v>73.059999999999988</v>
          </cell>
        </row>
        <row r="11">
          <cell r="D11">
            <v>1991</v>
          </cell>
          <cell r="E11">
            <v>177.36225150000001</v>
          </cell>
          <cell r="G11">
            <v>45.4</v>
          </cell>
          <cell r="H11">
            <v>44.45</v>
          </cell>
          <cell r="I11">
            <v>50</v>
          </cell>
          <cell r="J11">
            <v>106.4</v>
          </cell>
          <cell r="K11">
            <v>108.56666666666668</v>
          </cell>
          <cell r="L11">
            <v>96.166666666666657</v>
          </cell>
          <cell r="M11">
            <v>113</v>
          </cell>
          <cell r="N11">
            <v>114.26666666666667</v>
          </cell>
          <cell r="O11">
            <v>111.93333333333335</v>
          </cell>
          <cell r="P11">
            <v>100</v>
          </cell>
          <cell r="Q11">
            <v>102.56666666666666</v>
          </cell>
          <cell r="R11">
            <v>105.15833333333333</v>
          </cell>
          <cell r="S11" t="e">
            <v>#N/A</v>
          </cell>
          <cell r="T11" t="e">
            <v>#N/A</v>
          </cell>
          <cell r="U11" t="str">
            <v>#N/A</v>
          </cell>
          <cell r="V11">
            <v>92</v>
          </cell>
          <cell r="W11">
            <v>93.3</v>
          </cell>
          <cell r="X11">
            <v>96.508333333333326</v>
          </cell>
          <cell r="Y11">
            <v>92</v>
          </cell>
          <cell r="Z11">
            <v>95.033333333333346</v>
          </cell>
          <cell r="AA11">
            <v>97.241666666666674</v>
          </cell>
          <cell r="AB11">
            <v>6193</v>
          </cell>
          <cell r="AC11">
            <v>6447.666666666667</v>
          </cell>
          <cell r="AD11">
            <v>6505.3333333333339</v>
          </cell>
          <cell r="AE11">
            <v>2.2999999999999998</v>
          </cell>
          <cell r="AF11">
            <v>2.1</v>
          </cell>
          <cell r="AG11">
            <v>2.1</v>
          </cell>
          <cell r="AH11">
            <v>2.2000000000000002</v>
          </cell>
          <cell r="AI11">
            <v>2.1333333333333333</v>
          </cell>
          <cell r="AJ11">
            <v>2.0916666666666668</v>
          </cell>
          <cell r="AK11">
            <v>855.5</v>
          </cell>
          <cell r="AL11">
            <v>1896.3</v>
          </cell>
          <cell r="AM11">
            <v>9175.7000000000007</v>
          </cell>
          <cell r="AN11">
            <v>721.1</v>
          </cell>
          <cell r="AO11">
            <v>2005.9</v>
          </cell>
          <cell r="AP11">
            <v>9608.0999999999985</v>
          </cell>
          <cell r="AQ11">
            <v>4.8234615470022941</v>
          </cell>
          <cell r="AR11">
            <v>10.009315359616735</v>
          </cell>
          <cell r="AS11">
            <v>55.635924099440288</v>
          </cell>
          <cell r="AT11">
            <v>4.0656903816988361</v>
          </cell>
          <cell r="AU11">
            <v>10.582102497432965</v>
          </cell>
          <cell r="AV11">
            <v>58.149336866895396</v>
          </cell>
          <cell r="AW11">
            <v>111481</v>
          </cell>
          <cell r="AX11">
            <v>111152.33333333333</v>
          </cell>
          <cell r="AY11">
            <v>117089.58333333333</v>
          </cell>
          <cell r="AZ11">
            <v>470041</v>
          </cell>
          <cell r="BA11">
            <v>480844.66666666669</v>
          </cell>
          <cell r="BB11">
            <v>500669.16666666663</v>
          </cell>
          <cell r="BC11">
            <v>81.3</v>
          </cell>
          <cell r="BD11">
            <v>93.2</v>
          </cell>
          <cell r="BE11">
            <v>100.70833333333333</v>
          </cell>
          <cell r="BF11">
            <v>92.9</v>
          </cell>
          <cell r="BG11">
            <v>94.233333333333334</v>
          </cell>
          <cell r="BH11">
            <v>100.85</v>
          </cell>
          <cell r="BI11">
            <v>721.08</v>
          </cell>
          <cell r="BJ11">
            <v>2057.0299999999997</v>
          </cell>
          <cell r="BK11">
            <v>10459.75</v>
          </cell>
          <cell r="BL11">
            <v>4.0655776181325711</v>
          </cell>
          <cell r="BM11">
            <v>10.859973639056356</v>
          </cell>
          <cell r="BN11">
            <v>63.370272673355885</v>
          </cell>
          <cell r="BO11">
            <v>654.12</v>
          </cell>
          <cell r="BP11">
            <v>2164.1099999999997</v>
          </cell>
          <cell r="BQ11">
            <v>10498.61</v>
          </cell>
          <cell r="BR11">
            <v>3.6880451982760265</v>
          </cell>
          <cell r="BS11">
            <v>11.421061734565841</v>
          </cell>
          <cell r="BT11">
            <v>63.48726106077806</v>
          </cell>
          <cell r="BU11">
            <v>72.319999999999993</v>
          </cell>
          <cell r="BV11">
            <v>84.463333333333324</v>
          </cell>
          <cell r="BW11">
            <v>78.349999999999994</v>
          </cell>
          <cell r="BX11">
            <v>115.69</v>
          </cell>
          <cell r="BY11">
            <v>119.16000000000001</v>
          </cell>
          <cell r="BZ11">
            <v>127.36916666666667</v>
          </cell>
          <cell r="CA11">
            <v>98.75</v>
          </cell>
          <cell r="CB11">
            <v>121.12666666666667</v>
          </cell>
          <cell r="CC11">
            <v>100.02916666666667</v>
          </cell>
          <cell r="CD11">
            <v>123.22</v>
          </cell>
          <cell r="CE11">
            <v>128.22666666666666</v>
          </cell>
          <cell r="CF11">
            <v>131.17583333333332</v>
          </cell>
          <cell r="CG11">
            <v>70.75</v>
          </cell>
          <cell r="CH11">
            <v>71.83</v>
          </cell>
          <cell r="CI11">
            <v>75.920833333333334</v>
          </cell>
          <cell r="CJ11">
            <v>90.26</v>
          </cell>
          <cell r="CK11">
            <v>93.839999999999989</v>
          </cell>
          <cell r="CL11">
            <v>95.843333333333334</v>
          </cell>
          <cell r="CM11">
            <v>76.94</v>
          </cell>
          <cell r="CN11">
            <v>79.98</v>
          </cell>
          <cell r="CO11">
            <v>80.716666666666669</v>
          </cell>
          <cell r="CP11">
            <v>106.71</v>
          </cell>
          <cell r="CQ11">
            <v>106.86</v>
          </cell>
          <cell r="CR11">
            <v>106.69749999999999</v>
          </cell>
          <cell r="CS11">
            <v>102.58</v>
          </cell>
          <cell r="CT11">
            <v>113.01666666666667</v>
          </cell>
          <cell r="CU11">
            <v>101.60666666666668</v>
          </cell>
          <cell r="CV11">
            <v>109.45</v>
          </cell>
          <cell r="CW11">
            <v>114.89999999999999</v>
          </cell>
          <cell r="CX11">
            <v>108.73833333333334</v>
          </cell>
          <cell r="CY11">
            <v>93.9</v>
          </cell>
          <cell r="CZ11">
            <v>106.39666666666666</v>
          </cell>
          <cell r="DA11">
            <v>101.11500000000001</v>
          </cell>
          <cell r="DB11">
            <v>92.17</v>
          </cell>
          <cell r="DC11">
            <v>100.63333333333333</v>
          </cell>
          <cell r="DD11">
            <v>101.99583333333332</v>
          </cell>
          <cell r="DE11">
            <v>87.3</v>
          </cell>
          <cell r="DF11">
            <v>88.933333333333337</v>
          </cell>
          <cell r="DG11">
            <v>92.791666666666671</v>
          </cell>
          <cell r="DH11">
            <v>89</v>
          </cell>
          <cell r="DI11">
            <v>90.166666666666671</v>
          </cell>
          <cell r="DJ11">
            <v>94.808333333333323</v>
          </cell>
          <cell r="DL11">
            <v>102053</v>
          </cell>
          <cell r="DM11">
            <v>458300</v>
          </cell>
          <cell r="DO11">
            <v>427766</v>
          </cell>
          <cell r="DP11">
            <v>1832457</v>
          </cell>
          <cell r="DQ11">
            <v>85.97</v>
          </cell>
          <cell r="DR11">
            <v>91.57</v>
          </cell>
          <cell r="DS11">
            <v>95.563333333333333</v>
          </cell>
          <cell r="DT11">
            <v>64.47</v>
          </cell>
          <cell r="DU11">
            <v>71.763333333333335</v>
          </cell>
          <cell r="DV11">
            <v>75.844166666666666</v>
          </cell>
        </row>
        <row r="12">
          <cell r="D12">
            <v>1992</v>
          </cell>
          <cell r="E12">
            <v>183.41776859999999</v>
          </cell>
          <cell r="G12">
            <v>43.3</v>
          </cell>
          <cell r="H12">
            <v>40.674999999999997</v>
          </cell>
          <cell r="I12">
            <v>54.5</v>
          </cell>
          <cell r="J12">
            <v>106.7</v>
          </cell>
          <cell r="K12">
            <v>106.96666666666665</v>
          </cell>
          <cell r="L12">
            <v>87.675000000000011</v>
          </cell>
          <cell r="M12">
            <v>114.1</v>
          </cell>
          <cell r="N12">
            <v>114.60000000000001</v>
          </cell>
          <cell r="O12">
            <v>102.72500000000001</v>
          </cell>
          <cell r="P12">
            <v>101.8</v>
          </cell>
          <cell r="Q12">
            <v>104.2</v>
          </cell>
          <cell r="R12">
            <v>99.15</v>
          </cell>
          <cell r="S12" t="e">
            <v>#N/A</v>
          </cell>
          <cell r="T12" t="e">
            <v>#N/A</v>
          </cell>
          <cell r="U12" t="str">
            <v>#N/A</v>
          </cell>
          <cell r="V12">
            <v>92.3</v>
          </cell>
          <cell r="W12">
            <v>93.5</v>
          </cell>
          <cell r="X12">
            <v>98.174999999999997</v>
          </cell>
          <cell r="Y12">
            <v>92</v>
          </cell>
          <cell r="Z12">
            <v>94.966666666666654</v>
          </cell>
          <cell r="AA12">
            <v>99.341666666666669</v>
          </cell>
          <cell r="AB12">
            <v>6293</v>
          </cell>
          <cell r="AC12">
            <v>6446.666666666667</v>
          </cell>
          <cell r="AD12">
            <v>6578.416666666667</v>
          </cell>
          <cell r="AE12">
            <v>2.2000000000000002</v>
          </cell>
          <cell r="AF12">
            <v>2.0333333333333332</v>
          </cell>
          <cell r="AG12">
            <v>2.1500000000000004</v>
          </cell>
          <cell r="AH12">
            <v>2</v>
          </cell>
          <cell r="AI12">
            <v>2.0666666666666664</v>
          </cell>
          <cell r="AJ12">
            <v>2.15</v>
          </cell>
          <cell r="AK12">
            <v>1414.7</v>
          </cell>
          <cell r="AL12">
            <v>1488.3</v>
          </cell>
          <cell r="AM12">
            <v>14234.900000000001</v>
          </cell>
          <cell r="AN12">
            <v>688.4</v>
          </cell>
          <cell r="AO12">
            <v>1601.8000000000002</v>
          </cell>
          <cell r="AP12">
            <v>14165.300000000001</v>
          </cell>
          <cell r="AQ12">
            <v>7.7129931892541848</v>
          </cell>
          <cell r="AR12">
            <v>7.9981598821367728</v>
          </cell>
          <cell r="AS12">
            <v>87.041837162902738</v>
          </cell>
          <cell r="AT12">
            <v>3.7531805410918078</v>
          </cell>
          <cell r="AU12">
            <v>8.5249784048662463</v>
          </cell>
          <cell r="AV12">
            <v>86.516785091015223</v>
          </cell>
          <cell r="AW12">
            <v>111684</v>
          </cell>
          <cell r="AX12">
            <v>111595.33333333333</v>
          </cell>
          <cell r="AY12">
            <v>122392.41666666667</v>
          </cell>
          <cell r="AZ12">
            <v>471606</v>
          </cell>
          <cell r="BA12">
            <v>489058.33333333331</v>
          </cell>
          <cell r="BB12">
            <v>503638.66666666669</v>
          </cell>
          <cell r="BC12">
            <v>100.2</v>
          </cell>
          <cell r="BD12">
            <v>93.633333333333326</v>
          </cell>
          <cell r="BE12">
            <v>100.94166666666666</v>
          </cell>
          <cell r="BF12">
            <v>93.7</v>
          </cell>
          <cell r="BG12">
            <v>95.733333333333334</v>
          </cell>
          <cell r="BH12">
            <v>100.70833333333333</v>
          </cell>
          <cell r="BI12">
            <v>1052.92</v>
          </cell>
          <cell r="BJ12">
            <v>2287.31</v>
          </cell>
          <cell r="BK12">
            <v>13484.849999999999</v>
          </cell>
          <cell r="BL12">
            <v>5.7405561524206661</v>
          </cell>
          <cell r="BM12">
            <v>12.245164873145391</v>
          </cell>
          <cell r="BN12">
            <v>82.31216278282794</v>
          </cell>
          <cell r="BO12">
            <v>700.66</v>
          </cell>
          <cell r="BP12">
            <v>2103.5299999999997</v>
          </cell>
          <cell r="BQ12">
            <v>13495.95</v>
          </cell>
          <cell r="BR12">
            <v>3.8200224839067203</v>
          </cell>
          <cell r="BS12">
            <v>11.187260908607273</v>
          </cell>
          <cell r="BT12">
            <v>82.348636965476118</v>
          </cell>
          <cell r="BU12">
            <v>84.81</v>
          </cell>
          <cell r="BV12">
            <v>86.313333333333333</v>
          </cell>
          <cell r="BW12">
            <v>74.237500000000011</v>
          </cell>
          <cell r="BX12">
            <v>130.63999999999999</v>
          </cell>
          <cell r="BY12">
            <v>122.63</v>
          </cell>
          <cell r="BZ12">
            <v>122.18083333333333</v>
          </cell>
          <cell r="CA12">
            <v>118.28</v>
          </cell>
          <cell r="CB12">
            <v>125.35000000000001</v>
          </cell>
          <cell r="CC12">
            <v>92.58</v>
          </cell>
          <cell r="CD12">
            <v>139</v>
          </cell>
          <cell r="CE12">
            <v>129.66999999999999</v>
          </cell>
          <cell r="CF12">
            <v>130.41249999999999</v>
          </cell>
          <cell r="CG12">
            <v>71.19</v>
          </cell>
          <cell r="CH12">
            <v>73.25</v>
          </cell>
          <cell r="CI12">
            <v>75.425833333333344</v>
          </cell>
          <cell r="CJ12">
            <v>91.58</v>
          </cell>
          <cell r="CK12">
            <v>93.616666666666674</v>
          </cell>
          <cell r="CL12">
            <v>97.363333333333344</v>
          </cell>
          <cell r="CM12">
            <v>86.14</v>
          </cell>
          <cell r="CN12">
            <v>78.006666666666675</v>
          </cell>
          <cell r="CO12">
            <v>78.25500000000001</v>
          </cell>
          <cell r="CP12">
            <v>124.83</v>
          </cell>
          <cell r="CQ12">
            <v>115.67333333333333</v>
          </cell>
          <cell r="CR12">
            <v>104.92083333333335</v>
          </cell>
          <cell r="CS12">
            <v>115.02</v>
          </cell>
          <cell r="CT12">
            <v>106.58666666666666</v>
          </cell>
          <cell r="CU12">
            <v>93.568333333333342</v>
          </cell>
          <cell r="CV12">
            <v>131.22</v>
          </cell>
          <cell r="CW12">
            <v>119.39333333333333</v>
          </cell>
          <cell r="CX12">
            <v>106.95083333333332</v>
          </cell>
          <cell r="CY12">
            <v>107.4</v>
          </cell>
          <cell r="CZ12">
            <v>106.04333333333334</v>
          </cell>
          <cell r="DA12">
            <v>93.592500000000001</v>
          </cell>
          <cell r="DB12">
            <v>112.01</v>
          </cell>
          <cell r="DC12">
            <v>102.58333333333333</v>
          </cell>
          <cell r="DD12">
            <v>103.56666666666666</v>
          </cell>
          <cell r="DE12">
            <v>87.9</v>
          </cell>
          <cell r="DF12">
            <v>89.699999999999989</v>
          </cell>
          <cell r="DG12">
            <v>95.10833333333332</v>
          </cell>
          <cell r="DH12">
            <v>89.3</v>
          </cell>
          <cell r="DI12">
            <v>90.899999999999991</v>
          </cell>
          <cell r="DJ12">
            <v>96.916666666666671</v>
          </cell>
          <cell r="DL12">
            <v>106457</v>
          </cell>
          <cell r="DM12">
            <v>471020</v>
          </cell>
          <cell r="DO12">
            <v>433598</v>
          </cell>
          <cell r="DP12">
            <v>1883936</v>
          </cell>
          <cell r="DQ12">
            <v>103.24</v>
          </cell>
          <cell r="DR12">
            <v>95.073333333333323</v>
          </cell>
          <cell r="DS12">
            <v>97.103333333333325</v>
          </cell>
          <cell r="DT12">
            <v>73.349999999999994</v>
          </cell>
          <cell r="DU12">
            <v>72.716666666666654</v>
          </cell>
          <cell r="DV12">
            <v>75.346666666666678</v>
          </cell>
        </row>
        <row r="13">
          <cell r="D13">
            <v>1993</v>
          </cell>
          <cell r="E13">
            <v>191.91726679999999</v>
          </cell>
          <cell r="G13">
            <v>44</v>
          </cell>
          <cell r="H13">
            <v>38.4</v>
          </cell>
          <cell r="I13">
            <v>59.1</v>
          </cell>
          <cell r="J13">
            <v>107.3</v>
          </cell>
          <cell r="K13">
            <v>104.7</v>
          </cell>
          <cell r="L13">
            <v>87.216666666666654</v>
          </cell>
          <cell r="M13">
            <v>113.9</v>
          </cell>
          <cell r="N13">
            <v>115.26666666666667</v>
          </cell>
          <cell r="O13">
            <v>97.758333333333326</v>
          </cell>
          <cell r="P13">
            <v>102</v>
          </cell>
          <cell r="Q13">
            <v>105.56666666666668</v>
          </cell>
          <cell r="R13">
            <v>95.625</v>
          </cell>
          <cell r="S13" t="e">
            <v>#N/A</v>
          </cell>
          <cell r="T13" t="e">
            <v>#N/A</v>
          </cell>
          <cell r="U13" t="str">
            <v>#N/A</v>
          </cell>
          <cell r="V13">
            <v>93.1</v>
          </cell>
          <cell r="W13">
            <v>95</v>
          </cell>
          <cell r="X13">
            <v>99.391666666666666</v>
          </cell>
          <cell r="Y13">
            <v>95</v>
          </cell>
          <cell r="Z13">
            <v>95</v>
          </cell>
          <cell r="AA13">
            <v>100.49166666666666</v>
          </cell>
          <cell r="AB13">
            <v>6398</v>
          </cell>
          <cell r="AC13">
            <v>6419</v>
          </cell>
          <cell r="AD13">
            <v>6615.333333333333</v>
          </cell>
          <cell r="AE13">
            <v>2.2000000000000002</v>
          </cell>
          <cell r="AF13">
            <v>2.0333333333333332</v>
          </cell>
          <cell r="AG13">
            <v>2.5</v>
          </cell>
          <cell r="AH13">
            <v>2.1</v>
          </cell>
          <cell r="AI13">
            <v>2.0666666666666669</v>
          </cell>
          <cell r="AJ13">
            <v>2.4999999999999996</v>
          </cell>
          <cell r="AK13">
            <v>506</v>
          </cell>
          <cell r="AL13">
            <v>825.6</v>
          </cell>
          <cell r="AM13">
            <v>14669</v>
          </cell>
          <cell r="AN13">
            <v>557</v>
          </cell>
          <cell r="AO13">
            <v>892.8</v>
          </cell>
          <cell r="AP13">
            <v>14475.8</v>
          </cell>
          <cell r="AQ13">
            <v>2.6365527627449517</v>
          </cell>
          <cell r="AR13">
            <v>4.5969630855066654</v>
          </cell>
          <cell r="AS13">
            <v>112.71629198757016</v>
          </cell>
          <cell r="AT13">
            <v>2.9022922704524468</v>
          </cell>
          <cell r="AU13">
            <v>4.9926942246199033</v>
          </cell>
          <cell r="AV13">
            <v>111.13900399982037</v>
          </cell>
          <cell r="AW13">
            <v>113053</v>
          </cell>
          <cell r="AX13">
            <v>112011</v>
          </cell>
          <cell r="AY13">
            <v>126019.50000000001</v>
          </cell>
          <cell r="AZ13">
            <v>479076</v>
          </cell>
          <cell r="BA13">
            <v>494775.33333333331</v>
          </cell>
          <cell r="BB13">
            <v>509021.58333333337</v>
          </cell>
          <cell r="BC13">
            <v>95.5</v>
          </cell>
          <cell r="BD13">
            <v>106.03333333333335</v>
          </cell>
          <cell r="BE13">
            <v>98.974999999999994</v>
          </cell>
          <cell r="BF13">
            <v>94</v>
          </cell>
          <cell r="BG13">
            <v>97.933333333333323</v>
          </cell>
          <cell r="BH13">
            <v>99.091666666666683</v>
          </cell>
          <cell r="BI13">
            <v>556.85</v>
          </cell>
          <cell r="BJ13">
            <v>1433.38</v>
          </cell>
          <cell r="BK13">
            <v>13376.099999999999</v>
          </cell>
          <cell r="BL13">
            <v>2.9015106836650721</v>
          </cell>
          <cell r="BM13">
            <v>7.9833227908065698</v>
          </cell>
          <cell r="BN13">
            <v>103.09916140605559</v>
          </cell>
          <cell r="BO13">
            <v>575.79999999999995</v>
          </cell>
          <cell r="BP13">
            <v>1430.56</v>
          </cell>
          <cell r="BQ13">
            <v>13337.220000000001</v>
          </cell>
          <cell r="BR13">
            <v>3.000251147803445</v>
          </cell>
          <cell r="BS13">
            <v>8.0025793529512406</v>
          </cell>
          <cell r="BT13">
            <v>102.47242320422177</v>
          </cell>
          <cell r="BU13">
            <v>83.51</v>
          </cell>
          <cell r="BV13">
            <v>86.053333333333342</v>
          </cell>
          <cell r="BW13">
            <v>72.756666666666675</v>
          </cell>
          <cell r="BX13">
            <v>119.49</v>
          </cell>
          <cell r="BY13">
            <v>124.79666666666667</v>
          </cell>
          <cell r="BZ13">
            <v>105.3725</v>
          </cell>
          <cell r="CA13">
            <v>119.35</v>
          </cell>
          <cell r="CB13">
            <v>115.67666666666668</v>
          </cell>
          <cell r="CC13">
            <v>78.47999999999999</v>
          </cell>
          <cell r="CD13">
            <v>127.93</v>
          </cell>
          <cell r="CE13">
            <v>128.01666666666668</v>
          </cell>
          <cell r="CF13">
            <v>104.01</v>
          </cell>
          <cell r="CG13">
            <v>71.27</v>
          </cell>
          <cell r="CH13">
            <v>76.02</v>
          </cell>
          <cell r="CI13">
            <v>78.255833333333328</v>
          </cell>
          <cell r="CJ13">
            <v>90.64</v>
          </cell>
          <cell r="CK13">
            <v>96.25</v>
          </cell>
          <cell r="CL13">
            <v>95.18</v>
          </cell>
          <cell r="CM13">
            <v>80.47</v>
          </cell>
          <cell r="CN13">
            <v>85.013333333333335</v>
          </cell>
          <cell r="CO13">
            <v>80.54583333333332</v>
          </cell>
          <cell r="CP13">
            <v>103.17</v>
          </cell>
          <cell r="CQ13">
            <v>120.5</v>
          </cell>
          <cell r="CR13">
            <v>103.47833333333334</v>
          </cell>
          <cell r="CS13">
            <v>114.27</v>
          </cell>
          <cell r="CT13">
            <v>103.87</v>
          </cell>
          <cell r="CU13">
            <v>87.083333333333343</v>
          </cell>
          <cell r="CV13">
            <v>112.1</v>
          </cell>
          <cell r="CW13">
            <v>114.70666666666666</v>
          </cell>
          <cell r="CX13">
            <v>103.55166666666668</v>
          </cell>
          <cell r="CY13">
            <v>109.84</v>
          </cell>
          <cell r="CZ13">
            <v>116.12</v>
          </cell>
          <cell r="DA13">
            <v>85.032499999999999</v>
          </cell>
          <cell r="DB13">
            <v>99.53</v>
          </cell>
          <cell r="DC13">
            <v>102.01666666666667</v>
          </cell>
          <cell r="DD13">
            <v>96.800833333333316</v>
          </cell>
          <cell r="DE13">
            <v>88.5</v>
          </cell>
          <cell r="DF13">
            <v>90.600000000000009</v>
          </cell>
          <cell r="DG13">
            <v>96.45</v>
          </cell>
          <cell r="DH13">
            <v>90.1</v>
          </cell>
          <cell r="DI13">
            <v>93</v>
          </cell>
          <cell r="DJ13">
            <v>97.433333333333337</v>
          </cell>
          <cell r="DL13">
            <v>122513</v>
          </cell>
          <cell r="DM13">
            <v>475381</v>
          </cell>
          <cell r="DO13">
            <v>442515</v>
          </cell>
          <cell r="DP13">
            <v>1901500</v>
          </cell>
          <cell r="DQ13">
            <v>89.63</v>
          </cell>
          <cell r="DR13">
            <v>99.296666666666667</v>
          </cell>
          <cell r="DS13">
            <v>95.220833333333331</v>
          </cell>
          <cell r="DT13">
            <v>73.430000000000007</v>
          </cell>
          <cell r="DU13">
            <v>78.323333333333338</v>
          </cell>
          <cell r="DV13">
            <v>78.236666666666665</v>
          </cell>
        </row>
        <row r="14">
          <cell r="D14">
            <v>1994</v>
          </cell>
          <cell r="E14">
            <v>189.22623379999999</v>
          </cell>
          <cell r="G14">
            <v>45.4</v>
          </cell>
          <cell r="H14">
            <v>42.2</v>
          </cell>
          <cell r="I14">
            <v>90.9</v>
          </cell>
          <cell r="J14">
            <v>110</v>
          </cell>
          <cell r="K14">
            <v>100.26666666666667</v>
          </cell>
          <cell r="L14">
            <v>95.74166666666666</v>
          </cell>
          <cell r="M14">
            <v>114.9</v>
          </cell>
          <cell r="N14">
            <v>114.40000000000002</v>
          </cell>
          <cell r="O14">
            <v>97.358333333333334</v>
          </cell>
          <cell r="P14">
            <v>102.7</v>
          </cell>
          <cell r="Q14">
            <v>106.03333333333335</v>
          </cell>
          <cell r="R14">
            <v>96.833333333333329</v>
          </cell>
          <cell r="S14" t="e">
            <v>#N/A</v>
          </cell>
          <cell r="T14" t="e">
            <v>#N/A</v>
          </cell>
          <cell r="U14" t="str">
            <v>#N/A</v>
          </cell>
          <cell r="V14">
            <v>93.6</v>
          </cell>
          <cell r="W14">
            <v>95.466666666666654</v>
          </cell>
          <cell r="X14">
            <v>100.1</v>
          </cell>
          <cell r="Y14">
            <v>95</v>
          </cell>
          <cell r="Z14">
            <v>94.633333333333326</v>
          </cell>
          <cell r="AA14">
            <v>100.54166666666667</v>
          </cell>
          <cell r="AB14">
            <v>6476</v>
          </cell>
          <cell r="AC14">
            <v>6344.333333333333</v>
          </cell>
          <cell r="AD14">
            <v>6644.9166666666661</v>
          </cell>
          <cell r="AE14">
            <v>2.1</v>
          </cell>
          <cell r="AF14">
            <v>2.2333333333333338</v>
          </cell>
          <cell r="AG14">
            <v>2.8916666666666666</v>
          </cell>
          <cell r="AH14">
            <v>2.1</v>
          </cell>
          <cell r="AI14">
            <v>2.1</v>
          </cell>
          <cell r="AJ14">
            <v>2.8916666666666666</v>
          </cell>
          <cell r="AK14">
            <v>538.5</v>
          </cell>
          <cell r="AL14">
            <v>1367.6000000000001</v>
          </cell>
          <cell r="AM14">
            <v>13342.5</v>
          </cell>
          <cell r="AN14">
            <v>685.2</v>
          </cell>
          <cell r="AO14">
            <v>1540.3999999999999</v>
          </cell>
          <cell r="AP14">
            <v>13293.5</v>
          </cell>
          <cell r="AQ14">
            <v>2.8457999146627841</v>
          </cell>
          <cell r="AR14">
            <v>7.6745726745176999</v>
          </cell>
          <cell r="AS14">
            <v>110.32706804467705</v>
          </cell>
          <cell r="AT14">
            <v>3.6210623983787182</v>
          </cell>
          <cell r="AU14">
            <v>8.5623972246538234</v>
          </cell>
          <cell r="AV14">
            <v>109.68483621399358</v>
          </cell>
          <cell r="AW14">
            <v>110132</v>
          </cell>
          <cell r="AX14">
            <v>113116.66666666667</v>
          </cell>
          <cell r="AY14">
            <v>132848.41666666666</v>
          </cell>
          <cell r="AZ14">
            <v>481229</v>
          </cell>
          <cell r="BA14">
            <v>496210.33333333331</v>
          </cell>
          <cell r="BB14">
            <v>519472.75</v>
          </cell>
          <cell r="BC14">
            <v>91.6</v>
          </cell>
          <cell r="BD14">
            <v>94.3</v>
          </cell>
          <cell r="BE14">
            <v>100.03333333333333</v>
          </cell>
          <cell r="BF14">
            <v>94.1</v>
          </cell>
          <cell r="BG14">
            <v>98.933333333333337</v>
          </cell>
          <cell r="BH14">
            <v>100.06666666666666</v>
          </cell>
          <cell r="BI14">
            <v>480.52</v>
          </cell>
          <cell r="BJ14">
            <v>1926.15</v>
          </cell>
          <cell r="BK14">
            <v>12393.21</v>
          </cell>
          <cell r="BL14">
            <v>2.5393941968314966</v>
          </cell>
          <cell r="BM14">
            <v>10.846791993253536</v>
          </cell>
          <cell r="BN14">
            <v>102.40563268184485</v>
          </cell>
          <cell r="BO14">
            <v>682.05</v>
          </cell>
          <cell r="BP14">
            <v>2003.6999999999998</v>
          </cell>
          <cell r="BQ14">
            <v>12332.85</v>
          </cell>
          <cell r="BR14">
            <v>3.6044156579308297</v>
          </cell>
          <cell r="BS14">
            <v>11.201521000626851</v>
          </cell>
          <cell r="BT14">
            <v>101.76826382060487</v>
          </cell>
          <cell r="BU14">
            <v>90.27</v>
          </cell>
          <cell r="BV14">
            <v>79.463333333333324</v>
          </cell>
          <cell r="BW14">
            <v>85.835833333333326</v>
          </cell>
          <cell r="BX14">
            <v>116.79</v>
          </cell>
          <cell r="BY14">
            <v>132.51666666666665</v>
          </cell>
          <cell r="BZ14">
            <v>97.765833333333333</v>
          </cell>
          <cell r="CA14">
            <v>126.93</v>
          </cell>
          <cell r="CB14">
            <v>105.73333333333333</v>
          </cell>
          <cell r="CC14">
            <v>84.627499999999998</v>
          </cell>
          <cell r="CD14">
            <v>126.4</v>
          </cell>
          <cell r="CE14">
            <v>139.59666666666666</v>
          </cell>
          <cell r="CF14">
            <v>96.965833333333336</v>
          </cell>
          <cell r="CG14">
            <v>74.5</v>
          </cell>
          <cell r="CH14">
            <v>76.213333333333338</v>
          </cell>
          <cell r="CI14">
            <v>88.91</v>
          </cell>
          <cell r="CJ14">
            <v>94.97</v>
          </cell>
          <cell r="CK14">
            <v>94.839999999999989</v>
          </cell>
          <cell r="CL14">
            <v>96.8125</v>
          </cell>
          <cell r="CM14">
            <v>82.69</v>
          </cell>
          <cell r="CN14">
            <v>79.046666666666667</v>
          </cell>
          <cell r="CO14">
            <v>89.134166666666658</v>
          </cell>
          <cell r="CP14">
            <v>104.2</v>
          </cell>
          <cell r="CQ14">
            <v>104.96</v>
          </cell>
          <cell r="CR14">
            <v>105.02749999999999</v>
          </cell>
          <cell r="CS14">
            <v>117.05</v>
          </cell>
          <cell r="CT14">
            <v>100.04333333333334</v>
          </cell>
          <cell r="CU14">
            <v>90.782499999999999</v>
          </cell>
          <cell r="CV14">
            <v>113.25</v>
          </cell>
          <cell r="CW14">
            <v>105.03000000000002</v>
          </cell>
          <cell r="CX14">
            <v>106.20166666666668</v>
          </cell>
          <cell r="CY14">
            <v>110.29</v>
          </cell>
          <cell r="CZ14">
            <v>104.69333333333333</v>
          </cell>
          <cell r="DA14">
            <v>89.08250000000001</v>
          </cell>
          <cell r="DB14">
            <v>97.66</v>
          </cell>
          <cell r="DC14">
            <v>98.08</v>
          </cell>
          <cell r="DD14">
            <v>97.51166666666667</v>
          </cell>
          <cell r="DE14">
            <v>88.9</v>
          </cell>
          <cell r="DF14">
            <v>91.3</v>
          </cell>
          <cell r="DG14">
            <v>98.5</v>
          </cell>
          <cell r="DH14">
            <v>90.4</v>
          </cell>
          <cell r="DI14">
            <v>92.86666666666666</v>
          </cell>
          <cell r="DJ14">
            <v>98.88333333333334</v>
          </cell>
          <cell r="DL14">
            <v>107793</v>
          </cell>
          <cell r="DM14">
            <v>479260</v>
          </cell>
          <cell r="DO14">
            <v>450097</v>
          </cell>
          <cell r="DP14">
            <v>1918179</v>
          </cell>
          <cell r="DQ14">
            <v>88.41</v>
          </cell>
          <cell r="DR14">
            <v>91.850000000000009</v>
          </cell>
          <cell r="DS14">
            <v>96.87833333333333</v>
          </cell>
          <cell r="DT14">
            <v>74.23</v>
          </cell>
          <cell r="DU14">
            <v>74.383333333333326</v>
          </cell>
          <cell r="DV14">
            <v>88.941666666666663</v>
          </cell>
        </row>
        <row r="15">
          <cell r="D15">
            <v>1995</v>
          </cell>
          <cell r="E15">
            <v>188.16148039999999</v>
          </cell>
          <cell r="G15">
            <v>45</v>
          </cell>
          <cell r="H15">
            <v>42.424999999999997</v>
          </cell>
          <cell r="I15">
            <v>81.8</v>
          </cell>
          <cell r="J15">
            <v>108.4</v>
          </cell>
          <cell r="K15">
            <v>97.36666666666666</v>
          </cell>
          <cell r="L15">
            <v>100.00833333333333</v>
          </cell>
          <cell r="M15">
            <v>114</v>
          </cell>
          <cell r="N15">
            <v>112.86666666666667</v>
          </cell>
          <cell r="O15">
            <v>100</v>
          </cell>
          <cell r="P15">
            <v>103</v>
          </cell>
          <cell r="Q15">
            <v>105.60000000000001</v>
          </cell>
          <cell r="R15">
            <v>99.999999999999986</v>
          </cell>
          <cell r="S15" t="e">
            <v>#N/A</v>
          </cell>
          <cell r="T15" t="e">
            <v>#N/A</v>
          </cell>
          <cell r="U15">
            <v>100.03333333333333</v>
          </cell>
          <cell r="V15">
            <v>93.2</v>
          </cell>
          <cell r="W15">
            <v>96.466666666666654</v>
          </cell>
          <cell r="X15">
            <v>100.00833333333333</v>
          </cell>
          <cell r="Y15">
            <v>95.1</v>
          </cell>
          <cell r="Z15">
            <v>98.166666666666671</v>
          </cell>
          <cell r="AA15">
            <v>100</v>
          </cell>
          <cell r="AB15">
            <v>6469</v>
          </cell>
          <cell r="AC15">
            <v>6570.666666666667</v>
          </cell>
          <cell r="AD15">
            <v>6666.4166666666661</v>
          </cell>
          <cell r="AE15">
            <v>2</v>
          </cell>
          <cell r="AF15">
            <v>2.1</v>
          </cell>
          <cell r="AG15">
            <v>3.1499999999999995</v>
          </cell>
          <cell r="AH15">
            <v>2.2000000000000002</v>
          </cell>
          <cell r="AI15">
            <v>2.1</v>
          </cell>
          <cell r="AJ15">
            <v>3.15</v>
          </cell>
          <cell r="AK15">
            <v>851.8</v>
          </cell>
          <cell r="AL15">
            <v>2456</v>
          </cell>
          <cell r="AM15">
            <v>10386.200000000001</v>
          </cell>
          <cell r="AN15">
            <v>763.7</v>
          </cell>
          <cell r="AO15">
            <v>2483.6999999999998</v>
          </cell>
          <cell r="AP15">
            <v>10469.6</v>
          </cell>
          <cell r="AQ15">
            <v>4.5269626822089988</v>
          </cell>
          <cell r="AR15">
            <v>14.964349764112878</v>
          </cell>
          <cell r="AS15">
            <v>85.05070146585777</v>
          </cell>
          <cell r="AT15">
            <v>4.0587478286017999</v>
          </cell>
          <cell r="AU15">
            <v>15.129331340056963</v>
          </cell>
          <cell r="AV15">
            <v>85.77611237180102</v>
          </cell>
          <cell r="AW15">
            <v>110272</v>
          </cell>
          <cell r="AX15">
            <v>115022.66666666667</v>
          </cell>
          <cell r="AY15">
            <v>143747.58333333331</v>
          </cell>
          <cell r="AZ15">
            <v>482229</v>
          </cell>
          <cell r="BA15">
            <v>498408.33333333331</v>
          </cell>
          <cell r="BB15">
            <v>535198.66666666663</v>
          </cell>
          <cell r="BC15">
            <v>92.5</v>
          </cell>
          <cell r="BD15">
            <v>99.433333333333337</v>
          </cell>
          <cell r="BE15">
            <v>100</v>
          </cell>
          <cell r="BF15">
            <v>94.6</v>
          </cell>
          <cell r="BG15">
            <v>100.39999999999999</v>
          </cell>
          <cell r="BH15">
            <v>100.05</v>
          </cell>
          <cell r="BI15">
            <v>1019.66</v>
          </cell>
          <cell r="BJ15">
            <v>2450.34</v>
          </cell>
          <cell r="BK15">
            <v>9982.1500000000015</v>
          </cell>
          <cell r="BL15">
            <v>5.4190687585597885</v>
          </cell>
          <cell r="BM15">
            <v>14.958714144009345</v>
          </cell>
          <cell r="BN15">
            <v>81.7039561773732</v>
          </cell>
          <cell r="BO15">
            <v>906.26</v>
          </cell>
          <cell r="BP15">
            <v>2559.1999999999998</v>
          </cell>
          <cell r="BQ15">
            <v>9862.2300000000014</v>
          </cell>
          <cell r="BR15">
            <v>4.8163949288315662</v>
          </cell>
          <cell r="BS15">
            <v>15.597259974153669</v>
          </cell>
          <cell r="BT15">
            <v>80.969523912509104</v>
          </cell>
          <cell r="BU15">
            <v>79.61</v>
          </cell>
          <cell r="BV15">
            <v>77.206666666666663</v>
          </cell>
          <cell r="BW15">
            <v>100</v>
          </cell>
          <cell r="BX15">
            <v>121.2</v>
          </cell>
          <cell r="BY15">
            <v>128.55333333333334</v>
          </cell>
          <cell r="BZ15">
            <v>99.998333333333335</v>
          </cell>
          <cell r="CA15">
            <v>117.1</v>
          </cell>
          <cell r="CB15">
            <v>96.693333333333328</v>
          </cell>
          <cell r="CC15">
            <v>99.998333333333349</v>
          </cell>
          <cell r="CD15">
            <v>130.35</v>
          </cell>
          <cell r="CE15">
            <v>131.79333333333332</v>
          </cell>
          <cell r="CF15">
            <v>99.998333333333335</v>
          </cell>
          <cell r="CG15">
            <v>69.72</v>
          </cell>
          <cell r="CH15">
            <v>74.23</v>
          </cell>
          <cell r="CI15">
            <v>100.5425</v>
          </cell>
          <cell r="CJ15">
            <v>95.91</v>
          </cell>
          <cell r="CK15">
            <v>93.929999999999993</v>
          </cell>
          <cell r="CL15">
            <v>100.20833333333333</v>
          </cell>
          <cell r="CM15">
            <v>76.78</v>
          </cell>
          <cell r="CN15">
            <v>82.24666666666667</v>
          </cell>
          <cell r="CO15">
            <v>99.998333333333335</v>
          </cell>
          <cell r="CP15">
            <v>113.21</v>
          </cell>
          <cell r="CQ15">
            <v>95.49666666666667</v>
          </cell>
          <cell r="CR15">
            <v>100.00166666666667</v>
          </cell>
          <cell r="CS15">
            <v>107.73</v>
          </cell>
          <cell r="CT15">
            <v>105.12</v>
          </cell>
          <cell r="CU15">
            <v>100.00083333333333</v>
          </cell>
          <cell r="CV15">
            <v>119.35</v>
          </cell>
          <cell r="CW15">
            <v>99.043333333333337</v>
          </cell>
          <cell r="CX15">
            <v>100</v>
          </cell>
          <cell r="CY15">
            <v>99.06</v>
          </cell>
          <cell r="CZ15">
            <v>98.573333333333338</v>
          </cell>
          <cell r="DA15">
            <v>99.999999999999986</v>
          </cell>
          <cell r="DB15">
            <v>104.71</v>
          </cell>
          <cell r="DC15">
            <v>98.48</v>
          </cell>
          <cell r="DD15">
            <v>100.00083333333335</v>
          </cell>
          <cell r="DE15">
            <v>89.4</v>
          </cell>
          <cell r="DF15">
            <v>92.366666666666674</v>
          </cell>
          <cell r="DG15">
            <v>99.983333333333334</v>
          </cell>
          <cell r="DH15">
            <v>90</v>
          </cell>
          <cell r="DI15">
            <v>93.966666666666654</v>
          </cell>
          <cell r="DJ15">
            <v>99.99166666666666</v>
          </cell>
          <cell r="DL15">
            <v>108651</v>
          </cell>
          <cell r="DM15">
            <v>483221</v>
          </cell>
          <cell r="DO15">
            <v>455535</v>
          </cell>
          <cell r="DP15">
            <v>1932400</v>
          </cell>
          <cell r="DQ15">
            <v>96.67</v>
          </cell>
          <cell r="DR15">
            <v>91.566666666666663</v>
          </cell>
          <cell r="DS15">
            <v>100.39333333333335</v>
          </cell>
          <cell r="DT15">
            <v>67.63</v>
          </cell>
          <cell r="DU15">
            <v>73.913333333333341</v>
          </cell>
          <cell r="DV15">
            <v>100.57166666666666</v>
          </cell>
        </row>
        <row r="16">
          <cell r="D16">
            <v>1996</v>
          </cell>
          <cell r="E16">
            <v>188.1657443</v>
          </cell>
          <cell r="G16">
            <v>44.7</v>
          </cell>
          <cell r="H16">
            <v>43.324999999999996</v>
          </cell>
          <cell r="I16">
            <v>54.5</v>
          </cell>
          <cell r="J16">
            <v>107.5</v>
          </cell>
          <cell r="K16">
            <v>94.833333333333329</v>
          </cell>
          <cell r="L16">
            <v>106.05</v>
          </cell>
          <cell r="M16">
            <v>114.2</v>
          </cell>
          <cell r="N16">
            <v>111.36666666666667</v>
          </cell>
          <cell r="O16">
            <v>100.95833333333333</v>
          </cell>
          <cell r="P16">
            <v>103.9</v>
          </cell>
          <cell r="Q16">
            <v>105.09999999999998</v>
          </cell>
          <cell r="R16">
            <v>102.375</v>
          </cell>
          <cell r="S16" t="e">
            <v>#N/A</v>
          </cell>
          <cell r="T16" t="e">
            <v>#N/A</v>
          </cell>
          <cell r="U16">
            <v>100.14999999999999</v>
          </cell>
          <cell r="V16">
            <v>93</v>
          </cell>
          <cell r="W16">
            <v>96.433333333333323</v>
          </cell>
          <cell r="X16">
            <v>100.14166666666667</v>
          </cell>
          <cell r="Y16">
            <v>95.1</v>
          </cell>
          <cell r="Z16">
            <v>98.166666666666671</v>
          </cell>
          <cell r="AA16">
            <v>99.583333333333329</v>
          </cell>
          <cell r="AB16">
            <v>6460</v>
          </cell>
          <cell r="AC16">
            <v>6572.666666666667</v>
          </cell>
          <cell r="AD16">
            <v>6710.75</v>
          </cell>
          <cell r="AE16">
            <v>2</v>
          </cell>
          <cell r="AF16">
            <v>2.0666666666666664</v>
          </cell>
          <cell r="AG16">
            <v>3.35</v>
          </cell>
          <cell r="AH16">
            <v>2.1</v>
          </cell>
          <cell r="AI16">
            <v>2.1</v>
          </cell>
          <cell r="AJ16">
            <v>3.3666666666666671</v>
          </cell>
          <cell r="AK16">
            <v>519</v>
          </cell>
          <cell r="AL16">
            <v>2533.3999999999996</v>
          </cell>
          <cell r="AM16">
            <v>7157.7999999999993</v>
          </cell>
          <cell r="AN16">
            <v>593.70000000000005</v>
          </cell>
          <cell r="AO16">
            <v>2704.7</v>
          </cell>
          <cell r="AP16">
            <v>7202.3</v>
          </cell>
          <cell r="AQ16">
            <v>2.7582066115739856</v>
          </cell>
          <cell r="AR16">
            <v>15.73118234984357</v>
          </cell>
          <cell r="AS16">
            <v>51.829430816658672</v>
          </cell>
          <cell r="AT16">
            <v>3.1551970429508196</v>
          </cell>
          <cell r="AU16">
            <v>16.807409965103545</v>
          </cell>
          <cell r="AV16">
            <v>52.210194399026967</v>
          </cell>
          <cell r="AW16">
            <v>111981</v>
          </cell>
          <cell r="AX16">
            <v>118864.66666666667</v>
          </cell>
          <cell r="AY16">
            <v>163452.25</v>
          </cell>
          <cell r="AZ16">
            <v>485930</v>
          </cell>
          <cell r="BA16">
            <v>502476.66666666669</v>
          </cell>
          <cell r="BB16">
            <v>552643.24999999988</v>
          </cell>
          <cell r="BC16">
            <v>101.2</v>
          </cell>
          <cell r="BD16">
            <v>99.2</v>
          </cell>
          <cell r="BE16">
            <v>101.03333333333333</v>
          </cell>
          <cell r="BF16">
            <v>95</v>
          </cell>
          <cell r="BG16">
            <v>101.2</v>
          </cell>
          <cell r="BH16">
            <v>100.85000000000001</v>
          </cell>
          <cell r="BI16">
            <v>803.1</v>
          </cell>
          <cell r="BJ16">
            <v>3007.3500000000004</v>
          </cell>
          <cell r="BK16">
            <v>6737.8799999999992</v>
          </cell>
          <cell r="BL16">
            <v>4.2680457220714221</v>
          </cell>
          <cell r="BM16">
            <v>18.698095646207094</v>
          </cell>
          <cell r="BN16">
            <v>48.664153093960927</v>
          </cell>
          <cell r="BO16">
            <v>698.65</v>
          </cell>
          <cell r="BP16">
            <v>2860.49</v>
          </cell>
          <cell r="BQ16">
            <v>6652.19</v>
          </cell>
          <cell r="BR16">
            <v>3.7129499984126495</v>
          </cell>
          <cell r="BS16">
            <v>17.79339939599274</v>
          </cell>
          <cell r="BT16">
            <v>48.184401159237495</v>
          </cell>
          <cell r="BU16">
            <v>89.84</v>
          </cell>
          <cell r="BV16">
            <v>78.596666666666664</v>
          </cell>
          <cell r="BW16">
            <v>107.33416666666666</v>
          </cell>
          <cell r="BX16">
            <v>122.55</v>
          </cell>
          <cell r="BY16">
            <v>125.24333333333334</v>
          </cell>
          <cell r="BZ16">
            <v>96.854166666666657</v>
          </cell>
          <cell r="CA16">
            <v>136.28</v>
          </cell>
          <cell r="CB16">
            <v>97.05</v>
          </cell>
          <cell r="CC16">
            <v>117.07916666666668</v>
          </cell>
          <cell r="CD16">
            <v>130.22</v>
          </cell>
          <cell r="CE16">
            <v>125.84999999999998</v>
          </cell>
          <cell r="CF16">
            <v>103.74416666666667</v>
          </cell>
          <cell r="CG16">
            <v>72.59</v>
          </cell>
          <cell r="CH16">
            <v>75.850000000000009</v>
          </cell>
          <cell r="CI16">
            <v>105.70583333333333</v>
          </cell>
          <cell r="CJ16">
            <v>92.52</v>
          </cell>
          <cell r="CK16">
            <v>96.033333333333346</v>
          </cell>
          <cell r="CL16">
            <v>101.125</v>
          </cell>
          <cell r="CM16">
            <v>82.03</v>
          </cell>
          <cell r="CN16">
            <v>80.17</v>
          </cell>
          <cell r="CO16">
            <v>104.13999999999999</v>
          </cell>
          <cell r="CP16">
            <v>115.71</v>
          </cell>
          <cell r="CQ16">
            <v>110.58333333333333</v>
          </cell>
          <cell r="CR16">
            <v>97.566666666666663</v>
          </cell>
          <cell r="CS16">
            <v>115.02</v>
          </cell>
          <cell r="CT16">
            <v>102.40000000000002</v>
          </cell>
          <cell r="CU16">
            <v>121.96583333333334</v>
          </cell>
          <cell r="CV16">
            <v>120.85</v>
          </cell>
          <cell r="CW16">
            <v>114.86333333333334</v>
          </cell>
          <cell r="CX16">
            <v>107.43999999999998</v>
          </cell>
          <cell r="CY16">
            <v>107.36</v>
          </cell>
          <cell r="CZ16">
            <v>99.473333333333343</v>
          </cell>
          <cell r="DA16">
            <v>120.42833333333334</v>
          </cell>
          <cell r="DB16">
            <v>104.76</v>
          </cell>
          <cell r="DC16">
            <v>104.52999999999999</v>
          </cell>
          <cell r="DD16">
            <v>107.70583333333333</v>
          </cell>
          <cell r="DE16">
            <v>89.6</v>
          </cell>
          <cell r="DF16">
            <v>93.399999999999991</v>
          </cell>
          <cell r="DG16">
            <v>101.40833333333333</v>
          </cell>
          <cell r="DH16">
            <v>91.2</v>
          </cell>
          <cell r="DI16">
            <v>95.59999999999998</v>
          </cell>
          <cell r="DJ16">
            <v>101.20833333333334</v>
          </cell>
          <cell r="DL16">
            <v>112669</v>
          </cell>
          <cell r="DM16">
            <v>500310</v>
          </cell>
          <cell r="DO16">
            <v>459269</v>
          </cell>
          <cell r="DP16">
            <v>2003333</v>
          </cell>
          <cell r="DQ16">
            <v>96.2</v>
          </cell>
          <cell r="DR16">
            <v>97.446666666666673</v>
          </cell>
          <cell r="DS16">
            <v>101.19166666666666</v>
          </cell>
          <cell r="DT16">
            <v>73.13</v>
          </cell>
          <cell r="DU16">
            <v>75.556666666666672</v>
          </cell>
          <cell r="DV16">
            <v>105.595</v>
          </cell>
        </row>
        <row r="17">
          <cell r="D17">
            <v>1997</v>
          </cell>
          <cell r="E17">
            <v>193.9857811</v>
          </cell>
          <cell r="G17">
            <v>42.7</v>
          </cell>
          <cell r="H17">
            <v>38.25</v>
          </cell>
          <cell r="I17">
            <v>54.5</v>
          </cell>
          <cell r="J17">
            <v>107.6</v>
          </cell>
          <cell r="K17">
            <v>92.2</v>
          </cell>
          <cell r="L17">
            <v>102.74166666666667</v>
          </cell>
          <cell r="M17">
            <v>115.6</v>
          </cell>
          <cell r="N17">
            <v>109.10000000000001</v>
          </cell>
          <cell r="O17">
            <v>104.31666666666666</v>
          </cell>
          <cell r="P17">
            <v>104.8</v>
          </cell>
          <cell r="Q17">
            <v>103.89999999999999</v>
          </cell>
          <cell r="R17">
            <v>105.99166666666667</v>
          </cell>
          <cell r="S17" t="e">
            <v>#N/A</v>
          </cell>
          <cell r="T17" t="e">
            <v>#N/A</v>
          </cell>
          <cell r="U17">
            <v>101.86666666666667</v>
          </cell>
          <cell r="V17">
            <v>93.4</v>
          </cell>
          <cell r="W17">
            <v>97.666666666666671</v>
          </cell>
          <cell r="X17">
            <v>101.85</v>
          </cell>
          <cell r="Y17">
            <v>95</v>
          </cell>
          <cell r="Z17">
            <v>98</v>
          </cell>
          <cell r="AA17">
            <v>99.808333333333323</v>
          </cell>
          <cell r="AB17">
            <v>6417</v>
          </cell>
          <cell r="AC17">
            <v>6533.666666666667</v>
          </cell>
          <cell r="AD17">
            <v>6786.916666666667</v>
          </cell>
          <cell r="AE17">
            <v>2</v>
          </cell>
          <cell r="AF17">
            <v>2</v>
          </cell>
          <cell r="AG17">
            <v>3.4000000000000004</v>
          </cell>
          <cell r="AH17">
            <v>2</v>
          </cell>
          <cell r="AI17">
            <v>2.0666666666666664</v>
          </cell>
          <cell r="AJ17">
            <v>3.3916666666666666</v>
          </cell>
          <cell r="AK17">
            <v>242</v>
          </cell>
          <cell r="AL17">
            <v>2818.7</v>
          </cell>
          <cell r="AM17">
            <v>11436.300000000001</v>
          </cell>
          <cell r="AN17">
            <v>490.7</v>
          </cell>
          <cell r="AO17">
            <v>2879.3</v>
          </cell>
          <cell r="AP17">
            <v>11412.9</v>
          </cell>
          <cell r="AQ17">
            <v>1.2475141148373581</v>
          </cell>
          <cell r="AR17">
            <v>17.265819310966133</v>
          </cell>
          <cell r="AS17">
            <v>83.526282429845836</v>
          </cell>
          <cell r="AT17">
            <v>2.5295668435978991</v>
          </cell>
          <cell r="AU17">
            <v>17.650198337081065</v>
          </cell>
          <cell r="AV17">
            <v>83.376916042841714</v>
          </cell>
          <cell r="AW17">
            <v>110743</v>
          </cell>
          <cell r="AX17">
            <v>121354.33333333333</v>
          </cell>
          <cell r="AY17">
            <v>177733.75</v>
          </cell>
          <cell r="AZ17">
            <v>488745</v>
          </cell>
          <cell r="BA17">
            <v>505581.33333333331</v>
          </cell>
          <cell r="BB17">
            <v>569565.41666666663</v>
          </cell>
          <cell r="BC17">
            <v>90</v>
          </cell>
          <cell r="BD17">
            <v>109.89999999999999</v>
          </cell>
          <cell r="BE17">
            <v>100.575</v>
          </cell>
          <cell r="BF17">
            <v>95.7</v>
          </cell>
          <cell r="BG17">
            <v>102.86666666666667</v>
          </cell>
          <cell r="BH17">
            <v>100.7</v>
          </cell>
          <cell r="BI17">
            <v>509.3</v>
          </cell>
          <cell r="BJ17">
            <v>3075.91</v>
          </cell>
          <cell r="BK17">
            <v>9981.8100000000013</v>
          </cell>
          <cell r="BL17">
            <v>2.6254501598622584</v>
          </cell>
          <cell r="BM17">
            <v>18.866670889885913</v>
          </cell>
          <cell r="BN17">
            <v>73.123832064063649</v>
          </cell>
          <cell r="BO17">
            <v>710.67</v>
          </cell>
          <cell r="BP17">
            <v>3075.2200000000003</v>
          </cell>
          <cell r="BQ17">
            <v>9955.4599999999991</v>
          </cell>
          <cell r="BR17">
            <v>3.66351593384903</v>
          </cell>
          <cell r="BS17">
            <v>18.895080690004797</v>
          </cell>
          <cell r="BT17">
            <v>72.982686885382506</v>
          </cell>
          <cell r="BU17">
            <v>89.15</v>
          </cell>
          <cell r="BV17">
            <v>78.13333333333334</v>
          </cell>
          <cell r="BW17">
            <v>105.30249999999999</v>
          </cell>
          <cell r="BX17">
            <v>117.28</v>
          </cell>
          <cell r="BY17">
            <v>123.16333333333334</v>
          </cell>
          <cell r="BZ17">
            <v>116.69833333333332</v>
          </cell>
          <cell r="CA17">
            <v>127.76</v>
          </cell>
          <cell r="CB17">
            <v>100.64</v>
          </cell>
          <cell r="CC17">
            <v>118.675</v>
          </cell>
          <cell r="CD17">
            <v>122.84</v>
          </cell>
          <cell r="CE17">
            <v>127.46333333333332</v>
          </cell>
          <cell r="CF17">
            <v>120.20666666666666</v>
          </cell>
          <cell r="CG17">
            <v>74.28</v>
          </cell>
          <cell r="CH17">
            <v>77.39</v>
          </cell>
          <cell r="CI17">
            <v>107.41666666666667</v>
          </cell>
          <cell r="CJ17">
            <v>94.68</v>
          </cell>
          <cell r="CK17">
            <v>98.570000000000007</v>
          </cell>
          <cell r="CL17">
            <v>113.03416666666666</v>
          </cell>
          <cell r="CM17">
            <v>78.58</v>
          </cell>
          <cell r="CN17">
            <v>81.403333333333336</v>
          </cell>
          <cell r="CO17">
            <v>103.9225</v>
          </cell>
          <cell r="CP17">
            <v>108.53</v>
          </cell>
          <cell r="CQ17">
            <v>115.75</v>
          </cell>
          <cell r="CR17">
            <v>108.93</v>
          </cell>
          <cell r="CS17">
            <v>108.48</v>
          </cell>
          <cell r="CT17">
            <v>98.86333333333333</v>
          </cell>
          <cell r="CU17">
            <v>129.285</v>
          </cell>
          <cell r="CV17">
            <v>112.21</v>
          </cell>
          <cell r="CW17">
            <v>116.01666666666667</v>
          </cell>
          <cell r="CX17">
            <v>125.03083333333333</v>
          </cell>
          <cell r="CY17">
            <v>107.65</v>
          </cell>
          <cell r="CZ17">
            <v>101.72000000000001</v>
          </cell>
          <cell r="DA17">
            <v>129.82749999999999</v>
          </cell>
          <cell r="DB17">
            <v>96.49</v>
          </cell>
          <cell r="DC17">
            <v>106.89333333333333</v>
          </cell>
          <cell r="DD17">
            <v>122.64333333333333</v>
          </cell>
          <cell r="DE17">
            <v>89.8</v>
          </cell>
          <cell r="DF17">
            <v>94.100000000000009</v>
          </cell>
          <cell r="DG17">
            <v>102.72499999999999</v>
          </cell>
          <cell r="DH17">
            <v>90</v>
          </cell>
          <cell r="DI17">
            <v>96.8</v>
          </cell>
          <cell r="DJ17">
            <v>102.84166666666667</v>
          </cell>
          <cell r="DL17">
            <v>129187</v>
          </cell>
          <cell r="DM17">
            <v>509645</v>
          </cell>
          <cell r="DO17">
            <v>467556</v>
          </cell>
          <cell r="DP17">
            <v>2039337</v>
          </cell>
          <cell r="DQ17">
            <v>89.82</v>
          </cell>
          <cell r="DR17">
            <v>101.38999999999999</v>
          </cell>
          <cell r="DS17">
            <v>113.1275</v>
          </cell>
          <cell r="DT17">
            <v>74.819999999999993</v>
          </cell>
          <cell r="DU17">
            <v>79.523333333333326</v>
          </cell>
          <cell r="DV17">
            <v>107.39</v>
          </cell>
        </row>
        <row r="18">
          <cell r="D18">
            <v>1998</v>
          </cell>
          <cell r="E18">
            <v>182.16933850000001</v>
          </cell>
          <cell r="G18">
            <v>42.6</v>
          </cell>
          <cell r="H18">
            <v>36.475000000000001</v>
          </cell>
          <cell r="I18">
            <v>27.3</v>
          </cell>
          <cell r="J18">
            <v>105.8</v>
          </cell>
          <cell r="K18">
            <v>90.066666666666663</v>
          </cell>
          <cell r="L18">
            <v>90.85833333333332</v>
          </cell>
          <cell r="M18">
            <v>114</v>
          </cell>
          <cell r="N18">
            <v>106.5</v>
          </cell>
          <cell r="O18">
            <v>95.583333333333329</v>
          </cell>
          <cell r="P18">
            <v>103.9</v>
          </cell>
          <cell r="Q18">
            <v>101.8</v>
          </cell>
          <cell r="R18">
            <v>99.016666666666652</v>
          </cell>
          <cell r="S18" t="e">
            <v>#N/A</v>
          </cell>
          <cell r="T18" t="e">
            <v>#N/A</v>
          </cell>
          <cell r="U18">
            <v>102.50833333333334</v>
          </cell>
          <cell r="V18">
            <v>94.1</v>
          </cell>
          <cell r="W18">
            <v>97.3</v>
          </cell>
          <cell r="X18">
            <v>102.50833333333334</v>
          </cell>
          <cell r="Y18">
            <v>94.8</v>
          </cell>
          <cell r="Z18">
            <v>97.2</v>
          </cell>
          <cell r="AA18">
            <v>99.866666666666674</v>
          </cell>
          <cell r="AB18">
            <v>6463</v>
          </cell>
          <cell r="AC18">
            <v>6451.666666666667</v>
          </cell>
          <cell r="AD18">
            <v>6792.9166666666661</v>
          </cell>
          <cell r="AE18">
            <v>2.1</v>
          </cell>
          <cell r="AF18">
            <v>2.2000000000000002</v>
          </cell>
          <cell r="AG18">
            <v>4.1083333333333334</v>
          </cell>
          <cell r="AH18">
            <v>2.1</v>
          </cell>
          <cell r="AI18">
            <v>2.0666666666666664</v>
          </cell>
          <cell r="AJ18">
            <v>4.0999999999999996</v>
          </cell>
          <cell r="AK18">
            <v>727.3</v>
          </cell>
          <cell r="AL18">
            <v>3491.6</v>
          </cell>
          <cell r="AM18">
            <v>15784.8</v>
          </cell>
          <cell r="AN18">
            <v>517.4</v>
          </cell>
          <cell r="AO18">
            <v>3245.9</v>
          </cell>
          <cell r="AP18">
            <v>15707.8</v>
          </cell>
          <cell r="AQ18">
            <v>3.9924391557254291</v>
          </cell>
          <cell r="AR18">
            <v>21.496902479802699</v>
          </cell>
          <cell r="AS18">
            <v>107.86510587533479</v>
          </cell>
          <cell r="AT18">
            <v>2.8402145183175267</v>
          </cell>
          <cell r="AU18">
            <v>20.013223004623399</v>
          </cell>
          <cell r="AV18">
            <v>107.46812783424699</v>
          </cell>
          <cell r="AW18">
            <v>112062</v>
          </cell>
          <cell r="AX18">
            <v>121705</v>
          </cell>
          <cell r="AY18">
            <v>192800.41666666666</v>
          </cell>
          <cell r="AZ18">
            <v>492500</v>
          </cell>
          <cell r="BA18">
            <v>505207</v>
          </cell>
          <cell r="BB18">
            <v>594450.58333333326</v>
          </cell>
          <cell r="BC18">
            <v>89.7</v>
          </cell>
          <cell r="BD18">
            <v>96.766666666666666</v>
          </cell>
          <cell r="BE18">
            <v>95.799999999999983</v>
          </cell>
          <cell r="BF18">
            <v>96.5</v>
          </cell>
          <cell r="BG18">
            <v>100.13333333333333</v>
          </cell>
          <cell r="BH18">
            <v>95.95</v>
          </cell>
          <cell r="BI18">
            <v>974.91</v>
          </cell>
          <cell r="BJ18">
            <v>3192.5699999999997</v>
          </cell>
          <cell r="BK18">
            <v>13991.369999999999</v>
          </cell>
          <cell r="BL18">
            <v>5.3516689912117119</v>
          </cell>
          <cell r="BM18">
            <v>19.67196547960242</v>
          </cell>
          <cell r="BN18">
            <v>95.700557562763663</v>
          </cell>
          <cell r="BO18">
            <v>694.21</v>
          </cell>
          <cell r="BP18">
            <v>3247.3499999999995</v>
          </cell>
          <cell r="BQ18">
            <v>14052.32</v>
          </cell>
          <cell r="BR18">
            <v>3.8107949763455942</v>
          </cell>
          <cell r="BS18">
            <v>20.029156164214495</v>
          </cell>
          <cell r="BT18">
            <v>96.061555956709384</v>
          </cell>
          <cell r="BU18">
            <v>79.95</v>
          </cell>
          <cell r="BV18">
            <v>74.026666666666685</v>
          </cell>
          <cell r="BW18">
            <v>94.716666666666669</v>
          </cell>
          <cell r="BX18">
            <v>128.06</v>
          </cell>
          <cell r="BY18">
            <v>131.86000000000001</v>
          </cell>
          <cell r="BZ18">
            <v>132.71666666666664</v>
          </cell>
          <cell r="CA18">
            <v>112.01</v>
          </cell>
          <cell r="CB18">
            <v>95.353333333333339</v>
          </cell>
          <cell r="CC18">
            <v>111.33333333333334</v>
          </cell>
          <cell r="CD18">
            <v>135.94999999999999</v>
          </cell>
          <cell r="CE18">
            <v>138.71</v>
          </cell>
          <cell r="CF18">
            <v>141.19999999999999</v>
          </cell>
          <cell r="CG18">
            <v>72.88</v>
          </cell>
          <cell r="CH18">
            <v>75.823333333333338</v>
          </cell>
          <cell r="CI18">
            <v>101.68</v>
          </cell>
          <cell r="CJ18">
            <v>93.65</v>
          </cell>
          <cell r="CK18">
            <v>98.163333333333341</v>
          </cell>
          <cell r="CL18">
            <v>111.69583333333333</v>
          </cell>
          <cell r="CM18">
            <v>73.41</v>
          </cell>
          <cell r="CN18">
            <v>80.966666666666669</v>
          </cell>
          <cell r="CO18">
            <v>93.9</v>
          </cell>
          <cell r="CP18">
            <v>122.78</v>
          </cell>
          <cell r="CQ18">
            <v>102.86666666666666</v>
          </cell>
          <cell r="CR18">
            <v>114.61666666666667</v>
          </cell>
          <cell r="CS18">
            <v>96.26</v>
          </cell>
          <cell r="CT18">
            <v>97.720000000000013</v>
          </cell>
          <cell r="CU18">
            <v>124.03333333333333</v>
          </cell>
          <cell r="CV18">
            <v>125.12</v>
          </cell>
          <cell r="CW18">
            <v>102.49666666666667</v>
          </cell>
          <cell r="CX18">
            <v>136.5</v>
          </cell>
          <cell r="CY18">
            <v>103.12</v>
          </cell>
          <cell r="CZ18">
            <v>92.899999999999991</v>
          </cell>
          <cell r="DA18">
            <v>116.18333333333332</v>
          </cell>
          <cell r="DB18">
            <v>106.5</v>
          </cell>
          <cell r="DC18">
            <v>101.32</v>
          </cell>
          <cell r="DD18">
            <v>121.95</v>
          </cell>
          <cell r="DE18">
            <v>89.7</v>
          </cell>
          <cell r="DF18">
            <v>94.466666666666654</v>
          </cell>
          <cell r="DG18">
            <v>102.43333333333334</v>
          </cell>
          <cell r="DH18">
            <v>91.5</v>
          </cell>
          <cell r="DI18">
            <v>96.266666666666652</v>
          </cell>
          <cell r="DJ18">
            <v>101.75</v>
          </cell>
          <cell r="DL18">
            <v>112668</v>
          </cell>
          <cell r="DM18">
            <v>498499</v>
          </cell>
          <cell r="DO18">
            <v>469378</v>
          </cell>
          <cell r="DP18">
            <v>1994053</v>
          </cell>
          <cell r="DQ18">
            <v>99.2</v>
          </cell>
          <cell r="DR18">
            <v>95.193333333333328</v>
          </cell>
          <cell r="DS18">
            <v>111.65</v>
          </cell>
          <cell r="DT18">
            <v>70.2</v>
          </cell>
          <cell r="DU18">
            <v>74.110000000000014</v>
          </cell>
          <cell r="DV18">
            <v>101.68333333333332</v>
          </cell>
        </row>
        <row r="19">
          <cell r="D19">
            <v>1999</v>
          </cell>
          <cell r="E19">
            <v>175.47663420000001</v>
          </cell>
          <cell r="G19">
            <v>41.3</v>
          </cell>
          <cell r="H19">
            <v>40.275000000000006</v>
          </cell>
          <cell r="I19">
            <v>36.4</v>
          </cell>
          <cell r="J19">
            <v>106</v>
          </cell>
          <cell r="K19">
            <v>87.933333333333323</v>
          </cell>
          <cell r="L19">
            <v>93.908333333333331</v>
          </cell>
          <cell r="M19">
            <v>115.7</v>
          </cell>
          <cell r="N19">
            <v>103.86666666666667</v>
          </cell>
          <cell r="O19">
            <v>95.166666666666671</v>
          </cell>
          <cell r="P19">
            <v>106</v>
          </cell>
          <cell r="Q19">
            <v>99.333333333333329</v>
          </cell>
          <cell r="R19">
            <v>99.416666666666657</v>
          </cell>
          <cell r="S19" t="e">
            <v>#N/A</v>
          </cell>
          <cell r="T19" t="e">
            <v>#N/A</v>
          </cell>
          <cell r="U19">
            <v>102.17500000000001</v>
          </cell>
          <cell r="V19">
            <v>95.1</v>
          </cell>
          <cell r="W19">
            <v>98.633333333333326</v>
          </cell>
          <cell r="X19">
            <v>102.16666666666666</v>
          </cell>
          <cell r="Y19">
            <v>94.9</v>
          </cell>
          <cell r="Z19">
            <v>100.36666666666667</v>
          </cell>
          <cell r="AA19">
            <v>98.733333333333348</v>
          </cell>
          <cell r="AB19">
            <v>6465</v>
          </cell>
          <cell r="AC19">
            <v>6629.666666666667</v>
          </cell>
          <cell r="AD19">
            <v>6779.416666666667</v>
          </cell>
          <cell r="AE19">
            <v>2.2000000000000002</v>
          </cell>
          <cell r="AF19">
            <v>2.0666666666666669</v>
          </cell>
          <cell r="AG19">
            <v>4.6833333333333336</v>
          </cell>
          <cell r="AH19">
            <v>2.2000000000000002</v>
          </cell>
          <cell r="AI19">
            <v>2.1</v>
          </cell>
          <cell r="AJ19">
            <v>4.6749999999999998</v>
          </cell>
          <cell r="AK19">
            <v>238.9</v>
          </cell>
          <cell r="AL19">
            <v>3378.5</v>
          </cell>
          <cell r="AM19">
            <v>12197.3</v>
          </cell>
          <cell r="AN19">
            <v>296.7</v>
          </cell>
          <cell r="AO19">
            <v>3427.4</v>
          </cell>
          <cell r="AP19">
            <v>12502.5</v>
          </cell>
          <cell r="AQ19">
            <v>1.3614348205910596</v>
          </cell>
          <cell r="AR19">
            <v>20.397117471167171</v>
          </cell>
          <cell r="AS19">
            <v>100.77227481236025</v>
          </cell>
          <cell r="AT19">
            <v>1.6908234042250623</v>
          </cell>
          <cell r="AU19">
            <v>20.692584933805421</v>
          </cell>
          <cell r="AV19">
            <v>102.71919416174782</v>
          </cell>
          <cell r="AW19">
            <v>112208</v>
          </cell>
          <cell r="AX19">
            <v>121683.66666666667</v>
          </cell>
          <cell r="AY19">
            <v>213248.75</v>
          </cell>
          <cell r="AZ19">
            <v>495499</v>
          </cell>
          <cell r="BA19">
            <v>503926.66666666669</v>
          </cell>
          <cell r="BB19">
            <v>616297.41666666674</v>
          </cell>
          <cell r="BC19">
            <v>96.4</v>
          </cell>
          <cell r="BD19">
            <v>100.60000000000001</v>
          </cell>
          <cell r="BE19">
            <v>93.316666666666663</v>
          </cell>
          <cell r="BF19">
            <v>97.5</v>
          </cell>
          <cell r="BG19">
            <v>101.76666666666667</v>
          </cell>
          <cell r="BH19">
            <v>93.45</v>
          </cell>
          <cell r="BI19">
            <v>430.05</v>
          </cell>
          <cell r="BJ19">
            <v>3112.1099999999997</v>
          </cell>
          <cell r="BK19">
            <v>12279.560000000001</v>
          </cell>
          <cell r="BL19">
            <v>2.4507536399965892</v>
          </cell>
          <cell r="BM19">
            <v>18.790971155522183</v>
          </cell>
          <cell r="BN19">
            <v>101.93038653785261</v>
          </cell>
          <cell r="BO19">
            <v>447.73</v>
          </cell>
          <cell r="BP19">
            <v>3245.98</v>
          </cell>
          <cell r="BQ19">
            <v>12242.52</v>
          </cell>
          <cell r="BR19">
            <v>2.5515077949905196</v>
          </cell>
          <cell r="BS19">
            <v>19.597551688331521</v>
          </cell>
          <cell r="BT19">
            <v>100.67251251035154</v>
          </cell>
          <cell r="BU19">
            <v>84.46</v>
          </cell>
          <cell r="BV19">
            <v>73.103333333333339</v>
          </cell>
          <cell r="BW19">
            <v>91.558333333333337</v>
          </cell>
          <cell r="BX19">
            <v>123.04</v>
          </cell>
          <cell r="BY19">
            <v>126.18666666666667</v>
          </cell>
          <cell r="BZ19">
            <v>130.95833333333334</v>
          </cell>
          <cell r="CA19">
            <v>120.77</v>
          </cell>
          <cell r="CB19">
            <v>92.11666666666666</v>
          </cell>
          <cell r="CC19">
            <v>106.15</v>
          </cell>
          <cell r="CD19">
            <v>126.66</v>
          </cell>
          <cell r="CE19">
            <v>134.92999999999998</v>
          </cell>
          <cell r="CF19">
            <v>128.19999999999999</v>
          </cell>
          <cell r="CG19">
            <v>76.34</v>
          </cell>
          <cell r="CH19">
            <v>75.286666666666662</v>
          </cell>
          <cell r="CI19">
            <v>111.50416666666666</v>
          </cell>
          <cell r="CJ19">
            <v>95.53</v>
          </cell>
          <cell r="CK19">
            <v>96.563333333333333</v>
          </cell>
          <cell r="CL19">
            <v>114.00416666666666</v>
          </cell>
          <cell r="CM19">
            <v>85.56</v>
          </cell>
          <cell r="CN19">
            <v>77.650000000000006</v>
          </cell>
          <cell r="CO19">
            <v>93.533333333333331</v>
          </cell>
          <cell r="CP19">
            <v>123.69</v>
          </cell>
          <cell r="CQ19">
            <v>97.853333333333339</v>
          </cell>
          <cell r="CR19">
            <v>119.59166666666668</v>
          </cell>
          <cell r="CS19">
            <v>107.73</v>
          </cell>
          <cell r="CT19">
            <v>94.936666666666667</v>
          </cell>
          <cell r="CU19">
            <v>107.95</v>
          </cell>
          <cell r="CV19">
            <v>119.93</v>
          </cell>
          <cell r="CW19">
            <v>102.14999999999999</v>
          </cell>
          <cell r="CX19">
            <v>128.88333333333333</v>
          </cell>
          <cell r="CY19">
            <v>119.54</v>
          </cell>
          <cell r="CZ19">
            <v>94.88</v>
          </cell>
          <cell r="DA19">
            <v>111.78333333333332</v>
          </cell>
          <cell r="DB19">
            <v>103.24</v>
          </cell>
          <cell r="DC19">
            <v>102.05</v>
          </cell>
          <cell r="DD19">
            <v>114.49166666666666</v>
          </cell>
          <cell r="DE19">
            <v>90.4</v>
          </cell>
          <cell r="DF19">
            <v>95.09999999999998</v>
          </cell>
          <cell r="DG19">
            <v>102.39166666666667</v>
          </cell>
          <cell r="DH19">
            <v>91.9</v>
          </cell>
          <cell r="DI19">
            <v>96.433333333333337</v>
          </cell>
          <cell r="DJ19">
            <v>100.70833333333333</v>
          </cell>
          <cell r="DL19">
            <v>112493</v>
          </cell>
          <cell r="DM19">
            <v>495375</v>
          </cell>
          <cell r="DO19">
            <v>471776</v>
          </cell>
          <cell r="DP19">
            <v>1983110</v>
          </cell>
          <cell r="DQ19">
            <v>99.39</v>
          </cell>
          <cell r="DR19">
            <v>94.320000000000007</v>
          </cell>
          <cell r="DS19">
            <v>114.07499999999999</v>
          </cell>
          <cell r="DT19">
            <v>79.81</v>
          </cell>
          <cell r="DU19">
            <v>74.993333333333325</v>
          </cell>
          <cell r="DV19">
            <v>111.46666666666667</v>
          </cell>
        </row>
        <row r="20">
          <cell r="D20">
            <v>2000</v>
          </cell>
          <cell r="E20">
            <v>178.12350040000001</v>
          </cell>
          <cell r="G20">
            <v>39.799999999999997</v>
          </cell>
          <cell r="H20" t="str">
            <v>#N/A</v>
          </cell>
          <cell r="I20">
            <v>18.2</v>
          </cell>
          <cell r="J20">
            <v>104.4</v>
          </cell>
          <cell r="K20">
            <v>87.033333333333346</v>
          </cell>
          <cell r="L20" t="str">
            <v>#N/A</v>
          </cell>
          <cell r="M20">
            <v>114.9</v>
          </cell>
          <cell r="N20">
            <v>101.86666666666667</v>
          </cell>
          <cell r="O20" t="str">
            <v>#N/A</v>
          </cell>
          <cell r="P20">
            <v>105.3</v>
          </cell>
          <cell r="Q20">
            <v>99</v>
          </cell>
          <cell r="R20" t="str">
            <v>#N/A</v>
          </cell>
          <cell r="S20" t="e">
            <v>#N/A</v>
          </cell>
          <cell r="T20" t="e">
            <v>#N/A</v>
          </cell>
          <cell r="U20" t="str">
            <v>#N/A</v>
          </cell>
          <cell r="V20">
            <v>95</v>
          </cell>
          <cell r="W20">
            <v>98.2</v>
          </cell>
          <cell r="X20" t="str">
            <v>#N/A</v>
          </cell>
          <cell r="Y20">
            <v>95</v>
          </cell>
          <cell r="Z20">
            <v>100.06666666666668</v>
          </cell>
          <cell r="AA20" t="str">
            <v>#N/A</v>
          </cell>
          <cell r="AB20">
            <v>6424</v>
          </cell>
          <cell r="AC20">
            <v>6619</v>
          </cell>
          <cell r="AD20" t="str">
            <v>#N/A</v>
          </cell>
          <cell r="AE20">
            <v>2</v>
          </cell>
          <cell r="AF20">
            <v>2.1333333333333333</v>
          </cell>
          <cell r="AG20" t="str">
            <v>#N/A</v>
          </cell>
          <cell r="AH20">
            <v>2</v>
          </cell>
          <cell r="AI20">
            <v>2.166666666666667</v>
          </cell>
          <cell r="AJ20" t="str">
            <v>#N/A</v>
          </cell>
          <cell r="AK20">
            <v>170.3</v>
          </cell>
          <cell r="AL20">
            <v>3436.5</v>
          </cell>
          <cell r="AM20" t="str">
            <v>#N/A</v>
          </cell>
          <cell r="AN20">
            <v>276.7</v>
          </cell>
          <cell r="AO20">
            <v>3558.4</v>
          </cell>
          <cell r="AP20" t="str">
            <v>#N/A</v>
          </cell>
          <cell r="AQ20">
            <v>0.95607822447666202</v>
          </cell>
          <cell r="AR20">
            <v>19.928555240747095</v>
          </cell>
          <cell r="AS20" t="str">
            <v>#N/A</v>
          </cell>
          <cell r="AT20">
            <v>1.5534165866863909</v>
          </cell>
          <cell r="AU20">
            <v>20.555687407837738</v>
          </cell>
          <cell r="AV20" t="str">
            <v>#N/A</v>
          </cell>
          <cell r="AW20">
            <v>111467</v>
          </cell>
          <cell r="AX20">
            <v>122541</v>
          </cell>
          <cell r="AY20" t="str">
            <v>#N/A</v>
          </cell>
          <cell r="AZ20">
            <v>493871</v>
          </cell>
          <cell r="BA20">
            <v>502322.33333333331</v>
          </cell>
          <cell r="BB20" t="str">
            <v>#N/A</v>
          </cell>
          <cell r="BC20">
            <v>96.3</v>
          </cell>
          <cell r="BD20">
            <v>99.2</v>
          </cell>
          <cell r="BE20" t="str">
            <v>#N/A</v>
          </cell>
          <cell r="BF20">
            <v>97.7</v>
          </cell>
          <cell r="BG20">
            <v>100.56666666666668</v>
          </cell>
          <cell r="BH20" t="str">
            <v>#N/A</v>
          </cell>
          <cell r="BI20">
            <v>287.04000000000002</v>
          </cell>
          <cell r="BJ20">
            <v>3546.27</v>
          </cell>
          <cell r="BK20" t="str">
            <v>#N/A</v>
          </cell>
          <cell r="BL20">
            <v>1.6114661982018854</v>
          </cell>
          <cell r="BM20">
            <v>20.556620450115645</v>
          </cell>
          <cell r="BN20" t="str">
            <v>#N/A</v>
          </cell>
          <cell r="BO20">
            <v>506.65</v>
          </cell>
          <cell r="BP20">
            <v>3423.6499999999996</v>
          </cell>
          <cell r="BQ20" t="str">
            <v>#N/A</v>
          </cell>
          <cell r="BR20">
            <v>2.844374823435706</v>
          </cell>
          <cell r="BS20">
            <v>19.785619113872698</v>
          </cell>
          <cell r="BT20" t="str">
            <v>#N/A</v>
          </cell>
          <cell r="BU20">
            <v>91.4</v>
          </cell>
          <cell r="BV20">
            <v>73.623333333333335</v>
          </cell>
          <cell r="BW20" t="str">
            <v>#N/A</v>
          </cell>
          <cell r="BX20">
            <v>118.38</v>
          </cell>
          <cell r="BY20">
            <v>122.58999999999999</v>
          </cell>
          <cell r="BZ20" t="str">
            <v>#N/A</v>
          </cell>
          <cell r="CA20">
            <v>118.4</v>
          </cell>
          <cell r="CB20">
            <v>92.076666666666668</v>
          </cell>
          <cell r="CC20" t="str">
            <v>#N/A</v>
          </cell>
          <cell r="CD20">
            <v>121.06</v>
          </cell>
          <cell r="CE20">
            <v>132.55333333333331</v>
          </cell>
          <cell r="CF20" t="str">
            <v>#N/A</v>
          </cell>
          <cell r="CG20">
            <v>75.239999999999995</v>
          </cell>
          <cell r="CH20">
            <v>75.38000000000001</v>
          </cell>
          <cell r="CI20" t="str">
            <v>#N/A</v>
          </cell>
          <cell r="CJ20">
            <v>96.75</v>
          </cell>
          <cell r="CK20">
            <v>97.25333333333333</v>
          </cell>
          <cell r="CL20" t="str">
            <v>#N/A</v>
          </cell>
          <cell r="CM20">
            <v>80.06</v>
          </cell>
          <cell r="CN20">
            <v>77.983333333333334</v>
          </cell>
          <cell r="CO20" t="str">
            <v>#N/A</v>
          </cell>
          <cell r="CP20">
            <v>118.22</v>
          </cell>
          <cell r="CQ20">
            <v>107.24000000000001</v>
          </cell>
          <cell r="CR20" t="str">
            <v>#N/A</v>
          </cell>
          <cell r="CS20">
            <v>98.4</v>
          </cell>
          <cell r="CT20">
            <v>92.576666666666668</v>
          </cell>
          <cell r="CU20" t="str">
            <v>#N/A</v>
          </cell>
          <cell r="CV20">
            <v>109.79</v>
          </cell>
          <cell r="CW20">
            <v>109.94666666666666</v>
          </cell>
          <cell r="CX20" t="str">
            <v>#N/A</v>
          </cell>
          <cell r="CY20">
            <v>114.69</v>
          </cell>
          <cell r="CZ20">
            <v>93.929999999999993</v>
          </cell>
          <cell r="DA20" t="str">
            <v>#N/A</v>
          </cell>
          <cell r="DB20">
            <v>95.42</v>
          </cell>
          <cell r="DC20">
            <v>105.50666666666666</v>
          </cell>
          <cell r="DD20" t="str">
            <v>#N/A</v>
          </cell>
          <cell r="DE20">
            <v>90.4</v>
          </cell>
          <cell r="DF20">
            <v>95.266666666666666</v>
          </cell>
          <cell r="DG20" t="str">
            <v>#N/A</v>
          </cell>
          <cell r="DH20">
            <v>91.8</v>
          </cell>
          <cell r="DI20">
            <v>97.40000000000002</v>
          </cell>
          <cell r="DJ20" t="str">
            <v>#N/A</v>
          </cell>
          <cell r="DL20">
            <v>115260</v>
          </cell>
          <cell r="DM20" t="str">
            <v>#N/A</v>
          </cell>
          <cell r="DO20">
            <v>470177</v>
          </cell>
          <cell r="DP20" t="str">
            <v>#N/A</v>
          </cell>
          <cell r="DQ20">
            <v>94.23</v>
          </cell>
          <cell r="DR20">
            <v>98.759999999999991</v>
          </cell>
          <cell r="DS20" t="str">
            <v>#N/A</v>
          </cell>
          <cell r="DT20">
            <v>77.69</v>
          </cell>
          <cell r="DU20">
            <v>75.236666666666665</v>
          </cell>
          <cell r="DV20" t="str">
            <v>#N/A</v>
          </cell>
        </row>
        <row r="21">
          <cell r="D21">
            <v>2001</v>
          </cell>
          <cell r="E21">
            <v>182.6756422</v>
          </cell>
          <cell r="G21">
            <v>39</v>
          </cell>
          <cell r="H21" t="str">
            <v>#N/A</v>
          </cell>
          <cell r="I21">
            <v>45.5</v>
          </cell>
          <cell r="J21">
            <v>103.7</v>
          </cell>
          <cell r="K21">
            <v>85.666666666666671</v>
          </cell>
          <cell r="L21" t="str">
            <v>#N/A</v>
          </cell>
          <cell r="M21">
            <v>115.2</v>
          </cell>
          <cell r="N21">
            <v>98.666666666666671</v>
          </cell>
          <cell r="O21" t="str">
            <v>#N/A</v>
          </cell>
          <cell r="P21">
            <v>105.4</v>
          </cell>
          <cell r="Q21">
            <v>96.466666666666683</v>
          </cell>
          <cell r="R21" t="str">
            <v>#N/A</v>
          </cell>
          <cell r="S21" t="e">
            <v>#N/A</v>
          </cell>
          <cell r="T21" t="e">
            <v>#N/A</v>
          </cell>
          <cell r="U21" t="str">
            <v>#N/A</v>
          </cell>
          <cell r="V21">
            <v>94.9</v>
          </cell>
          <cell r="W21">
            <v>98.566666666666663</v>
          </cell>
          <cell r="X21" t="str">
            <v>#N/A</v>
          </cell>
          <cell r="Y21">
            <v>95.1</v>
          </cell>
          <cell r="Z21">
            <v>99.733333333333334</v>
          </cell>
          <cell r="AA21" t="str">
            <v>#N/A</v>
          </cell>
          <cell r="AB21">
            <v>6368</v>
          </cell>
          <cell r="AC21">
            <v>6613.333333333333</v>
          </cell>
          <cell r="AD21" t="str">
            <v>#N/A</v>
          </cell>
          <cell r="AE21">
            <v>1.9</v>
          </cell>
          <cell r="AF21">
            <v>2.2000000000000002</v>
          </cell>
          <cell r="AG21" t="str">
            <v>#N/A</v>
          </cell>
          <cell r="AH21">
            <v>2</v>
          </cell>
          <cell r="AI21">
            <v>2.2666666666666666</v>
          </cell>
          <cell r="AJ21" t="str">
            <v>#N/A</v>
          </cell>
          <cell r="AK21">
            <v>416.4</v>
          </cell>
          <cell r="AL21">
            <v>3928.3</v>
          </cell>
          <cell r="AM21" t="str">
            <v>#N/A</v>
          </cell>
          <cell r="AN21">
            <v>319.39999999999998</v>
          </cell>
          <cell r="AO21">
            <v>3933.6000000000004</v>
          </cell>
          <cell r="AP21" t="str">
            <v>#N/A</v>
          </cell>
          <cell r="AQ21">
            <v>2.2794500404389435</v>
          </cell>
          <cell r="AR21">
            <v>25.21926197118578</v>
          </cell>
          <cell r="AS21" t="str">
            <v>#N/A</v>
          </cell>
          <cell r="AT21">
            <v>1.7484542337084499</v>
          </cell>
          <cell r="AU21">
            <v>25.255289744748669</v>
          </cell>
          <cell r="AV21" t="str">
            <v>#N/A</v>
          </cell>
          <cell r="AW21">
            <v>112358</v>
          </cell>
          <cell r="AX21">
            <v>123640</v>
          </cell>
          <cell r="AY21" t="str">
            <v>#N/A</v>
          </cell>
          <cell r="AZ21">
            <v>494956</v>
          </cell>
          <cell r="BA21">
            <v>503098.66666666669</v>
          </cell>
          <cell r="BB21" t="str">
            <v>#N/A</v>
          </cell>
          <cell r="BC21">
            <v>125.4</v>
          </cell>
          <cell r="BD21">
            <v>107.2</v>
          </cell>
          <cell r="BE21" t="str">
            <v>#N/A</v>
          </cell>
          <cell r="BF21">
            <v>98.6</v>
          </cell>
          <cell r="BG21">
            <v>100.36666666666667</v>
          </cell>
          <cell r="BH21" t="str">
            <v>#N/A</v>
          </cell>
          <cell r="BI21">
            <v>716.29</v>
          </cell>
          <cell r="BJ21">
            <v>3633.9000000000005</v>
          </cell>
          <cell r="BK21" t="str">
            <v>#N/A</v>
          </cell>
          <cell r="BL21">
            <v>3.9211029526080954</v>
          </cell>
          <cell r="BM21">
            <v>23.292605697587685</v>
          </cell>
          <cell r="BN21" t="str">
            <v>#N/A</v>
          </cell>
          <cell r="BO21">
            <v>476.18</v>
          </cell>
          <cell r="BP21">
            <v>3578.9700000000003</v>
          </cell>
          <cell r="BQ21" t="str">
            <v>#N/A</v>
          </cell>
          <cell r="BR21">
            <v>2.6066967345250149</v>
          </cell>
          <cell r="BS21">
            <v>22.9363099990574</v>
          </cell>
          <cell r="BT21" t="str">
            <v>#N/A</v>
          </cell>
          <cell r="BU21">
            <v>82.3</v>
          </cell>
          <cell r="BV21">
            <v>76.196666666666658</v>
          </cell>
          <cell r="BW21" t="str">
            <v>#N/A</v>
          </cell>
          <cell r="BX21">
            <v>132.97</v>
          </cell>
          <cell r="BY21">
            <v>108.08666666666666</v>
          </cell>
          <cell r="BZ21" t="str">
            <v>#N/A</v>
          </cell>
          <cell r="CA21">
            <v>107.86</v>
          </cell>
          <cell r="CB21">
            <v>90.773333333333326</v>
          </cell>
          <cell r="CC21" t="str">
            <v>#N/A</v>
          </cell>
          <cell r="CD21">
            <v>136.33000000000001</v>
          </cell>
          <cell r="CE21">
            <v>115.45666666666666</v>
          </cell>
          <cell r="CF21" t="str">
            <v>#N/A</v>
          </cell>
          <cell r="CG21">
            <v>76.48</v>
          </cell>
          <cell r="CH21">
            <v>75.213333333333338</v>
          </cell>
          <cell r="CI21" t="str">
            <v>#N/A</v>
          </cell>
          <cell r="CJ21">
            <v>96.47</v>
          </cell>
          <cell r="CK21">
            <v>97.473333333333343</v>
          </cell>
          <cell r="CL21" t="str">
            <v>#N/A</v>
          </cell>
          <cell r="CM21">
            <v>89.42</v>
          </cell>
          <cell r="CN21">
            <v>76.42</v>
          </cell>
          <cell r="CO21" t="str">
            <v>#N/A</v>
          </cell>
          <cell r="CP21">
            <v>119.59</v>
          </cell>
          <cell r="CQ21">
            <v>111.72333333333334</v>
          </cell>
          <cell r="CR21" t="str">
            <v>#N/A</v>
          </cell>
          <cell r="CS21">
            <v>105.48</v>
          </cell>
          <cell r="CT21">
            <v>89.04</v>
          </cell>
          <cell r="CU21" t="str">
            <v>#N/A</v>
          </cell>
          <cell r="CV21">
            <v>114.4</v>
          </cell>
          <cell r="CW21">
            <v>113.21</v>
          </cell>
          <cell r="CX21" t="str">
            <v>#N/A</v>
          </cell>
          <cell r="CY21">
            <v>114.13</v>
          </cell>
          <cell r="CZ21">
            <v>92.660000000000011</v>
          </cell>
          <cell r="DA21" t="str">
            <v>#N/A</v>
          </cell>
          <cell r="DB21">
            <v>107.39</v>
          </cell>
          <cell r="DC21">
            <v>105.39</v>
          </cell>
          <cell r="DD21" t="str">
            <v>#N/A</v>
          </cell>
          <cell r="DE21">
            <v>91</v>
          </cell>
          <cell r="DF21">
            <v>95.59999999999998</v>
          </cell>
          <cell r="DG21" t="str">
            <v>#N/A</v>
          </cell>
          <cell r="DH21">
            <v>95.3</v>
          </cell>
          <cell r="DI21">
            <v>97.566666666666663</v>
          </cell>
          <cell r="DJ21" t="str">
            <v>#N/A</v>
          </cell>
          <cell r="DL21">
            <v>130599</v>
          </cell>
          <cell r="DM21" t="str">
            <v>#N/A</v>
          </cell>
          <cell r="DO21">
            <v>472605</v>
          </cell>
          <cell r="DP21" t="str">
            <v>#N/A</v>
          </cell>
          <cell r="DQ21">
            <v>104.27</v>
          </cell>
          <cell r="DR21">
            <v>100.14</v>
          </cell>
          <cell r="DS21" t="str">
            <v>#N/A</v>
          </cell>
          <cell r="DT21">
            <v>77.47</v>
          </cell>
          <cell r="DU21">
            <v>77.046666666666667</v>
          </cell>
          <cell r="DV21" t="str">
            <v>#N/A</v>
          </cell>
        </row>
        <row r="22">
          <cell r="D22">
            <v>2002</v>
          </cell>
          <cell r="E22">
            <v>181.3718734</v>
          </cell>
          <cell r="G22">
            <v>38.4</v>
          </cell>
          <cell r="H22" t="str">
            <v>#N/A</v>
          </cell>
          <cell r="I22">
            <v>18.2</v>
          </cell>
          <cell r="J22">
            <v>102.7</v>
          </cell>
          <cell r="K22">
            <v>87</v>
          </cell>
          <cell r="L22" t="str">
            <v>#N/A</v>
          </cell>
          <cell r="M22">
            <v>115.4</v>
          </cell>
          <cell r="N22">
            <v>99.5</v>
          </cell>
          <cell r="O22" t="str">
            <v>#N/A</v>
          </cell>
          <cell r="P22">
            <v>106.1</v>
          </cell>
          <cell r="Q22">
            <v>96.8</v>
          </cell>
          <cell r="R22" t="str">
            <v>#N/A</v>
          </cell>
          <cell r="S22" t="e">
            <v>#N/A</v>
          </cell>
          <cell r="T22" t="e">
            <v>#N/A</v>
          </cell>
          <cell r="U22" t="str">
            <v>#N/A</v>
          </cell>
          <cell r="V22">
            <v>95.5</v>
          </cell>
          <cell r="W22">
            <v>98.566666666666663</v>
          </cell>
          <cell r="X22" t="str">
            <v>#N/A</v>
          </cell>
          <cell r="Y22">
            <v>94.7</v>
          </cell>
          <cell r="Z22">
            <v>98.966666666666654</v>
          </cell>
          <cell r="AA22" t="str">
            <v>#N/A</v>
          </cell>
          <cell r="AB22">
            <v>6308</v>
          </cell>
          <cell r="AC22">
            <v>6471.333333333333</v>
          </cell>
          <cell r="AD22" t="str">
            <v>#N/A</v>
          </cell>
          <cell r="AE22">
            <v>2.1</v>
          </cell>
          <cell r="AF22">
            <v>2.4666666666666668</v>
          </cell>
          <cell r="AG22" t="str">
            <v>#N/A</v>
          </cell>
          <cell r="AH22">
            <v>2</v>
          </cell>
          <cell r="AI22">
            <v>2.2999999999999998</v>
          </cell>
          <cell r="AJ22" t="str">
            <v>#N/A</v>
          </cell>
          <cell r="AK22">
            <v>-14.3</v>
          </cell>
          <cell r="AL22">
            <v>4289.6000000000004</v>
          </cell>
          <cell r="AM22" t="str">
            <v>#N/A</v>
          </cell>
          <cell r="AN22">
            <v>652.1</v>
          </cell>
          <cell r="AO22">
            <v>4021</v>
          </cell>
          <cell r="AP22" t="str">
            <v>#N/A</v>
          </cell>
          <cell r="AQ22">
            <v>-7.8843536938401612E-2</v>
          </cell>
          <cell r="AR22">
            <v>30.325698371770216</v>
          </cell>
          <cell r="AS22" t="str">
            <v>#N/A</v>
          </cell>
          <cell r="AT22">
            <v>3.5953755550721462</v>
          </cell>
          <cell r="AU22">
            <v>27.982375237198767</v>
          </cell>
          <cell r="AV22" t="str">
            <v>#N/A</v>
          </cell>
          <cell r="AW22">
            <v>113499</v>
          </cell>
          <cell r="AX22">
            <v>124097</v>
          </cell>
          <cell r="AY22" t="str">
            <v>#N/A</v>
          </cell>
          <cell r="AZ22">
            <v>495986</v>
          </cell>
          <cell r="BA22">
            <v>504576.66666666669</v>
          </cell>
          <cell r="BB22" t="str">
            <v>#N/A</v>
          </cell>
          <cell r="BC22">
            <v>90.4</v>
          </cell>
          <cell r="BD22">
            <v>94.933333333333323</v>
          </cell>
          <cell r="BE22" t="str">
            <v>#N/A</v>
          </cell>
          <cell r="BF22">
            <v>98.5</v>
          </cell>
          <cell r="BG22">
            <v>99.133333333333326</v>
          </cell>
          <cell r="BH22" t="str">
            <v>#N/A</v>
          </cell>
          <cell r="BI22">
            <v>123.9</v>
          </cell>
          <cell r="BJ22">
            <v>3535.54</v>
          </cell>
          <cell r="BK22" t="str">
            <v>#N/A</v>
          </cell>
          <cell r="BL22">
            <v>0.68312686899775943</v>
          </cell>
          <cell r="BM22">
            <v>24.877059545632484</v>
          </cell>
          <cell r="BN22" t="str">
            <v>#N/A</v>
          </cell>
          <cell r="BO22">
            <v>693.91</v>
          </cell>
          <cell r="BP22">
            <v>3549.7700000000004</v>
          </cell>
          <cell r="BQ22" t="str">
            <v>#N/A</v>
          </cell>
          <cell r="BR22">
            <v>3.8258964137710669</v>
          </cell>
          <cell r="BS22">
            <v>24.661277859245622</v>
          </cell>
          <cell r="BT22" t="str">
            <v>#N/A</v>
          </cell>
          <cell r="BU22">
            <v>82.64</v>
          </cell>
          <cell r="BV22">
            <v>71.65666666666668</v>
          </cell>
          <cell r="BW22" t="str">
            <v>#N/A</v>
          </cell>
          <cell r="BX22">
            <v>113.85</v>
          </cell>
          <cell r="BY22">
            <v>118.34333333333332</v>
          </cell>
          <cell r="BZ22" t="str">
            <v>#N/A</v>
          </cell>
          <cell r="CA22">
            <v>109.76</v>
          </cell>
          <cell r="CB22">
            <v>82.526666666666657</v>
          </cell>
          <cell r="CC22" t="str">
            <v>#N/A</v>
          </cell>
          <cell r="CD22">
            <v>120.29</v>
          </cell>
          <cell r="CE22">
            <v>124.91666666666667</v>
          </cell>
          <cell r="CF22" t="str">
            <v>#N/A</v>
          </cell>
          <cell r="CG22">
            <v>74.28</v>
          </cell>
          <cell r="CH22">
            <v>77.523333333333326</v>
          </cell>
          <cell r="CI22" t="str">
            <v>#N/A</v>
          </cell>
          <cell r="CJ22">
            <v>96.85</v>
          </cell>
          <cell r="CK22">
            <v>97.043333333333337</v>
          </cell>
          <cell r="CL22" t="str">
            <v>#N/A</v>
          </cell>
          <cell r="CM22">
            <v>76.69</v>
          </cell>
          <cell r="CN22">
            <v>81.509999999999991</v>
          </cell>
          <cell r="CO22" t="str">
            <v>#N/A</v>
          </cell>
          <cell r="CP22">
            <v>96.79</v>
          </cell>
          <cell r="CQ22">
            <v>103.55333333333334</v>
          </cell>
          <cell r="CR22" t="str">
            <v>#N/A</v>
          </cell>
          <cell r="CS22">
            <v>98.08</v>
          </cell>
          <cell r="CT22">
            <v>94.113333333333344</v>
          </cell>
          <cell r="CU22" t="str">
            <v>#N/A</v>
          </cell>
          <cell r="CV22">
            <v>95.51</v>
          </cell>
          <cell r="CW22">
            <v>107.87</v>
          </cell>
          <cell r="CX22" t="str">
            <v>#N/A</v>
          </cell>
          <cell r="CY22">
            <v>107.55</v>
          </cell>
          <cell r="CZ22">
            <v>89.070000000000007</v>
          </cell>
          <cell r="DA22" t="str">
            <v>#N/A</v>
          </cell>
          <cell r="DB22">
            <v>85.28</v>
          </cell>
          <cell r="DC22">
            <v>101.71333333333332</v>
          </cell>
          <cell r="DD22" t="str">
            <v>#N/A</v>
          </cell>
          <cell r="DE22">
            <v>91.1</v>
          </cell>
          <cell r="DF22">
            <v>95.966666666666654</v>
          </cell>
          <cell r="DG22" t="str">
            <v>#N/A</v>
          </cell>
          <cell r="DH22">
            <v>91.6</v>
          </cell>
          <cell r="DI22">
            <v>96.766666666666666</v>
          </cell>
          <cell r="DJ22" t="str">
            <v>#N/A</v>
          </cell>
          <cell r="DL22">
            <v>113529</v>
          </cell>
          <cell r="DM22" t="str">
            <v>#N/A</v>
          </cell>
          <cell r="DO22">
            <v>472197</v>
          </cell>
          <cell r="DP22" t="str">
            <v>#N/A</v>
          </cell>
          <cell r="DQ22">
            <v>80.150000000000006</v>
          </cell>
          <cell r="DR22">
            <v>94.803333333333327</v>
          </cell>
          <cell r="DS22" t="str">
            <v>#N/A</v>
          </cell>
          <cell r="DT22">
            <v>73.430000000000007</v>
          </cell>
          <cell r="DU22">
            <v>75.166666666666671</v>
          </cell>
          <cell r="DV22" t="str">
            <v>#N/A</v>
          </cell>
        </row>
        <row r="23">
          <cell r="D23">
            <v>2003</v>
          </cell>
          <cell r="E23">
            <v>180.41944649999999</v>
          </cell>
          <cell r="G23">
            <v>41.2</v>
          </cell>
          <cell r="H23" t="str">
            <v>#N/A</v>
          </cell>
          <cell r="I23">
            <v>18.2</v>
          </cell>
          <cell r="J23">
            <v>100.4</v>
          </cell>
          <cell r="K23">
            <v>87.033333333333317</v>
          </cell>
          <cell r="L23" t="str">
            <v>#N/A</v>
          </cell>
          <cell r="M23">
            <v>114.9</v>
          </cell>
          <cell r="N23">
            <v>98.899999999999991</v>
          </cell>
          <cell r="O23" t="str">
            <v>#N/A</v>
          </cell>
          <cell r="P23">
            <v>106.5</v>
          </cell>
          <cell r="Q23">
            <v>96.333333333333329</v>
          </cell>
          <cell r="R23" t="str">
            <v>#N/A</v>
          </cell>
          <cell r="S23" t="e">
            <v>#N/A</v>
          </cell>
          <cell r="T23" t="e">
            <v>#N/A</v>
          </cell>
          <cell r="U23" t="str">
            <v>#N/A</v>
          </cell>
          <cell r="V23">
            <v>95.2</v>
          </cell>
          <cell r="W23">
            <v>99.433333333333337</v>
          </cell>
          <cell r="X23" t="str">
            <v>#N/A</v>
          </cell>
          <cell r="Y23">
            <v>94.5</v>
          </cell>
          <cell r="Z23">
            <v>101.36666666666667</v>
          </cell>
          <cell r="AA23" t="str">
            <v>#N/A</v>
          </cell>
          <cell r="AB23">
            <v>6307</v>
          </cell>
          <cell r="AC23">
            <v>6674</v>
          </cell>
          <cell r="AD23" t="str">
            <v>#N/A</v>
          </cell>
          <cell r="AE23">
            <v>2.2000000000000002</v>
          </cell>
          <cell r="AF23">
            <v>2.4333333333333336</v>
          </cell>
          <cell r="AG23" t="str">
            <v>#N/A</v>
          </cell>
          <cell r="AH23">
            <v>2.1</v>
          </cell>
          <cell r="AI23">
            <v>2.4333333333333331</v>
          </cell>
          <cell r="AJ23" t="str">
            <v>#N/A</v>
          </cell>
          <cell r="AK23">
            <v>767.2</v>
          </cell>
          <cell r="AL23">
            <v>3437.8</v>
          </cell>
          <cell r="AM23" t="str">
            <v>#N/A</v>
          </cell>
          <cell r="AN23">
            <v>604</v>
          </cell>
          <cell r="AO23">
            <v>3474.5000000000005</v>
          </cell>
          <cell r="AP23" t="str">
            <v>#N/A</v>
          </cell>
          <cell r="AQ23">
            <v>4.2523132338730463</v>
          </cell>
          <cell r="AR23">
            <v>25.887640025633218</v>
          </cell>
          <cell r="AS23" t="str">
            <v>#N/A</v>
          </cell>
          <cell r="AT23">
            <v>3.3477544229136078</v>
          </cell>
          <cell r="AU23">
            <v>26.158874903405962</v>
          </cell>
          <cell r="AV23" t="str">
            <v>#N/A</v>
          </cell>
          <cell r="AW23">
            <v>112686</v>
          </cell>
          <cell r="AX23">
            <v>125636.66666666667</v>
          </cell>
          <cell r="AY23" t="str">
            <v>#N/A</v>
          </cell>
          <cell r="AZ23">
            <v>496448</v>
          </cell>
          <cell r="BA23">
            <v>509182.33333333331</v>
          </cell>
          <cell r="BB23" t="str">
            <v>#N/A</v>
          </cell>
          <cell r="BC23">
            <v>86.1</v>
          </cell>
          <cell r="BD23">
            <v>98.100000000000009</v>
          </cell>
          <cell r="BE23" t="str">
            <v>#N/A</v>
          </cell>
          <cell r="BF23">
            <v>98.4</v>
          </cell>
          <cell r="BG23">
            <v>99.533333333333346</v>
          </cell>
          <cell r="BH23" t="str">
            <v>#N/A</v>
          </cell>
          <cell r="BI23">
            <v>662.02</v>
          </cell>
          <cell r="BJ23">
            <v>3105.75</v>
          </cell>
          <cell r="BK23" t="str">
            <v>#N/A</v>
          </cell>
          <cell r="BL23">
            <v>3.6693383825451433</v>
          </cell>
          <cell r="BM23">
            <v>23.39142789682672</v>
          </cell>
          <cell r="BN23" t="str">
            <v>#N/A</v>
          </cell>
          <cell r="BO23">
            <v>552.02</v>
          </cell>
          <cell r="BP23">
            <v>3234.9100000000003</v>
          </cell>
          <cell r="BQ23" t="str">
            <v>#N/A</v>
          </cell>
          <cell r="BR23">
            <v>3.0596480075112082</v>
          </cell>
          <cell r="BS23">
            <v>24.324833370385861</v>
          </cell>
          <cell r="BT23" t="str">
            <v>#N/A</v>
          </cell>
          <cell r="BU23">
            <v>73.45</v>
          </cell>
          <cell r="BV23">
            <v>71.456666666666663</v>
          </cell>
          <cell r="BW23" t="str">
            <v>#N/A</v>
          </cell>
          <cell r="BX23">
            <v>129.29</v>
          </cell>
          <cell r="BY23">
            <v>103.8</v>
          </cell>
          <cell r="BZ23" t="str">
            <v>#N/A</v>
          </cell>
          <cell r="CA23">
            <v>99.81</v>
          </cell>
          <cell r="CB23">
            <v>77.63000000000001</v>
          </cell>
          <cell r="CC23" t="str">
            <v>#N/A</v>
          </cell>
          <cell r="CD23">
            <v>136.33000000000001</v>
          </cell>
          <cell r="CE23">
            <v>102.51333333333334</v>
          </cell>
          <cell r="CF23" t="str">
            <v>#N/A</v>
          </cell>
          <cell r="CG23">
            <v>77.95</v>
          </cell>
          <cell r="CH23">
            <v>76.436666666666667</v>
          </cell>
          <cell r="CI23" t="str">
            <v>#N/A</v>
          </cell>
          <cell r="CJ23">
            <v>93.27</v>
          </cell>
          <cell r="CK23">
            <v>94.83</v>
          </cell>
          <cell r="CL23" t="str">
            <v>#N/A</v>
          </cell>
          <cell r="CM23">
            <v>82.2</v>
          </cell>
          <cell r="CN23">
            <v>82.936666666666667</v>
          </cell>
          <cell r="CO23" t="str">
            <v>#N/A</v>
          </cell>
          <cell r="CP23">
            <v>103.4</v>
          </cell>
          <cell r="CQ23">
            <v>98.54</v>
          </cell>
          <cell r="CR23" t="str">
            <v>#N/A</v>
          </cell>
          <cell r="CS23">
            <v>101.4</v>
          </cell>
          <cell r="CT23">
            <v>89.823333333333338</v>
          </cell>
          <cell r="CU23" t="str">
            <v>#N/A</v>
          </cell>
          <cell r="CV23">
            <v>102.76</v>
          </cell>
          <cell r="CW23">
            <v>96.006666666666661</v>
          </cell>
          <cell r="CX23" t="str">
            <v>#N/A</v>
          </cell>
          <cell r="CY23">
            <v>99.22</v>
          </cell>
          <cell r="CZ23">
            <v>84.926666666666677</v>
          </cell>
          <cell r="DA23" t="str">
            <v>#N/A</v>
          </cell>
          <cell r="DB23">
            <v>94.5</v>
          </cell>
          <cell r="DC23">
            <v>94.426666666666662</v>
          </cell>
          <cell r="DD23" t="str">
            <v>#N/A</v>
          </cell>
          <cell r="DE23">
            <v>91.4</v>
          </cell>
          <cell r="DF23">
            <v>96.166666666666671</v>
          </cell>
          <cell r="DG23" t="str">
            <v>#N/A</v>
          </cell>
          <cell r="DH23">
            <v>93.3</v>
          </cell>
          <cell r="DI23">
            <v>96.866666666666674</v>
          </cell>
          <cell r="DJ23" t="str">
            <v>#N/A</v>
          </cell>
          <cell r="DL23">
            <v>113125</v>
          </cell>
          <cell r="DM23" t="str">
            <v>#N/A</v>
          </cell>
          <cell r="DO23">
            <v>474278</v>
          </cell>
          <cell r="DP23" t="str">
            <v>#N/A</v>
          </cell>
          <cell r="DQ23">
            <v>88.97</v>
          </cell>
          <cell r="DR23">
            <v>93.67</v>
          </cell>
          <cell r="DS23" t="str">
            <v>#N/A</v>
          </cell>
          <cell r="DT23">
            <v>70.709999999999994</v>
          </cell>
          <cell r="DU23">
            <v>76.823333333333323</v>
          </cell>
          <cell r="DV23" t="str">
            <v>#N/A</v>
          </cell>
        </row>
        <row r="24">
          <cell r="E24">
            <v>175.5732419</v>
          </cell>
          <cell r="G24">
            <v>38.299999999999997</v>
          </cell>
          <cell r="I24">
            <v>0</v>
          </cell>
          <cell r="J24">
            <v>97.7</v>
          </cell>
          <cell r="K24">
            <v>87.333333333333329</v>
          </cell>
          <cell r="M24">
            <v>112.9</v>
          </cell>
          <cell r="N24">
            <v>97.866666666666674</v>
          </cell>
          <cell r="P24">
            <v>105.5</v>
          </cell>
          <cell r="Q24">
            <v>95.133333333333326</v>
          </cell>
          <cell r="S24" t="e">
            <v>#N/A</v>
          </cell>
          <cell r="T24" t="e">
            <v>#N/A</v>
          </cell>
          <cell r="V24">
            <v>95.7</v>
          </cell>
          <cell r="W24">
            <v>99.933333333333323</v>
          </cell>
          <cell r="Y24">
            <v>94.7</v>
          </cell>
          <cell r="Z24">
            <v>101.06666666666668</v>
          </cell>
          <cell r="AB24">
            <v>6418</v>
          </cell>
          <cell r="AC24">
            <v>6668.333333333333</v>
          </cell>
          <cell r="AE24">
            <v>2.4</v>
          </cell>
          <cell r="AF24">
            <v>2.5</v>
          </cell>
          <cell r="AH24">
            <v>2.2000000000000002</v>
          </cell>
          <cell r="AI24">
            <v>2.5333333333333332</v>
          </cell>
          <cell r="AK24">
            <v>614.70000000000005</v>
          </cell>
          <cell r="AL24">
            <v>3404.3</v>
          </cell>
          <cell r="AN24">
            <v>284.3</v>
          </cell>
          <cell r="AO24">
            <v>3542.9</v>
          </cell>
          <cell r="AQ24">
            <v>3.5011029775830553</v>
          </cell>
          <cell r="AR24">
            <v>27.891481105257071</v>
          </cell>
          <cell r="AT24">
            <v>1.61926724666807</v>
          </cell>
          <cell r="AU24">
            <v>29.17524156504075</v>
          </cell>
          <cell r="AW24">
            <v>113165</v>
          </cell>
          <cell r="AX24">
            <v>126484.66666666667</v>
          </cell>
          <cell r="AZ24">
            <v>496197</v>
          </cell>
          <cell r="BA24">
            <v>510944.66666666669</v>
          </cell>
          <cell r="BC24">
            <v>106.4</v>
          </cell>
          <cell r="BD24">
            <v>97.399999999999991</v>
          </cell>
          <cell r="BF24">
            <v>99.9</v>
          </cell>
          <cell r="BG24">
            <v>98.733333333333334</v>
          </cell>
          <cell r="BI24">
            <v>1140.23</v>
          </cell>
          <cell r="BJ24">
            <v>3372.2</v>
          </cell>
          <cell r="BL24">
            <v>6.4943267417106343</v>
          </cell>
          <cell r="BM24">
            <v>27.640916158183046</v>
          </cell>
          <cell r="BO24">
            <v>757.77</v>
          </cell>
          <cell r="BP24">
            <v>3297.02</v>
          </cell>
          <cell r="BR24">
            <v>4.3159765793445768</v>
          </cell>
          <cell r="BS24">
            <v>27.133736994180047</v>
          </cell>
          <cell r="BU24">
            <v>82.3</v>
          </cell>
          <cell r="BV24">
            <v>72.756666666666661</v>
          </cell>
          <cell r="BX24">
            <v>154.41</v>
          </cell>
          <cell r="BY24">
            <v>103.31</v>
          </cell>
          <cell r="CA24">
            <v>107.63</v>
          </cell>
          <cell r="CB24">
            <v>75.856666666666669</v>
          </cell>
          <cell r="CD24">
            <v>162.16999999999999</v>
          </cell>
          <cell r="CE24">
            <v>96.40333333333335</v>
          </cell>
          <cell r="CG24">
            <v>76.41</v>
          </cell>
          <cell r="CH24">
            <v>79.296666666666667</v>
          </cell>
          <cell r="CJ24">
            <v>94.4</v>
          </cell>
          <cell r="CK24">
            <v>95.676666666666677</v>
          </cell>
          <cell r="CM24">
            <v>78.25</v>
          </cell>
          <cell r="CN24">
            <v>78.963333333333324</v>
          </cell>
          <cell r="CP24">
            <v>114.69</v>
          </cell>
          <cell r="CQ24">
            <v>106.02333333333333</v>
          </cell>
          <cell r="CS24">
            <v>100.65</v>
          </cell>
          <cell r="CT24">
            <v>82.68</v>
          </cell>
          <cell r="CV24">
            <v>116.82</v>
          </cell>
          <cell r="CW24">
            <v>103.14666666666669</v>
          </cell>
          <cell r="CY24">
            <v>107.31</v>
          </cell>
          <cell r="CZ24">
            <v>82.766666666666666</v>
          </cell>
          <cell r="DB24">
            <v>114.46</v>
          </cell>
          <cell r="DC24">
            <v>95.34999999999998</v>
          </cell>
          <cell r="DE24">
            <v>91.4</v>
          </cell>
          <cell r="DF24">
            <v>96.666666666666671</v>
          </cell>
          <cell r="DH24">
            <v>93.7</v>
          </cell>
          <cell r="DI24">
            <v>98.066666666666663</v>
          </cell>
          <cell r="DL24">
            <v>116928</v>
          </cell>
          <cell r="DO24">
            <v>477291</v>
          </cell>
          <cell r="DQ24">
            <v>106.43</v>
          </cell>
          <cell r="DR24">
            <v>97.100000000000009</v>
          </cell>
          <cell r="DT24">
            <v>79.010000000000005</v>
          </cell>
          <cell r="DU24">
            <v>79.913333333333327</v>
          </cell>
        </row>
        <row r="25">
          <cell r="E25">
            <v>165.93065720000001</v>
          </cell>
          <cell r="G25">
            <v>35.700000000000003</v>
          </cell>
          <cell r="I25">
            <v>36.4</v>
          </cell>
          <cell r="J25">
            <v>98.8</v>
          </cell>
          <cell r="K25">
            <v>87.5</v>
          </cell>
          <cell r="M25">
            <v>113.6</v>
          </cell>
          <cell r="N25">
            <v>94.766666666666666</v>
          </cell>
          <cell r="P25">
            <v>105.9</v>
          </cell>
          <cell r="Q25">
            <v>94.233333333333348</v>
          </cell>
          <cell r="S25" t="e">
            <v>#N/A</v>
          </cell>
          <cell r="T25" t="e">
            <v>#N/A</v>
          </cell>
          <cell r="V25">
            <v>96.3</v>
          </cell>
          <cell r="W25">
            <v>99.633333333333326</v>
          </cell>
          <cell r="Y25">
            <v>98</v>
          </cell>
          <cell r="Z25">
            <v>100.56666666666668</v>
          </cell>
          <cell r="AB25">
            <v>6519</v>
          </cell>
          <cell r="AC25">
            <v>6647.666666666667</v>
          </cell>
          <cell r="AE25">
            <v>2.2000000000000002</v>
          </cell>
          <cell r="AF25">
            <v>2.6</v>
          </cell>
          <cell r="AH25">
            <v>2.1</v>
          </cell>
          <cell r="AI25">
            <v>2.7333333333333329</v>
          </cell>
          <cell r="AK25">
            <v>980</v>
          </cell>
          <cell r="AL25">
            <v>3537.2999999999997</v>
          </cell>
          <cell r="AN25">
            <v>890.7</v>
          </cell>
          <cell r="AO25">
            <v>3437.3999999999996</v>
          </cell>
          <cell r="AQ25">
            <v>5.9060815917747114</v>
          </cell>
          <cell r="AR25">
            <v>28.611472484909655</v>
          </cell>
          <cell r="AT25">
            <v>5.3679049732589137</v>
          </cell>
          <cell r="AU25">
            <v>27.822512294174892</v>
          </cell>
          <cell r="AW25">
            <v>113577</v>
          </cell>
          <cell r="AX25">
            <v>127859.66666666667</v>
          </cell>
          <cell r="AZ25">
            <v>497248</v>
          </cell>
          <cell r="BA25">
            <v>511382.66666666669</v>
          </cell>
          <cell r="BC25">
            <v>101.2</v>
          </cell>
          <cell r="BD25">
            <v>105.46666666666665</v>
          </cell>
          <cell r="BF25">
            <v>99.5</v>
          </cell>
          <cell r="BG25">
            <v>98.966666666666683</v>
          </cell>
          <cell r="BI25">
            <v>866.2</v>
          </cell>
          <cell r="BJ25">
            <v>3362.6099999999997</v>
          </cell>
          <cell r="BL25">
            <v>5.220252933464546</v>
          </cell>
          <cell r="BM25">
            <v>27.189757805413336</v>
          </cell>
          <cell r="BO25">
            <v>875.95</v>
          </cell>
          <cell r="BP25">
            <v>3255.5200000000004</v>
          </cell>
          <cell r="BR25">
            <v>5.2790124186888354</v>
          </cell>
          <cell r="BS25">
            <v>26.352574980410239</v>
          </cell>
          <cell r="BU25">
            <v>71.02</v>
          </cell>
          <cell r="BV25">
            <v>75.15666666666668</v>
          </cell>
          <cell r="BX25">
            <v>127.57</v>
          </cell>
          <cell r="BY25">
            <v>96.036666666666676</v>
          </cell>
          <cell r="CA25">
            <v>91.52</v>
          </cell>
          <cell r="CB25">
            <v>77.906666666666666</v>
          </cell>
          <cell r="CD25">
            <v>132.26</v>
          </cell>
          <cell r="CE25">
            <v>92.206666666666663</v>
          </cell>
          <cell r="CG25">
            <v>67.08</v>
          </cell>
          <cell r="CH25">
            <v>79.766666666666666</v>
          </cell>
          <cell r="CJ25">
            <v>88.85</v>
          </cell>
          <cell r="CK25">
            <v>93.17</v>
          </cell>
          <cell r="CM25">
            <v>76.69</v>
          </cell>
          <cell r="CN25">
            <v>78.773333333333326</v>
          </cell>
          <cell r="CP25">
            <v>90.18</v>
          </cell>
          <cell r="CQ25">
            <v>105.79666666666667</v>
          </cell>
          <cell r="CS25">
            <v>98.83</v>
          </cell>
          <cell r="CT25">
            <v>81.716666666666683</v>
          </cell>
          <cell r="CV25">
            <v>94.59</v>
          </cell>
          <cell r="CW25">
            <v>107.18333333333334</v>
          </cell>
          <cell r="CY25">
            <v>93.18</v>
          </cell>
          <cell r="CZ25">
            <v>83.36666666666666</v>
          </cell>
          <cell r="DB25">
            <v>95.81</v>
          </cell>
          <cell r="DC25">
            <v>95.713333333333324</v>
          </cell>
          <cell r="DE25">
            <v>92</v>
          </cell>
          <cell r="DF25">
            <v>97</v>
          </cell>
          <cell r="DH25">
            <v>93.8</v>
          </cell>
          <cell r="DI25">
            <v>98.033333333333346</v>
          </cell>
          <cell r="DL25">
            <v>131799</v>
          </cell>
          <cell r="DO25">
            <v>477734</v>
          </cell>
          <cell r="DQ25">
            <v>88.31</v>
          </cell>
          <cell r="DR25">
            <v>95.31</v>
          </cell>
          <cell r="DT25">
            <v>69.09</v>
          </cell>
          <cell r="DU25">
            <v>81.043333333333337</v>
          </cell>
        </row>
        <row r="26">
          <cell r="E26">
            <v>165.6250312</v>
          </cell>
          <cell r="G26">
            <v>38.5</v>
          </cell>
          <cell r="I26">
            <v>36.4</v>
          </cell>
          <cell r="J26">
            <v>97.6</v>
          </cell>
          <cell r="K26">
            <v>90</v>
          </cell>
          <cell r="M26">
            <v>114.5</v>
          </cell>
          <cell r="N26">
            <v>94.733333333333334</v>
          </cell>
          <cell r="P26">
            <v>107</v>
          </cell>
          <cell r="Q26">
            <v>94.466666666666654</v>
          </cell>
          <cell r="S26" t="e">
            <v>#N/A</v>
          </cell>
          <cell r="T26" t="e">
            <v>#N/A</v>
          </cell>
          <cell r="V26">
            <v>96.7</v>
          </cell>
          <cell r="W26">
            <v>99.766666666666652</v>
          </cell>
          <cell r="Y26">
            <v>98.2</v>
          </cell>
          <cell r="Z26">
            <v>99.5</v>
          </cell>
          <cell r="AB26">
            <v>6583</v>
          </cell>
          <cell r="AC26">
            <v>6526.333333333333</v>
          </cell>
          <cell r="AE26">
            <v>2.1</v>
          </cell>
          <cell r="AF26">
            <v>3</v>
          </cell>
          <cell r="AH26">
            <v>2.1</v>
          </cell>
          <cell r="AI26">
            <v>2.8666666666666667</v>
          </cell>
          <cell r="AK26">
            <v>625.4</v>
          </cell>
          <cell r="AL26">
            <v>3842.2</v>
          </cell>
          <cell r="AN26">
            <v>761.3</v>
          </cell>
          <cell r="AO26">
            <v>3779.8</v>
          </cell>
          <cell r="AQ26">
            <v>3.7759992886872285</v>
          </cell>
          <cell r="AR26">
            <v>31.912002598470167</v>
          </cell>
          <cell r="AT26">
            <v>4.5965274360050961</v>
          </cell>
          <cell r="AU26">
            <v>31.211526350898179</v>
          </cell>
          <cell r="AW26">
            <v>113737</v>
          </cell>
          <cell r="AX26">
            <v>130074.66666666667</v>
          </cell>
          <cell r="AZ26">
            <v>498392</v>
          </cell>
          <cell r="BA26">
            <v>513114.66666666669</v>
          </cell>
          <cell r="BC26">
            <v>98.2</v>
          </cell>
          <cell r="BD26">
            <v>95.133333333333326</v>
          </cell>
          <cell r="BF26">
            <v>100.7</v>
          </cell>
          <cell r="BG26">
            <v>99.033333333333346</v>
          </cell>
          <cell r="BI26">
            <v>575.27</v>
          </cell>
          <cell r="BJ26">
            <v>3322.77</v>
          </cell>
          <cell r="BL26">
            <v>3.4733276475905051</v>
          </cell>
          <cell r="BM26">
            <v>27.601913451851733</v>
          </cell>
          <cell r="BO26">
            <v>782.4</v>
          </cell>
          <cell r="BP26">
            <v>3353.1099999999997</v>
          </cell>
          <cell r="BR26">
            <v>4.7239236384216303</v>
          </cell>
          <cell r="BS26">
            <v>27.710375170010309</v>
          </cell>
          <cell r="BU26">
            <v>86.46</v>
          </cell>
          <cell r="BV26">
            <v>76.976666666666674</v>
          </cell>
          <cell r="BX26">
            <v>132.11000000000001</v>
          </cell>
          <cell r="BY26">
            <v>99.266666666666652</v>
          </cell>
          <cell r="CA26">
            <v>105.61</v>
          </cell>
          <cell r="CB26">
            <v>77.589999999999989</v>
          </cell>
          <cell r="CD26">
            <v>132.77000000000001</v>
          </cell>
          <cell r="CE26">
            <v>99.67</v>
          </cell>
          <cell r="CG26">
            <v>81.7</v>
          </cell>
          <cell r="CH26">
            <v>84.203333333333333</v>
          </cell>
          <cell r="CJ26">
            <v>98.91</v>
          </cell>
          <cell r="CK26">
            <v>94.46</v>
          </cell>
          <cell r="CM26">
            <v>89.09</v>
          </cell>
          <cell r="CN26">
            <v>86.413333333333341</v>
          </cell>
          <cell r="CP26">
            <v>96.56</v>
          </cell>
          <cell r="CQ26">
            <v>99.906666666666652</v>
          </cell>
          <cell r="CS26">
            <v>112.66</v>
          </cell>
          <cell r="CT26">
            <v>93.220000000000013</v>
          </cell>
          <cell r="CV26">
            <v>98.62</v>
          </cell>
          <cell r="CW26">
            <v>105.41333333333334</v>
          </cell>
          <cell r="CY26">
            <v>106.31</v>
          </cell>
          <cell r="CZ26">
            <v>84.296666666666667</v>
          </cell>
          <cell r="DB26">
            <v>97.38</v>
          </cell>
          <cell r="DC26">
            <v>96.036666666666676</v>
          </cell>
          <cell r="DE26">
            <v>92.4</v>
          </cell>
          <cell r="DF26">
            <v>97.633333333333326</v>
          </cell>
          <cell r="DH26">
            <v>93.8</v>
          </cell>
          <cell r="DI26">
            <v>98.2</v>
          </cell>
          <cell r="DL26">
            <v>114894</v>
          </cell>
          <cell r="DO26">
            <v>477106</v>
          </cell>
          <cell r="DQ26">
            <v>91.6</v>
          </cell>
          <cell r="DR26">
            <v>92.026666666666657</v>
          </cell>
          <cell r="DT26">
            <v>80.77</v>
          </cell>
          <cell r="DU26">
            <v>81.726666666666659</v>
          </cell>
        </row>
        <row r="27">
          <cell r="E27">
            <v>161.02928850000001</v>
          </cell>
          <cell r="G27">
            <v>41.2</v>
          </cell>
          <cell r="I27">
            <v>27.3</v>
          </cell>
          <cell r="J27">
            <v>95.7</v>
          </cell>
          <cell r="K27">
            <v>94.266666666666652</v>
          </cell>
          <cell r="M27">
            <v>110.5</v>
          </cell>
          <cell r="N27">
            <v>95.433333333333337</v>
          </cell>
          <cell r="P27">
            <v>103.9</v>
          </cell>
          <cell r="Q27">
            <v>95.733333333333334</v>
          </cell>
          <cell r="S27" t="e">
            <v>#N/A</v>
          </cell>
          <cell r="T27" t="e">
            <v>#N/A</v>
          </cell>
          <cell r="V27">
            <v>96.4</v>
          </cell>
          <cell r="W27">
            <v>100.23333333333333</v>
          </cell>
          <cell r="Y27">
            <v>98.3</v>
          </cell>
          <cell r="Z27">
            <v>101.2</v>
          </cell>
          <cell r="AB27">
            <v>6610</v>
          </cell>
          <cell r="AC27">
            <v>6724.333333333333</v>
          </cell>
          <cell r="AE27">
            <v>2</v>
          </cell>
          <cell r="AF27">
            <v>2.7999999999999994</v>
          </cell>
          <cell r="AH27">
            <v>2.1</v>
          </cell>
          <cell r="AI27">
            <v>2.7999999999999994</v>
          </cell>
          <cell r="AK27">
            <v>850.6</v>
          </cell>
          <cell r="AL27">
            <v>3434.1000000000004</v>
          </cell>
          <cell r="AN27">
            <v>831.7</v>
          </cell>
          <cell r="AO27">
            <v>3509.8999999999996</v>
          </cell>
          <cell r="AQ27">
            <v>5.2822688836509393</v>
          </cell>
          <cell r="AR27">
            <v>28.686573923531313</v>
          </cell>
          <cell r="AT27">
            <v>5.1648989307929529</v>
          </cell>
          <cell r="AU27">
            <v>29.277561678292059</v>
          </cell>
          <cell r="AW27">
            <v>117754</v>
          </cell>
          <cell r="AX27">
            <v>132107.33333333334</v>
          </cell>
          <cell r="AZ27">
            <v>499585</v>
          </cell>
          <cell r="BA27">
            <v>517731.66666666669</v>
          </cell>
          <cell r="BC27">
            <v>98.9</v>
          </cell>
          <cell r="BD27">
            <v>97.933333333333337</v>
          </cell>
          <cell r="BF27">
            <v>101</v>
          </cell>
          <cell r="BG27">
            <v>99.466666666666654</v>
          </cell>
          <cell r="BI27">
            <v>1008.87</v>
          </cell>
          <cell r="BJ27">
            <v>3013.79</v>
          </cell>
          <cell r="BL27">
            <v>6.2651335629542944</v>
          </cell>
          <cell r="BM27">
            <v>25.146090019812156</v>
          </cell>
          <cell r="BO27">
            <v>900.85</v>
          </cell>
          <cell r="BP27">
            <v>3150.36</v>
          </cell>
          <cell r="BR27">
            <v>5.5943239170432033</v>
          </cell>
          <cell r="BS27">
            <v>26.275336020239841</v>
          </cell>
          <cell r="BU27">
            <v>74.14</v>
          </cell>
          <cell r="BV27">
            <v>79.836666666666659</v>
          </cell>
          <cell r="BX27">
            <v>125.98</v>
          </cell>
          <cell r="BY27">
            <v>93.713333333333324</v>
          </cell>
          <cell r="CA27">
            <v>92.95</v>
          </cell>
          <cell r="CB27">
            <v>78.34333333333332</v>
          </cell>
          <cell r="CD27">
            <v>130.35</v>
          </cell>
          <cell r="CE27">
            <v>92.543333333333337</v>
          </cell>
          <cell r="CG27">
            <v>73.91</v>
          </cell>
          <cell r="CH27">
            <v>86.61</v>
          </cell>
          <cell r="CJ27">
            <v>94.03</v>
          </cell>
          <cell r="CK27">
            <v>95.29</v>
          </cell>
          <cell r="CM27">
            <v>80.959999999999994</v>
          </cell>
          <cell r="CN27">
            <v>90.46</v>
          </cell>
          <cell r="CP27">
            <v>99.75</v>
          </cell>
          <cell r="CQ27">
            <v>99.413333333333341</v>
          </cell>
          <cell r="CS27">
            <v>103.87</v>
          </cell>
          <cell r="CT27">
            <v>91.90000000000002</v>
          </cell>
          <cell r="CV27">
            <v>103.92</v>
          </cell>
          <cell r="CW27">
            <v>102.03666666666668</v>
          </cell>
          <cell r="CY27">
            <v>96.23</v>
          </cell>
          <cell r="CZ27">
            <v>86.74666666666667</v>
          </cell>
          <cell r="DB27">
            <v>102.25</v>
          </cell>
          <cell r="DC27">
            <v>94.92</v>
          </cell>
          <cell r="DE27">
            <v>92.7</v>
          </cell>
          <cell r="DF27">
            <v>98.3</v>
          </cell>
          <cell r="DH27">
            <v>94.3</v>
          </cell>
          <cell r="DI27">
            <v>100</v>
          </cell>
          <cell r="DL27">
            <v>114471</v>
          </cell>
          <cell r="DO27">
            <v>479695</v>
          </cell>
          <cell r="DQ27">
            <v>94.79</v>
          </cell>
          <cell r="DR27">
            <v>94.326666666666668</v>
          </cell>
          <cell r="DT27">
            <v>71.88</v>
          </cell>
          <cell r="DU27">
            <v>86.926666666666662</v>
          </cell>
        </row>
        <row r="28">
          <cell r="E28">
            <v>158.42323160000001</v>
          </cell>
          <cell r="G28">
            <v>43.6</v>
          </cell>
          <cell r="I28">
            <v>27.3</v>
          </cell>
          <cell r="J28">
            <v>96.2</v>
          </cell>
          <cell r="K28">
            <v>98.5</v>
          </cell>
          <cell r="M28">
            <v>113.1</v>
          </cell>
          <cell r="N28">
            <v>98.266666666666652</v>
          </cell>
          <cell r="P28">
            <v>106.2</v>
          </cell>
          <cell r="Q28">
            <v>98.066666666666663</v>
          </cell>
          <cell r="S28" t="e">
            <v>#N/A</v>
          </cell>
          <cell r="T28" t="e">
            <v>#N/A</v>
          </cell>
          <cell r="V28">
            <v>96.3</v>
          </cell>
          <cell r="W28">
            <v>99.933333333333337</v>
          </cell>
          <cell r="Y28">
            <v>98.4</v>
          </cell>
          <cell r="Z28">
            <v>100.93333333333334</v>
          </cell>
          <cell r="AB28">
            <v>6576</v>
          </cell>
          <cell r="AC28">
            <v>6693</v>
          </cell>
          <cell r="AE28">
            <v>2</v>
          </cell>
          <cell r="AF28">
            <v>2.9333333333333336</v>
          </cell>
          <cell r="AH28">
            <v>2.1</v>
          </cell>
          <cell r="AI28">
            <v>2.9666666666666668</v>
          </cell>
          <cell r="AK28">
            <v>647.4</v>
          </cell>
          <cell r="AL28">
            <v>2909.8</v>
          </cell>
          <cell r="AN28">
            <v>685.7</v>
          </cell>
          <cell r="AO28">
            <v>3008.7</v>
          </cell>
          <cell r="AQ28">
            <v>4.0865218659003792</v>
          </cell>
          <cell r="AR28">
            <v>23.955354783986262</v>
          </cell>
          <cell r="AT28">
            <v>4.3282793380412272</v>
          </cell>
          <cell r="AU28">
            <v>24.766620333496803</v>
          </cell>
          <cell r="AW28">
            <v>118572</v>
          </cell>
          <cell r="AX28">
            <v>134325</v>
          </cell>
          <cell r="AZ28">
            <v>501860</v>
          </cell>
          <cell r="BA28">
            <v>521668.66666666669</v>
          </cell>
          <cell r="BC28">
            <v>108</v>
          </cell>
          <cell r="BD28">
            <v>99.966666666666654</v>
          </cell>
          <cell r="BF28">
            <v>101.3</v>
          </cell>
          <cell r="BG28">
            <v>101.26666666666667</v>
          </cell>
          <cell r="BI28">
            <v>914.69</v>
          </cell>
          <cell r="BJ28">
            <v>3008.85</v>
          </cell>
          <cell r="BL28">
            <v>5.7737112843997815</v>
          </cell>
          <cell r="BM28">
            <v>24.776905190391744</v>
          </cell>
          <cell r="BO28">
            <v>824.92</v>
          </cell>
          <cell r="BP28">
            <v>2963.36</v>
          </cell>
          <cell r="BR28">
            <v>5.2070645931704371</v>
          </cell>
          <cell r="BS28">
            <v>24.398135637305241</v>
          </cell>
          <cell r="BU28">
            <v>88.02</v>
          </cell>
          <cell r="BV28">
            <v>88.566666666666663</v>
          </cell>
          <cell r="BX28">
            <v>127.33</v>
          </cell>
          <cell r="BY28">
            <v>97.673333333333332</v>
          </cell>
          <cell r="CA28">
            <v>109.28</v>
          </cell>
          <cell r="CB28">
            <v>86.513333333333321</v>
          </cell>
          <cell r="CD28">
            <v>127.55</v>
          </cell>
          <cell r="CE28">
            <v>94.706666666666663</v>
          </cell>
          <cell r="CG28">
            <v>78.47</v>
          </cell>
          <cell r="CH28">
            <v>90.353333333333339</v>
          </cell>
          <cell r="CJ28">
            <v>95.91</v>
          </cell>
          <cell r="CK28">
            <v>98.17</v>
          </cell>
          <cell r="CM28">
            <v>85.15</v>
          </cell>
          <cell r="CN28">
            <v>90.516666666666666</v>
          </cell>
          <cell r="CP28">
            <v>108.76</v>
          </cell>
          <cell r="CQ28">
            <v>110.32</v>
          </cell>
          <cell r="CS28">
            <v>109.76</v>
          </cell>
          <cell r="CT28">
            <v>89.54</v>
          </cell>
          <cell r="CV28">
            <v>112.67</v>
          </cell>
          <cell r="CW28">
            <v>108.25666666666666</v>
          </cell>
          <cell r="CY28">
            <v>105.67</v>
          </cell>
          <cell r="CZ28">
            <v>90.37</v>
          </cell>
          <cell r="DB28">
            <v>106.7</v>
          </cell>
          <cell r="DC28">
            <v>97.633333333333326</v>
          </cell>
          <cell r="DE28">
            <v>93.1</v>
          </cell>
          <cell r="DF28">
            <v>98.733333333333334</v>
          </cell>
          <cell r="DH28">
            <v>95.4</v>
          </cell>
          <cell r="DI28">
            <v>97.666666666666671</v>
          </cell>
          <cell r="DL28">
            <v>118042</v>
          </cell>
          <cell r="DO28">
            <v>481801</v>
          </cell>
          <cell r="DQ28">
            <v>99.76</v>
          </cell>
          <cell r="DR28">
            <v>99.396666666666661</v>
          </cell>
          <cell r="DT28">
            <v>79.45</v>
          </cell>
          <cell r="DU28">
            <v>91.023333333333355</v>
          </cell>
        </row>
        <row r="29">
          <cell r="E29">
            <v>160.94926340000001</v>
          </cell>
          <cell r="G29">
            <v>45.5</v>
          </cell>
          <cell r="I29">
            <v>27.3</v>
          </cell>
          <cell r="J29">
            <v>94.5</v>
          </cell>
          <cell r="K29">
            <v>100.2</v>
          </cell>
          <cell r="M29">
            <v>111</v>
          </cell>
          <cell r="N29">
            <v>101</v>
          </cell>
          <cell r="P29">
            <v>104.5</v>
          </cell>
          <cell r="Q29">
            <v>99.066666666666677</v>
          </cell>
          <cell r="S29" t="e">
            <v>#N/A</v>
          </cell>
          <cell r="T29" t="e">
            <v>#N/A</v>
          </cell>
          <cell r="V29">
            <v>96.4</v>
          </cell>
          <cell r="W29">
            <v>100.46666666666665</v>
          </cell>
          <cell r="Y29">
            <v>98.2</v>
          </cell>
          <cell r="Z29">
            <v>100.53333333333335</v>
          </cell>
          <cell r="AB29">
            <v>6564</v>
          </cell>
          <cell r="AC29">
            <v>6636</v>
          </cell>
          <cell r="AE29">
            <v>2.1</v>
          </cell>
          <cell r="AF29">
            <v>2.8333333333333335</v>
          </cell>
          <cell r="AH29">
            <v>2.1</v>
          </cell>
          <cell r="AI29">
            <v>2.9333333333333336</v>
          </cell>
          <cell r="AK29">
            <v>646.70000000000005</v>
          </cell>
          <cell r="AL29">
            <v>3156.3999999999996</v>
          </cell>
          <cell r="AN29">
            <v>917</v>
          </cell>
          <cell r="AO29">
            <v>2995.1</v>
          </cell>
          <cell r="AQ29">
            <v>4.0180364068693217</v>
          </cell>
          <cell r="AR29">
            <v>25.77313673868931</v>
          </cell>
          <cell r="AT29">
            <v>5.6974476342959139</v>
          </cell>
          <cell r="AU29">
            <v>24.429127851306525</v>
          </cell>
          <cell r="AW29">
            <v>118687</v>
          </cell>
          <cell r="AX29">
            <v>134886.66666666666</v>
          </cell>
          <cell r="AZ29">
            <v>501842</v>
          </cell>
          <cell r="BA29">
            <v>525376</v>
          </cell>
          <cell r="BC29">
            <v>95.5</v>
          </cell>
          <cell r="BD29">
            <v>107.10000000000001</v>
          </cell>
          <cell r="BF29">
            <v>101.5</v>
          </cell>
          <cell r="BG29">
            <v>100.5</v>
          </cell>
          <cell r="BI29">
            <v>780.96</v>
          </cell>
          <cell r="BJ29">
            <v>3047.8</v>
          </cell>
          <cell r="BL29">
            <v>4.8522123276769218</v>
          </cell>
          <cell r="BM29">
            <v>24.880724019789209</v>
          </cell>
          <cell r="BO29">
            <v>1005.45</v>
          </cell>
          <cell r="BP29">
            <v>2866.02</v>
          </cell>
          <cell r="BR29">
            <v>6.2469996989125702</v>
          </cell>
          <cell r="BS29">
            <v>23.384416993049484</v>
          </cell>
          <cell r="BU29">
            <v>79.52</v>
          </cell>
          <cell r="BV29">
            <v>97.963333333333324</v>
          </cell>
          <cell r="BX29">
            <v>116.54</v>
          </cell>
          <cell r="BY29">
            <v>100.41000000000001</v>
          </cell>
          <cell r="CA29">
            <v>97.09</v>
          </cell>
          <cell r="CB29">
            <v>96.063333333333333</v>
          </cell>
          <cell r="CD29">
            <v>116.47</v>
          </cell>
          <cell r="CE29">
            <v>100.94333333333333</v>
          </cell>
          <cell r="CG29">
            <v>75.459999999999994</v>
          </cell>
          <cell r="CH29">
            <v>94.473333333333315</v>
          </cell>
          <cell r="CJ29">
            <v>97.69</v>
          </cell>
          <cell r="CK29">
            <v>99.33</v>
          </cell>
          <cell r="CM29">
            <v>83.84</v>
          </cell>
          <cell r="CN29">
            <v>89.146666666666661</v>
          </cell>
          <cell r="CP29">
            <v>105.45</v>
          </cell>
          <cell r="CQ29">
            <v>110.46999999999998</v>
          </cell>
          <cell r="CS29">
            <v>106.01</v>
          </cell>
          <cell r="CT29">
            <v>88.469999999999985</v>
          </cell>
          <cell r="CV29">
            <v>108.99</v>
          </cell>
          <cell r="CW29">
            <v>109.10000000000001</v>
          </cell>
          <cell r="CY29">
            <v>99.54</v>
          </cell>
          <cell r="CZ29">
            <v>94.916666666666671</v>
          </cell>
          <cell r="DB29">
            <v>98.18</v>
          </cell>
          <cell r="DC29">
            <v>101.45666666666666</v>
          </cell>
          <cell r="DE29">
            <v>93.4</v>
          </cell>
          <cell r="DF29">
            <v>99.333333333333329</v>
          </cell>
          <cell r="DH29">
            <v>96.3</v>
          </cell>
          <cell r="DI29">
            <v>99.666666666666671</v>
          </cell>
          <cell r="DL29">
            <v>131853</v>
          </cell>
          <cell r="DO29">
            <v>479577</v>
          </cell>
          <cell r="DQ29">
            <v>92.16</v>
          </cell>
          <cell r="DR29">
            <v>101.76333333333332</v>
          </cell>
          <cell r="DT29">
            <v>75.92</v>
          </cell>
          <cell r="DU29">
            <v>96.089999999999989</v>
          </cell>
        </row>
        <row r="30">
          <cell r="E30">
            <v>162.4965368</v>
          </cell>
          <cell r="G30">
            <v>43.8</v>
          </cell>
          <cell r="I30">
            <v>45.5</v>
          </cell>
          <cell r="J30">
            <v>93.8</v>
          </cell>
          <cell r="K30">
            <v>101.23333333333333</v>
          </cell>
          <cell r="M30">
            <v>110</v>
          </cell>
          <cell r="N30">
            <v>101</v>
          </cell>
          <cell r="P30">
            <v>104.6</v>
          </cell>
          <cell r="Q30">
            <v>99.8</v>
          </cell>
          <cell r="S30" t="e">
            <v>#N/A</v>
          </cell>
          <cell r="T30">
            <v>100.26666666666667</v>
          </cell>
          <cell r="V30">
            <v>96.6</v>
          </cell>
          <cell r="W30">
            <v>99.966666666666683</v>
          </cell>
          <cell r="Y30">
            <v>97.9</v>
          </cell>
          <cell r="Z30">
            <v>99.40000000000002</v>
          </cell>
          <cell r="AB30">
            <v>6578</v>
          </cell>
          <cell r="AC30">
            <v>6544.333333333333</v>
          </cell>
          <cell r="AE30">
            <v>2.1</v>
          </cell>
          <cell r="AF30">
            <v>3.1333333333333329</v>
          </cell>
          <cell r="AH30">
            <v>2.1</v>
          </cell>
          <cell r="AI30">
            <v>3.0333333333333332</v>
          </cell>
          <cell r="AK30">
            <v>1239.3</v>
          </cell>
          <cell r="AL30">
            <v>2928.1000000000004</v>
          </cell>
          <cell r="AN30">
            <v>1102</v>
          </cell>
          <cell r="AO30">
            <v>2936.2</v>
          </cell>
          <cell r="AQ30">
            <v>7.6266240770738687</v>
          </cell>
          <cell r="AR30">
            <v>24.086764382920052</v>
          </cell>
          <cell r="AT30">
            <v>6.7816829927664033</v>
          </cell>
          <cell r="AU30">
            <v>23.993076390616203</v>
          </cell>
          <cell r="AW30">
            <v>119335</v>
          </cell>
          <cell r="AX30">
            <v>136557.33333333334</v>
          </cell>
          <cell r="AZ30">
            <v>503728</v>
          </cell>
          <cell r="BA30">
            <v>530420</v>
          </cell>
          <cell r="BC30">
            <v>94.1</v>
          </cell>
          <cell r="BD30">
            <v>95.899999999999991</v>
          </cell>
          <cell r="BF30">
            <v>100.8</v>
          </cell>
          <cell r="BG30">
            <v>99.666666666666671</v>
          </cell>
          <cell r="BI30">
            <v>1311.7</v>
          </cell>
          <cell r="BJ30">
            <v>2691.09</v>
          </cell>
          <cell r="BL30">
            <v>8.0721720341303911</v>
          </cell>
          <cell r="BM30">
            <v>22.145007163138033</v>
          </cell>
          <cell r="BO30">
            <v>1030.1199999999999</v>
          </cell>
          <cell r="BP30">
            <v>2725.42</v>
          </cell>
          <cell r="BR30">
            <v>6.3393351039097334</v>
          </cell>
          <cell r="BS30">
            <v>22.326532424877236</v>
          </cell>
          <cell r="BU30">
            <v>68.25</v>
          </cell>
          <cell r="BV30">
            <v>95.39</v>
          </cell>
          <cell r="BX30">
            <v>131.86000000000001</v>
          </cell>
          <cell r="BY30">
            <v>100.28333333333335</v>
          </cell>
          <cell r="CA30">
            <v>84.78</v>
          </cell>
          <cell r="CB30">
            <v>95.90333333333335</v>
          </cell>
          <cell r="CD30">
            <v>133.53</v>
          </cell>
          <cell r="CE30">
            <v>99.796666666666667</v>
          </cell>
          <cell r="CG30">
            <v>73.62</v>
          </cell>
          <cell r="CH30">
            <v>96.589999999999989</v>
          </cell>
          <cell r="CJ30">
            <v>94.5</v>
          </cell>
          <cell r="CK30">
            <v>99.336666666666659</v>
          </cell>
          <cell r="CM30">
            <v>71.52</v>
          </cell>
          <cell r="CN30">
            <v>94.839999999999989</v>
          </cell>
          <cell r="CP30">
            <v>117.54</v>
          </cell>
          <cell r="CQ30">
            <v>99.68</v>
          </cell>
          <cell r="CS30">
            <v>91.43</v>
          </cell>
          <cell r="CT30">
            <v>93.936666666666667</v>
          </cell>
          <cell r="CV30">
            <v>122.93</v>
          </cell>
          <cell r="CW30">
            <v>103.68666666666667</v>
          </cell>
          <cell r="CY30">
            <v>93.21</v>
          </cell>
          <cell r="CZ30">
            <v>95.51</v>
          </cell>
          <cell r="DB30">
            <v>108.71</v>
          </cell>
          <cell r="DC30">
            <v>98.473333333333343</v>
          </cell>
          <cell r="DE30">
            <v>93.7</v>
          </cell>
          <cell r="DF30">
            <v>99.433333333333323</v>
          </cell>
          <cell r="DH30">
            <v>95.1</v>
          </cell>
          <cell r="DI30">
            <v>99.86666666666666</v>
          </cell>
          <cell r="DL30">
            <v>114476</v>
          </cell>
          <cell r="DO30">
            <v>474382</v>
          </cell>
          <cell r="DQ30">
            <v>100.42</v>
          </cell>
          <cell r="DR30">
            <v>97.143333333333331</v>
          </cell>
          <cell r="DT30">
            <v>71.3</v>
          </cell>
          <cell r="DU30">
            <v>93.88333333333334</v>
          </cell>
        </row>
        <row r="31">
          <cell r="E31">
            <v>158.34373199999999</v>
          </cell>
          <cell r="G31">
            <v>41.4</v>
          </cell>
          <cell r="I31">
            <v>36.4</v>
          </cell>
          <cell r="J31">
            <v>93.5</v>
          </cell>
          <cell r="K31">
            <v>99.09999999999998</v>
          </cell>
          <cell r="M31">
            <v>110.1</v>
          </cell>
          <cell r="N31">
            <v>101.03333333333335</v>
          </cell>
          <cell r="P31">
            <v>103.9</v>
          </cell>
          <cell r="Q31">
            <v>100.33333333333333</v>
          </cell>
          <cell r="S31" t="e">
            <v>#N/A</v>
          </cell>
          <cell r="T31">
            <v>99.966666666666654</v>
          </cell>
          <cell r="V31">
            <v>97.7</v>
          </cell>
          <cell r="W31">
            <v>100.19999999999999</v>
          </cell>
          <cell r="Y31">
            <v>97.9</v>
          </cell>
          <cell r="Z31">
            <v>100.5</v>
          </cell>
          <cell r="AB31">
            <v>6554</v>
          </cell>
          <cell r="AC31">
            <v>6728</v>
          </cell>
          <cell r="AE31">
            <v>2</v>
          </cell>
          <cell r="AF31">
            <v>3.1</v>
          </cell>
          <cell r="AH31">
            <v>2</v>
          </cell>
          <cell r="AI31">
            <v>3.0666666666666664</v>
          </cell>
          <cell r="AK31">
            <v>756</v>
          </cell>
          <cell r="AL31">
            <v>2589.9</v>
          </cell>
          <cell r="AN31">
            <v>790.1</v>
          </cell>
          <cell r="AO31">
            <v>2651.1000000000004</v>
          </cell>
          <cell r="AQ31">
            <v>4.7744232780871938</v>
          </cell>
          <cell r="AR31">
            <v>23.028221443861597</v>
          </cell>
          <cell r="AT31">
            <v>4.9897775555776347</v>
          </cell>
          <cell r="AU31">
            <v>23.577182727868241</v>
          </cell>
          <cell r="AW31">
            <v>120256</v>
          </cell>
          <cell r="AX31">
            <v>140164.66666666666</v>
          </cell>
          <cell r="AZ31">
            <v>505368</v>
          </cell>
          <cell r="BA31">
            <v>533367</v>
          </cell>
          <cell r="BC31">
            <v>100.4</v>
          </cell>
          <cell r="BD31">
            <v>98.233333333333334</v>
          </cell>
          <cell r="BF31">
            <v>102.1</v>
          </cell>
          <cell r="BG31">
            <v>99.899999999999991</v>
          </cell>
          <cell r="BI31">
            <v>948.65</v>
          </cell>
          <cell r="BJ31">
            <v>2505.34</v>
          </cell>
          <cell r="BL31">
            <v>5.9910802152875871</v>
          </cell>
          <cell r="BM31">
            <v>22.27420390888771</v>
          </cell>
          <cell r="BO31">
            <v>952.28</v>
          </cell>
          <cell r="BP31">
            <v>2641.86</v>
          </cell>
          <cell r="BR31">
            <v>6.0140050254720538</v>
          </cell>
          <cell r="BS31">
            <v>23.492653998313401</v>
          </cell>
          <cell r="BU31">
            <v>80.3</v>
          </cell>
          <cell r="BV31">
            <v>98.106666666666669</v>
          </cell>
          <cell r="BX31">
            <v>127.82</v>
          </cell>
          <cell r="BY31">
            <v>97.306666666666672</v>
          </cell>
          <cell r="CA31">
            <v>103.25</v>
          </cell>
          <cell r="CB31">
            <v>92.546666666666667</v>
          </cell>
          <cell r="CD31">
            <v>131.37</v>
          </cell>
          <cell r="CE31">
            <v>93.09333333333332</v>
          </cell>
          <cell r="CG31">
            <v>79.790000000000006</v>
          </cell>
          <cell r="CH31">
            <v>101.28666666666668</v>
          </cell>
          <cell r="CJ31">
            <v>98.63</v>
          </cell>
          <cell r="CK31">
            <v>103.24333333333333</v>
          </cell>
          <cell r="CM31">
            <v>87.04</v>
          </cell>
          <cell r="CN31">
            <v>102.64</v>
          </cell>
          <cell r="CP31">
            <v>118.79</v>
          </cell>
          <cell r="CQ31">
            <v>104.05</v>
          </cell>
          <cell r="CS31">
            <v>106.33</v>
          </cell>
          <cell r="CT31">
            <v>94.113333333333344</v>
          </cell>
          <cell r="CV31">
            <v>120.05</v>
          </cell>
          <cell r="CW31">
            <v>94.969999999999985</v>
          </cell>
          <cell r="CY31">
            <v>106.5</v>
          </cell>
          <cell r="CZ31">
            <v>93.283333333333317</v>
          </cell>
          <cell r="DB31">
            <v>108.31</v>
          </cell>
          <cell r="DC31">
            <v>94.990000000000009</v>
          </cell>
          <cell r="DE31">
            <v>93.8</v>
          </cell>
          <cell r="DF31">
            <v>99.666666666666671</v>
          </cell>
          <cell r="DH31">
            <v>95.2</v>
          </cell>
          <cell r="DI31">
            <v>100.2</v>
          </cell>
          <cell r="DL31">
            <v>115091</v>
          </cell>
          <cell r="DO31">
            <v>480981</v>
          </cell>
          <cell r="DQ31">
            <v>102.58</v>
          </cell>
          <cell r="DR31">
            <v>102.23666666666668</v>
          </cell>
          <cell r="DT31">
            <v>83.27</v>
          </cell>
          <cell r="DU31">
            <v>101.44</v>
          </cell>
        </row>
        <row r="32">
          <cell r="E32">
            <v>163.05763540000001</v>
          </cell>
          <cell r="G32">
            <v>41.2</v>
          </cell>
          <cell r="I32">
            <v>18.2</v>
          </cell>
          <cell r="J32">
            <v>92.7</v>
          </cell>
          <cell r="K32">
            <v>98.5</v>
          </cell>
          <cell r="M32">
            <v>109.4</v>
          </cell>
          <cell r="N32">
            <v>98.399999999999991</v>
          </cell>
          <cell r="P32">
            <v>104.6</v>
          </cell>
          <cell r="Q32">
            <v>99.033333333333317</v>
          </cell>
          <cell r="S32" t="e">
            <v>#N/A</v>
          </cell>
          <cell r="T32">
            <v>99.966666666666654</v>
          </cell>
          <cell r="V32">
            <v>97.9</v>
          </cell>
          <cell r="W32">
            <v>99.966666666666654</v>
          </cell>
          <cell r="Y32">
            <v>98</v>
          </cell>
          <cell r="Z32">
            <v>100.26666666666665</v>
          </cell>
          <cell r="AB32">
            <v>6543</v>
          </cell>
          <cell r="AC32">
            <v>6734.333333333333</v>
          </cell>
          <cell r="AE32">
            <v>2</v>
          </cell>
          <cell r="AF32">
            <v>3.1333333333333333</v>
          </cell>
          <cell r="AH32">
            <v>2.1</v>
          </cell>
          <cell r="AI32">
            <v>3.1666666666666665</v>
          </cell>
          <cell r="AK32">
            <v>859.8</v>
          </cell>
          <cell r="AL32">
            <v>2559.1</v>
          </cell>
          <cell r="AN32">
            <v>935.6</v>
          </cell>
          <cell r="AO32">
            <v>2629.8</v>
          </cell>
          <cell r="AQ32">
            <v>5.2729821445699683</v>
          </cell>
          <cell r="AR32">
            <v>20.64445690823144</v>
          </cell>
          <cell r="AT32">
            <v>5.7378484466848825</v>
          </cell>
          <cell r="AU32">
            <v>21.344998569897427</v>
          </cell>
          <cell r="AW32">
            <v>121759</v>
          </cell>
          <cell r="AX32">
            <v>145858.66666666666</v>
          </cell>
          <cell r="AZ32">
            <v>505854</v>
          </cell>
          <cell r="BA32">
            <v>535776.66666666663</v>
          </cell>
          <cell r="BC32">
            <v>100.8</v>
          </cell>
          <cell r="BD32">
            <v>99.2</v>
          </cell>
          <cell r="BF32">
            <v>103.6</v>
          </cell>
          <cell r="BG32">
            <v>100.53333333333335</v>
          </cell>
          <cell r="BI32">
            <v>835.4</v>
          </cell>
          <cell r="BJ32">
            <v>2461.92</v>
          </cell>
          <cell r="BL32">
            <v>5.1233418045751931</v>
          </cell>
          <cell r="BM32">
            <v>19.871922831815684</v>
          </cell>
          <cell r="BO32">
            <v>1073.42</v>
          </cell>
          <cell r="BP32">
            <v>2425.86</v>
          </cell>
          <cell r="BR32">
            <v>6.5830710556225815</v>
          </cell>
          <cell r="BS32">
            <v>19.664923998224243</v>
          </cell>
          <cell r="BU32">
            <v>80.819999999999993</v>
          </cell>
          <cell r="BV32">
            <v>100.99666666666667</v>
          </cell>
          <cell r="BX32">
            <v>114.95</v>
          </cell>
          <cell r="BY32">
            <v>100.44666666666667</v>
          </cell>
          <cell r="CA32">
            <v>101.11</v>
          </cell>
          <cell r="CB32">
            <v>99.49666666666667</v>
          </cell>
          <cell r="CD32">
            <v>118.51</v>
          </cell>
          <cell r="CE32">
            <v>97.93</v>
          </cell>
          <cell r="CG32">
            <v>77.66</v>
          </cell>
          <cell r="CH32">
            <v>100.36333333333334</v>
          </cell>
          <cell r="CJ32">
            <v>100.23</v>
          </cell>
          <cell r="CK32">
            <v>98.926666666666662</v>
          </cell>
          <cell r="CM32">
            <v>86.14</v>
          </cell>
          <cell r="CN32">
            <v>99.24666666666667</v>
          </cell>
          <cell r="CP32">
            <v>113.66</v>
          </cell>
          <cell r="CQ32">
            <v>100.09666666666665</v>
          </cell>
          <cell r="CS32">
            <v>104.19</v>
          </cell>
          <cell r="CT32">
            <v>98.08</v>
          </cell>
          <cell r="CV32">
            <v>113.25</v>
          </cell>
          <cell r="CW32">
            <v>97.733333333333334</v>
          </cell>
          <cell r="CY32">
            <v>102.62</v>
          </cell>
          <cell r="CZ32">
            <v>98.99666666666667</v>
          </cell>
          <cell r="DB32">
            <v>102.09</v>
          </cell>
          <cell r="DC32">
            <v>98.916666666666671</v>
          </cell>
          <cell r="DE32">
            <v>94.2</v>
          </cell>
          <cell r="DF32">
            <v>100.23333333333333</v>
          </cell>
          <cell r="DH32">
            <v>95.5</v>
          </cell>
          <cell r="DI32">
            <v>99.433333333333323</v>
          </cell>
          <cell r="DL32">
            <v>118981</v>
          </cell>
          <cell r="DO32">
            <v>486441</v>
          </cell>
          <cell r="DQ32">
            <v>97.32</v>
          </cell>
          <cell r="DR32">
            <v>100.03333333333335</v>
          </cell>
          <cell r="DT32">
            <v>80.11</v>
          </cell>
          <cell r="DU32">
            <v>101.02666666666666</v>
          </cell>
        </row>
        <row r="33">
          <cell r="E33">
            <v>166.64325690000001</v>
          </cell>
          <cell r="G33">
            <v>43.3</v>
          </cell>
          <cell r="I33">
            <v>22.7</v>
          </cell>
          <cell r="J33">
            <v>90.4</v>
          </cell>
          <cell r="K33">
            <v>101.2</v>
          </cell>
          <cell r="M33">
            <v>107.8</v>
          </cell>
          <cell r="N33">
            <v>99.566666666666663</v>
          </cell>
          <cell r="P33">
            <v>103.2</v>
          </cell>
          <cell r="Q33">
            <v>100.83333333333333</v>
          </cell>
          <cell r="S33" t="e">
            <v>#N/A</v>
          </cell>
          <cell r="T33">
            <v>99.933333333333337</v>
          </cell>
          <cell r="V33">
            <v>97.4</v>
          </cell>
          <cell r="W33">
            <v>99.899999999999991</v>
          </cell>
          <cell r="Y33">
            <v>98.1</v>
          </cell>
          <cell r="Z33">
            <v>99.833333333333329</v>
          </cell>
          <cell r="AB33">
            <v>6504</v>
          </cell>
          <cell r="AC33">
            <v>6659</v>
          </cell>
          <cell r="AE33">
            <v>2</v>
          </cell>
          <cell r="AF33">
            <v>3.2333333333333329</v>
          </cell>
          <cell r="AH33">
            <v>2.1</v>
          </cell>
          <cell r="AI33">
            <v>3.3333333333333335</v>
          </cell>
          <cell r="AK33">
            <v>1202.9000000000001</v>
          </cell>
          <cell r="AL33">
            <v>2309.1</v>
          </cell>
          <cell r="AN33">
            <v>1153.5999999999999</v>
          </cell>
          <cell r="AO33">
            <v>2252.5</v>
          </cell>
          <cell r="AQ33">
            <v>7.2184138883089721</v>
          </cell>
          <cell r="AR33">
            <v>17.291258730844682</v>
          </cell>
          <cell r="AT33">
            <v>6.9225723348185459</v>
          </cell>
          <cell r="AU33">
            <v>16.860854683419149</v>
          </cell>
          <cell r="AW33">
            <v>122048</v>
          </cell>
          <cell r="AX33">
            <v>152409.66666666666</v>
          </cell>
          <cell r="AZ33">
            <v>505522</v>
          </cell>
          <cell r="BA33">
            <v>541231</v>
          </cell>
          <cell r="BC33">
            <v>128.5</v>
          </cell>
          <cell r="BD33">
            <v>106.66666666666667</v>
          </cell>
          <cell r="BF33">
            <v>102.9</v>
          </cell>
          <cell r="BG33">
            <v>100.09999999999998</v>
          </cell>
          <cell r="BI33">
            <v>1291.8599999999999</v>
          </cell>
          <cell r="BJ33">
            <v>2323.8000000000002</v>
          </cell>
          <cell r="BL33">
            <v>7.7522488700231342</v>
          </cell>
          <cell r="BM33">
            <v>17.412822273531773</v>
          </cell>
          <cell r="BO33">
            <v>1049.52</v>
          </cell>
          <cell r="BP33">
            <v>2069.09</v>
          </cell>
          <cell r="BR33">
            <v>6.2980046089101602</v>
          </cell>
          <cell r="BS33">
            <v>15.485413491094222</v>
          </cell>
          <cell r="BU33">
            <v>73.28</v>
          </cell>
          <cell r="BV33">
            <v>105.50666666666666</v>
          </cell>
          <cell r="BX33">
            <v>126.72</v>
          </cell>
          <cell r="BY33">
            <v>101.95666666666666</v>
          </cell>
          <cell r="CA33">
            <v>97.56</v>
          </cell>
          <cell r="CB33">
            <v>112.04666666666667</v>
          </cell>
          <cell r="CD33">
            <v>132.51</v>
          </cell>
          <cell r="CE33">
            <v>109.17333333333333</v>
          </cell>
          <cell r="CG33">
            <v>74.72</v>
          </cell>
          <cell r="CH33">
            <v>103.93</v>
          </cell>
          <cell r="CJ33">
            <v>96.85</v>
          </cell>
          <cell r="CK33">
            <v>99.326666666666668</v>
          </cell>
          <cell r="CM33">
            <v>71.03</v>
          </cell>
          <cell r="CN33">
            <v>103.26666666666667</v>
          </cell>
          <cell r="CP33">
            <v>114.8</v>
          </cell>
          <cell r="CQ33">
            <v>96.18</v>
          </cell>
          <cell r="CS33">
            <v>86.07</v>
          </cell>
          <cell r="CT33">
            <v>113.87333333333333</v>
          </cell>
          <cell r="CV33">
            <v>114.75</v>
          </cell>
          <cell r="CW33">
            <v>103.61000000000001</v>
          </cell>
          <cell r="CY33">
            <v>96.04</v>
          </cell>
          <cell r="CZ33">
            <v>112.21</v>
          </cell>
          <cell r="DB33">
            <v>110.28</v>
          </cell>
          <cell r="DC33">
            <v>107.62333333333333</v>
          </cell>
          <cell r="DE33">
            <v>94.3</v>
          </cell>
          <cell r="DF33">
            <v>100.60000000000001</v>
          </cell>
          <cell r="DH33">
            <v>99.7</v>
          </cell>
          <cell r="DI33">
            <v>100.46666666666665</v>
          </cell>
          <cell r="DL33">
            <v>134673</v>
          </cell>
          <cell r="DO33">
            <v>490596</v>
          </cell>
          <cell r="DQ33">
            <v>104.27</v>
          </cell>
          <cell r="DR33">
            <v>102.16000000000001</v>
          </cell>
          <cell r="DT33">
            <v>75.19</v>
          </cell>
          <cell r="DU33">
            <v>105.93666666666667</v>
          </cell>
        </row>
        <row r="34">
          <cell r="E34">
            <v>162.0062949</v>
          </cell>
          <cell r="G34">
            <v>44.4</v>
          </cell>
          <cell r="I34">
            <v>27.3</v>
          </cell>
          <cell r="J34">
            <v>90.8</v>
          </cell>
          <cell r="K34">
            <v>102.89999999999999</v>
          </cell>
          <cell r="M34">
            <v>107.8</v>
          </cell>
          <cell r="N34">
            <v>99.766666666666666</v>
          </cell>
          <cell r="P34">
            <v>102.5</v>
          </cell>
          <cell r="Q34">
            <v>101.43333333333334</v>
          </cell>
          <cell r="S34" t="e">
            <v>#N/A</v>
          </cell>
          <cell r="T34">
            <v>99.933333333333337</v>
          </cell>
          <cell r="V34">
            <v>97.2</v>
          </cell>
          <cell r="W34">
            <v>99.633333333333326</v>
          </cell>
          <cell r="Y34">
            <v>97.4</v>
          </cell>
          <cell r="Z34">
            <v>99</v>
          </cell>
          <cell r="AB34">
            <v>6405</v>
          </cell>
          <cell r="AC34">
            <v>6566.666666666667</v>
          </cell>
          <cell r="AE34">
            <v>2.2000000000000002</v>
          </cell>
          <cell r="AF34">
            <v>3.4666666666666668</v>
          </cell>
          <cell r="AH34">
            <v>2.1</v>
          </cell>
          <cell r="AI34">
            <v>3.3666666666666671</v>
          </cell>
          <cell r="AK34">
            <v>332.3</v>
          </cell>
          <cell r="AL34">
            <v>2023.6</v>
          </cell>
          <cell r="AN34">
            <v>947.1</v>
          </cell>
          <cell r="AO34">
            <v>2054.5</v>
          </cell>
          <cell r="AQ34">
            <v>2.0511548653409766</v>
          </cell>
          <cell r="AR34">
            <v>14.896869941409442</v>
          </cell>
          <cell r="AT34">
            <v>5.8460691332062558</v>
          </cell>
          <cell r="AU34">
            <v>15.103482875826124</v>
          </cell>
          <cell r="AW34">
            <v>121643</v>
          </cell>
          <cell r="AX34">
            <v>157685.33333333334</v>
          </cell>
          <cell r="AZ34">
            <v>505379</v>
          </cell>
          <cell r="BA34">
            <v>545872.66666666663</v>
          </cell>
          <cell r="BC34">
            <v>94.3</v>
          </cell>
          <cell r="BD34">
            <v>97.86666666666666</v>
          </cell>
          <cell r="BF34">
            <v>100.8</v>
          </cell>
          <cell r="BG34">
            <v>100.36666666666667</v>
          </cell>
          <cell r="BI34">
            <v>475.09</v>
          </cell>
          <cell r="BJ34">
            <v>1825.41</v>
          </cell>
          <cell r="BL34">
            <v>2.9325403700717558</v>
          </cell>
          <cell r="BM34">
            <v>13.437202327385211</v>
          </cell>
          <cell r="BO34">
            <v>1024.6099999999999</v>
          </cell>
          <cell r="BP34">
            <v>1960.4299999999998</v>
          </cell>
          <cell r="BR34">
            <v>6.3245073324616836</v>
          </cell>
          <cell r="BS34">
            <v>14.414087067825614</v>
          </cell>
          <cell r="BU34">
            <v>79.430000000000007</v>
          </cell>
          <cell r="BV34">
            <v>104.32333333333334</v>
          </cell>
          <cell r="BX34">
            <v>118.5</v>
          </cell>
          <cell r="BY34">
            <v>98.653333333333322</v>
          </cell>
          <cell r="CA34">
            <v>103.01</v>
          </cell>
          <cell r="CB34">
            <v>110.94333333333333</v>
          </cell>
          <cell r="CD34">
            <v>126.28</v>
          </cell>
          <cell r="CE34">
            <v>106.12</v>
          </cell>
          <cell r="CG34">
            <v>78.91</v>
          </cell>
          <cell r="CH34">
            <v>102.68</v>
          </cell>
          <cell r="CJ34">
            <v>99.29</v>
          </cell>
          <cell r="CK34">
            <v>98.36</v>
          </cell>
          <cell r="CM34">
            <v>77.930000000000007</v>
          </cell>
          <cell r="CN34">
            <v>102.77666666666666</v>
          </cell>
          <cell r="CP34">
            <v>92.11</v>
          </cell>
          <cell r="CQ34">
            <v>94.546666666666667</v>
          </cell>
          <cell r="CS34">
            <v>92.29</v>
          </cell>
          <cell r="CT34">
            <v>118.16000000000001</v>
          </cell>
          <cell r="CV34">
            <v>90.09</v>
          </cell>
          <cell r="CW34">
            <v>104.45333333333333</v>
          </cell>
          <cell r="CY34">
            <v>96.85</v>
          </cell>
          <cell r="CZ34">
            <v>113.31333333333335</v>
          </cell>
          <cell r="DB34">
            <v>87.3</v>
          </cell>
          <cell r="DC34">
            <v>103.65666666666665</v>
          </cell>
          <cell r="DE34">
            <v>94.3</v>
          </cell>
          <cell r="DF34">
            <v>101.03333333333335</v>
          </cell>
          <cell r="DH34">
            <v>96.1</v>
          </cell>
          <cell r="DI34">
            <v>100.60000000000001</v>
          </cell>
          <cell r="DL34">
            <v>121005</v>
          </cell>
          <cell r="DO34">
            <v>499136</v>
          </cell>
          <cell r="DQ34">
            <v>82.68</v>
          </cell>
          <cell r="DR34">
            <v>95.350000000000009</v>
          </cell>
          <cell r="DT34">
            <v>77.98</v>
          </cell>
          <cell r="DU34">
            <v>99.63</v>
          </cell>
        </row>
        <row r="35">
          <cell r="E35">
            <v>161.0689653</v>
          </cell>
          <cell r="G35">
            <v>44.3</v>
          </cell>
          <cell r="I35">
            <v>27.3</v>
          </cell>
          <cell r="J35">
            <v>90.4</v>
          </cell>
          <cell r="K35">
            <v>105.63333333333333</v>
          </cell>
          <cell r="M35">
            <v>106.5</v>
          </cell>
          <cell r="N35">
            <v>99.166666666666671</v>
          </cell>
          <cell r="P35">
            <v>102.2</v>
          </cell>
          <cell r="Q35">
            <v>100.76666666666667</v>
          </cell>
          <cell r="S35" t="e">
            <v>#N/A</v>
          </cell>
          <cell r="T35">
            <v>100.13333333333333</v>
          </cell>
          <cell r="V35">
            <v>97.1</v>
          </cell>
          <cell r="W35">
            <v>100.33333333333333</v>
          </cell>
          <cell r="Y35">
            <v>97.1</v>
          </cell>
          <cell r="Z35">
            <v>100.16666666666667</v>
          </cell>
          <cell r="AB35">
            <v>6448</v>
          </cell>
          <cell r="AC35">
            <v>6772.333333333333</v>
          </cell>
          <cell r="AE35">
            <v>2.1</v>
          </cell>
          <cell r="AF35">
            <v>3.4333333333333336</v>
          </cell>
          <cell r="AH35">
            <v>2</v>
          </cell>
          <cell r="AI35">
            <v>3.4</v>
          </cell>
          <cell r="AK35">
            <v>1323.1</v>
          </cell>
          <cell r="AL35">
            <v>1575.8</v>
          </cell>
          <cell r="AN35">
            <v>1156.9000000000001</v>
          </cell>
          <cell r="AO35">
            <v>1603.3000000000002</v>
          </cell>
          <cell r="AQ35">
            <v>8.2144936955151593</v>
          </cell>
          <cell r="AR35">
            <v>11.655560099289341</v>
          </cell>
          <cell r="AT35">
            <v>7.1826375605332089</v>
          </cell>
          <cell r="AU35">
            <v>11.891591368716693</v>
          </cell>
          <cell r="AW35">
            <v>121250</v>
          </cell>
          <cell r="AX35">
            <v>162072.33333333334</v>
          </cell>
          <cell r="AZ35">
            <v>504761</v>
          </cell>
          <cell r="BA35">
            <v>550506</v>
          </cell>
          <cell r="BC35">
            <v>90</v>
          </cell>
          <cell r="BD35">
            <v>98.966666666666654</v>
          </cell>
          <cell r="BF35">
            <v>99</v>
          </cell>
          <cell r="BG35">
            <v>100.8</v>
          </cell>
          <cell r="BI35">
            <v>1280.71</v>
          </cell>
          <cell r="BJ35">
            <v>1276.05</v>
          </cell>
          <cell r="BL35">
            <v>7.9513145044087521</v>
          </cell>
          <cell r="BM35">
            <v>9.4191416090649973</v>
          </cell>
          <cell r="BO35">
            <v>1186.5</v>
          </cell>
          <cell r="BP35">
            <v>1407.33</v>
          </cell>
          <cell r="BR35">
            <v>7.3664097722989466</v>
          </cell>
          <cell r="BS35">
            <v>10.428967483734487</v>
          </cell>
          <cell r="BU35">
            <v>64.86</v>
          </cell>
          <cell r="BV35">
            <v>111.69</v>
          </cell>
          <cell r="BX35">
            <v>135.05000000000001</v>
          </cell>
          <cell r="BY35">
            <v>94.036666666666676</v>
          </cell>
          <cell r="CA35">
            <v>82.88</v>
          </cell>
          <cell r="CB35">
            <v>120.73</v>
          </cell>
          <cell r="CD35">
            <v>141.55000000000001</v>
          </cell>
          <cell r="CE35">
            <v>98.86333333333333</v>
          </cell>
          <cell r="CG35">
            <v>76.12</v>
          </cell>
          <cell r="CH35">
            <v>107.18666666666667</v>
          </cell>
          <cell r="CJ35">
            <v>101.08</v>
          </cell>
          <cell r="CK35">
            <v>98.780000000000015</v>
          </cell>
          <cell r="CM35">
            <v>75.63</v>
          </cell>
          <cell r="CN35">
            <v>109.18333333333332</v>
          </cell>
          <cell r="CP35">
            <v>107.16</v>
          </cell>
          <cell r="CQ35">
            <v>92.643333333333331</v>
          </cell>
          <cell r="CS35">
            <v>91</v>
          </cell>
          <cell r="CT35">
            <v>125.84333333333335</v>
          </cell>
          <cell r="CV35">
            <v>105.65</v>
          </cell>
          <cell r="CW35">
            <v>100.88333333333333</v>
          </cell>
          <cell r="CY35">
            <v>85.52</v>
          </cell>
          <cell r="CZ35">
            <v>119.66000000000001</v>
          </cell>
          <cell r="DB35">
            <v>101.97</v>
          </cell>
          <cell r="DC35">
            <v>103.18666666666667</v>
          </cell>
          <cell r="DE35">
            <v>94.5</v>
          </cell>
          <cell r="DF35">
            <v>101.03333333333335</v>
          </cell>
          <cell r="DH35">
            <v>96.1</v>
          </cell>
          <cell r="DI35">
            <v>101.2</v>
          </cell>
          <cell r="DL35">
            <v>119237</v>
          </cell>
          <cell r="DO35">
            <v>500167</v>
          </cell>
          <cell r="DQ35">
            <v>96.57</v>
          </cell>
          <cell r="DR35">
            <v>97.773333333333326</v>
          </cell>
          <cell r="DT35">
            <v>68.87</v>
          </cell>
          <cell r="DU35">
            <v>107.02333333333333</v>
          </cell>
        </row>
        <row r="36">
          <cell r="E36">
            <v>163.4902045</v>
          </cell>
          <cell r="G36">
            <v>43.2</v>
          </cell>
          <cell r="I36">
            <v>36.4</v>
          </cell>
          <cell r="J36">
            <v>89</v>
          </cell>
          <cell r="K36">
            <v>107.26666666666665</v>
          </cell>
          <cell r="M36">
            <v>105.2</v>
          </cell>
          <cell r="N36">
            <v>101.43333333333334</v>
          </cell>
          <cell r="P36">
            <v>100.7</v>
          </cell>
          <cell r="Q36">
            <v>102.53333333333335</v>
          </cell>
          <cell r="S36" t="e">
            <v>#N/A</v>
          </cell>
          <cell r="T36">
            <v>100.2</v>
          </cell>
          <cell r="V36">
            <v>97.6</v>
          </cell>
          <cell r="W36">
            <v>100.16666666666667</v>
          </cell>
          <cell r="Y36">
            <v>97.1</v>
          </cell>
          <cell r="Z36">
            <v>99.7</v>
          </cell>
          <cell r="AB36">
            <v>6502</v>
          </cell>
          <cell r="AC36">
            <v>6789.333333333333</v>
          </cell>
          <cell r="AE36">
            <v>2.2999999999999998</v>
          </cell>
          <cell r="AF36">
            <v>3.2666666666666671</v>
          </cell>
          <cell r="AH36">
            <v>2.1</v>
          </cell>
          <cell r="AI36">
            <v>3.3333333333333335</v>
          </cell>
          <cell r="AK36">
            <v>1836.2</v>
          </cell>
          <cell r="AL36">
            <v>1729</v>
          </cell>
          <cell r="AN36">
            <v>1141.9000000000001</v>
          </cell>
          <cell r="AO36">
            <v>1827.8999999999999</v>
          </cell>
          <cell r="AQ36">
            <v>11.231253918946562</v>
          </cell>
          <cell r="AR36">
            <v>12.443023389126802</v>
          </cell>
          <cell r="AT36">
            <v>6.9845163108839348</v>
          </cell>
          <cell r="AU36">
            <v>13.162394906277642</v>
          </cell>
          <cell r="AW36">
            <v>122222</v>
          </cell>
          <cell r="AX36">
            <v>165420</v>
          </cell>
          <cell r="AZ36">
            <v>505481</v>
          </cell>
          <cell r="BA36">
            <v>555309.66666666663</v>
          </cell>
          <cell r="BC36">
            <v>106</v>
          </cell>
          <cell r="BD36">
            <v>98.8</v>
          </cell>
          <cell r="BF36">
            <v>100.6</v>
          </cell>
          <cell r="BG36">
            <v>100.36666666666667</v>
          </cell>
          <cell r="BI36">
            <v>1436.77</v>
          </cell>
          <cell r="BJ36">
            <v>1625.19</v>
          </cell>
          <cell r="BL36">
            <v>8.7881106051219113</v>
          </cell>
          <cell r="BM36">
            <v>11.690729133226231</v>
          </cell>
          <cell r="BO36">
            <v>1036.24</v>
          </cell>
          <cell r="BP36">
            <v>1587.1</v>
          </cell>
          <cell r="BR36">
            <v>6.3382390594538647</v>
          </cell>
          <cell r="BS36">
            <v>11.429495800578348</v>
          </cell>
          <cell r="BU36">
            <v>77.790000000000006</v>
          </cell>
          <cell r="BV36">
            <v>106.83666666666666</v>
          </cell>
          <cell r="BX36">
            <v>142.03</v>
          </cell>
          <cell r="BY36">
            <v>93.339999999999989</v>
          </cell>
          <cell r="CA36">
            <v>100.17</v>
          </cell>
          <cell r="CB36">
            <v>116.78333333333335</v>
          </cell>
          <cell r="CD36">
            <v>148.30000000000001</v>
          </cell>
          <cell r="CE36">
            <v>98.95</v>
          </cell>
          <cell r="CG36">
            <v>72.44</v>
          </cell>
          <cell r="CH36">
            <v>106.38666666666667</v>
          </cell>
          <cell r="CJ36">
            <v>94.12</v>
          </cell>
          <cell r="CK36">
            <v>101</v>
          </cell>
          <cell r="CM36">
            <v>89.34</v>
          </cell>
          <cell r="CN36">
            <v>104.00999999999999</v>
          </cell>
          <cell r="CP36">
            <v>109.33</v>
          </cell>
          <cell r="CQ36">
            <v>99.523333333333326</v>
          </cell>
          <cell r="CS36">
            <v>109.87</v>
          </cell>
          <cell r="CT36">
            <v>121.73333333333333</v>
          </cell>
          <cell r="CV36">
            <v>111.75</v>
          </cell>
          <cell r="CW36">
            <v>108.71666666666665</v>
          </cell>
          <cell r="CY36">
            <v>96.33</v>
          </cell>
          <cell r="CZ36">
            <v>120.82333333333334</v>
          </cell>
          <cell r="DB36">
            <v>114.69</v>
          </cell>
          <cell r="DC36">
            <v>107.43666666666667</v>
          </cell>
          <cell r="DE36">
            <v>94.6</v>
          </cell>
          <cell r="DF36">
            <v>101.60000000000001</v>
          </cell>
          <cell r="DH36">
            <v>96.6</v>
          </cell>
          <cell r="DI36">
            <v>101.36666666666667</v>
          </cell>
          <cell r="DL36">
            <v>122082</v>
          </cell>
          <cell r="DO36">
            <v>499031</v>
          </cell>
          <cell r="DQ36">
            <v>106.33</v>
          </cell>
          <cell r="DR36">
            <v>102.08666666666666</v>
          </cell>
          <cell r="DT36">
            <v>75.48</v>
          </cell>
          <cell r="DU36">
            <v>106.87333333333333</v>
          </cell>
        </row>
        <row r="37">
          <cell r="E37">
            <v>165.79211430000001</v>
          </cell>
          <cell r="G37">
            <v>41.4</v>
          </cell>
          <cell r="I37">
            <v>9.1</v>
          </cell>
          <cell r="J37">
            <v>88.3</v>
          </cell>
          <cell r="K37">
            <v>108.40000000000002</v>
          </cell>
          <cell r="M37">
            <v>104.6</v>
          </cell>
          <cell r="N37">
            <v>103.46666666666665</v>
          </cell>
          <cell r="P37">
            <v>100.2</v>
          </cell>
          <cell r="Q37">
            <v>104.76666666666667</v>
          </cell>
          <cell r="S37" t="e">
            <v>#N/A</v>
          </cell>
          <cell r="T37">
            <v>100.33333333333333</v>
          </cell>
          <cell r="V37">
            <v>98.6</v>
          </cell>
          <cell r="W37">
            <v>100.43333333333332</v>
          </cell>
          <cell r="Y37">
            <v>100.3</v>
          </cell>
          <cell r="Z37">
            <v>99.466666666666654</v>
          </cell>
          <cell r="AB37">
            <v>6583</v>
          </cell>
          <cell r="AC37">
            <v>6714.666666666667</v>
          </cell>
          <cell r="AE37">
            <v>2.1</v>
          </cell>
          <cell r="AF37">
            <v>3.2333333333333329</v>
          </cell>
          <cell r="AH37">
            <v>2.1</v>
          </cell>
          <cell r="AI37">
            <v>3.3666666666666667</v>
          </cell>
          <cell r="AK37">
            <v>1156.5999999999999</v>
          </cell>
          <cell r="AL37">
            <v>1829.4</v>
          </cell>
          <cell r="AN37">
            <v>996.8</v>
          </cell>
          <cell r="AO37">
            <v>1716.6000000000001</v>
          </cell>
          <cell r="AQ37">
            <v>6.9762063466247737</v>
          </cell>
          <cell r="AR37">
            <v>12.833977386833089</v>
          </cell>
          <cell r="AT37">
            <v>6.0123486826176507</v>
          </cell>
          <cell r="AU37">
            <v>12.052725248206508</v>
          </cell>
          <cell r="AW37">
            <v>121752</v>
          </cell>
          <cell r="AX37">
            <v>168631.33333333334</v>
          </cell>
          <cell r="AZ37">
            <v>504802</v>
          </cell>
          <cell r="BA37">
            <v>558884.66666666663</v>
          </cell>
          <cell r="BC37">
            <v>103.6</v>
          </cell>
          <cell r="BD37">
            <v>108.5</v>
          </cell>
          <cell r="BF37">
            <v>102.3</v>
          </cell>
          <cell r="BG37">
            <v>101.86666666666667</v>
          </cell>
          <cell r="BI37">
            <v>947.47</v>
          </cell>
          <cell r="BJ37">
            <v>2011.23</v>
          </cell>
          <cell r="BL37">
            <v>5.7148073899676417</v>
          </cell>
          <cell r="BM37">
            <v>14.117080024284482</v>
          </cell>
          <cell r="BO37">
            <v>942.67</v>
          </cell>
          <cell r="BP37">
            <v>1697.33</v>
          </cell>
          <cell r="BR37">
            <v>5.6858554701476534</v>
          </cell>
          <cell r="BS37">
            <v>11.911850807099039</v>
          </cell>
          <cell r="BU37">
            <v>77.09</v>
          </cell>
          <cell r="BV37">
            <v>106.48666666666668</v>
          </cell>
          <cell r="BX37">
            <v>132.6</v>
          </cell>
          <cell r="BY37">
            <v>101.38666666666666</v>
          </cell>
          <cell r="CA37">
            <v>97.8</v>
          </cell>
          <cell r="CB37">
            <v>119.86</v>
          </cell>
          <cell r="CD37">
            <v>142.69999999999999</v>
          </cell>
          <cell r="CE37">
            <v>111.04333333333334</v>
          </cell>
          <cell r="CG37">
            <v>77.37</v>
          </cell>
          <cell r="CH37">
            <v>106.57000000000001</v>
          </cell>
          <cell r="CJ37">
            <v>96.19</v>
          </cell>
          <cell r="CK37">
            <v>106.36</v>
          </cell>
          <cell r="CM37">
            <v>77.510000000000005</v>
          </cell>
          <cell r="CN37">
            <v>100.58999999999999</v>
          </cell>
          <cell r="CP37">
            <v>101.24</v>
          </cell>
          <cell r="CQ37">
            <v>103.55333333333333</v>
          </cell>
          <cell r="CS37">
            <v>96.15</v>
          </cell>
          <cell r="CT37">
            <v>122.12666666666667</v>
          </cell>
          <cell r="CV37">
            <v>106.45</v>
          </cell>
          <cell r="CW37">
            <v>115.70666666666666</v>
          </cell>
          <cell r="CY37">
            <v>101.92</v>
          </cell>
          <cell r="CZ37">
            <v>127.91666666666667</v>
          </cell>
          <cell r="DB37">
            <v>104.8</v>
          </cell>
          <cell r="DC37">
            <v>116.54333333333334</v>
          </cell>
          <cell r="DE37">
            <v>94.8</v>
          </cell>
          <cell r="DF37">
            <v>101.96666666666665</v>
          </cell>
          <cell r="DH37">
            <v>96.1</v>
          </cell>
          <cell r="DI37">
            <v>101.66666666666667</v>
          </cell>
          <cell r="DL37">
            <v>137986</v>
          </cell>
          <cell r="DO37">
            <v>504999</v>
          </cell>
          <cell r="DQ37">
            <v>96.48</v>
          </cell>
          <cell r="DR37">
            <v>109.55666666666667</v>
          </cell>
          <cell r="DT37">
            <v>79.739999999999995</v>
          </cell>
          <cell r="DU37">
            <v>108.85333333333334</v>
          </cell>
        </row>
        <row r="38">
          <cell r="E38">
            <v>165.72706500000001</v>
          </cell>
          <cell r="G38">
            <v>35.5</v>
          </cell>
          <cell r="I38">
            <v>18.2</v>
          </cell>
          <cell r="J38">
            <v>87.4</v>
          </cell>
          <cell r="K38">
            <v>106.96666666666665</v>
          </cell>
          <cell r="M38">
            <v>102.9</v>
          </cell>
          <cell r="N38">
            <v>105.8</v>
          </cell>
          <cell r="P38">
            <v>97.9</v>
          </cell>
          <cell r="Q38">
            <v>106.73333333333335</v>
          </cell>
          <cell r="S38" t="e">
            <v>#N/A</v>
          </cell>
          <cell r="T38">
            <v>100.56666666666666</v>
          </cell>
          <cell r="V38">
            <v>98.7</v>
          </cell>
          <cell r="W38">
            <v>100.19999999999999</v>
          </cell>
          <cell r="Y38">
            <v>100.4</v>
          </cell>
          <cell r="Z38">
            <v>98.8</v>
          </cell>
          <cell r="AB38">
            <v>6653</v>
          </cell>
          <cell r="AC38">
            <v>6670.666666666667</v>
          </cell>
          <cell r="AE38">
            <v>2.1</v>
          </cell>
          <cell r="AF38">
            <v>3.4333333333333336</v>
          </cell>
          <cell r="AH38">
            <v>2.1</v>
          </cell>
          <cell r="AI38">
            <v>3.3333333333333335</v>
          </cell>
          <cell r="AK38">
            <v>1137.5</v>
          </cell>
          <cell r="AL38">
            <v>2037.3000000000002</v>
          </cell>
          <cell r="AN38">
            <v>1344.2</v>
          </cell>
          <cell r="AO38">
            <v>2166.5</v>
          </cell>
          <cell r="AQ38">
            <v>6.8636948346366955</v>
          </cell>
          <cell r="AR38">
            <v>14.339138329875221</v>
          </cell>
          <cell r="AT38">
            <v>8.1109262388735353</v>
          </cell>
          <cell r="AU38">
            <v>15.196976619282866</v>
          </cell>
          <cell r="AW38">
            <v>121564</v>
          </cell>
          <cell r="AX38">
            <v>172998.33333333334</v>
          </cell>
          <cell r="AZ38">
            <v>503356</v>
          </cell>
          <cell r="BA38">
            <v>561158</v>
          </cell>
          <cell r="BC38">
            <v>99</v>
          </cell>
          <cell r="BD38">
            <v>103.53333333333335</v>
          </cell>
          <cell r="BF38">
            <v>101.7</v>
          </cell>
          <cell r="BG38">
            <v>106.7</v>
          </cell>
          <cell r="BI38">
            <v>1021.03</v>
          </cell>
          <cell r="BJ38">
            <v>1456.45</v>
          </cell>
          <cell r="BL38">
            <v>6.1609128237442681</v>
          </cell>
          <cell r="BM38">
            <v>10.257251936872226</v>
          </cell>
          <cell r="BO38">
            <v>1253.5</v>
          </cell>
          <cell r="BP38">
            <v>1750.9299999999998</v>
          </cell>
          <cell r="BR38">
            <v>7.5636408573337128</v>
          </cell>
          <cell r="BS38">
            <v>12.288316731168536</v>
          </cell>
          <cell r="BU38">
            <v>67.989999999999995</v>
          </cell>
          <cell r="BV38">
            <v>109.47666666666667</v>
          </cell>
          <cell r="BX38">
            <v>121.45</v>
          </cell>
          <cell r="BY38">
            <v>107.19333333333333</v>
          </cell>
          <cell r="CA38">
            <v>85.6</v>
          </cell>
          <cell r="CB38">
            <v>127.63333333333333</v>
          </cell>
          <cell r="CD38">
            <v>130.09</v>
          </cell>
          <cell r="CE38">
            <v>113.96</v>
          </cell>
          <cell r="CG38">
            <v>71.709999999999994</v>
          </cell>
          <cell r="CH38">
            <v>107.91333333333334</v>
          </cell>
          <cell r="CJ38">
            <v>97.22</v>
          </cell>
          <cell r="CK38">
            <v>108.35666666666667</v>
          </cell>
          <cell r="CM38">
            <v>74.97</v>
          </cell>
          <cell r="CN38">
            <v>103.72333333333334</v>
          </cell>
          <cell r="CP38">
            <v>92.11</v>
          </cell>
          <cell r="CQ38">
            <v>103.75333333333333</v>
          </cell>
          <cell r="CS38">
            <v>92.08</v>
          </cell>
          <cell r="CT38">
            <v>134.20666666666668</v>
          </cell>
          <cell r="CV38">
            <v>97.12</v>
          </cell>
          <cell r="CW38">
            <v>121.95666666666666</v>
          </cell>
          <cell r="CY38">
            <v>89.3</v>
          </cell>
          <cell r="CZ38">
            <v>134.60999999999999</v>
          </cell>
          <cell r="DB38">
            <v>97.34</v>
          </cell>
          <cell r="DC38">
            <v>116.27333333333333</v>
          </cell>
          <cell r="DE38">
            <v>95.1</v>
          </cell>
          <cell r="DF38">
            <v>102.43333333333334</v>
          </cell>
          <cell r="DH38">
            <v>96.5</v>
          </cell>
          <cell r="DI38">
            <v>103.63333333333333</v>
          </cell>
          <cell r="DL38">
            <v>125087</v>
          </cell>
          <cell r="DO38">
            <v>514443</v>
          </cell>
          <cell r="DQ38">
            <v>89.44</v>
          </cell>
          <cell r="DR38">
            <v>104.50333333333333</v>
          </cell>
          <cell r="DT38">
            <v>70.34</v>
          </cell>
          <cell r="DU38">
            <v>105.53333333333335</v>
          </cell>
        </row>
        <row r="39">
          <cell r="E39">
            <v>165.37505429999999</v>
          </cell>
          <cell r="G39">
            <v>40</v>
          </cell>
          <cell r="I39">
            <v>36.4</v>
          </cell>
          <cell r="J39">
            <v>88.1</v>
          </cell>
          <cell r="K39">
            <v>104</v>
          </cell>
          <cell r="M39">
            <v>104.1</v>
          </cell>
          <cell r="N39">
            <v>105.5</v>
          </cell>
          <cell r="P39">
            <v>99.9</v>
          </cell>
          <cell r="Q39">
            <v>106.56666666666666</v>
          </cell>
          <cell r="S39" t="e">
            <v>#N/A</v>
          </cell>
          <cell r="T39">
            <v>102.03333333333335</v>
          </cell>
          <cell r="V39">
            <v>98.6</v>
          </cell>
          <cell r="W39">
            <v>102.33333333333333</v>
          </cell>
          <cell r="Y39">
            <v>100.4</v>
          </cell>
          <cell r="Z39">
            <v>100.46666666666665</v>
          </cell>
          <cell r="AB39">
            <v>6653</v>
          </cell>
          <cell r="AC39">
            <v>6863</v>
          </cell>
          <cell r="AE39">
            <v>2</v>
          </cell>
          <cell r="AF39">
            <v>3.4</v>
          </cell>
          <cell r="AH39">
            <v>2.1</v>
          </cell>
          <cell r="AI39">
            <v>3.3333333333333335</v>
          </cell>
          <cell r="AK39">
            <v>1084.4000000000001</v>
          </cell>
          <cell r="AL39">
            <v>2916.9</v>
          </cell>
          <cell r="AN39">
            <v>1086.4000000000001</v>
          </cell>
          <cell r="AO39">
            <v>2972.9</v>
          </cell>
          <cell r="AQ39">
            <v>6.5572162899057034</v>
          </cell>
          <cell r="AR39">
            <v>21.354483947676464</v>
          </cell>
          <cell r="AT39">
            <v>6.5693100123142347</v>
          </cell>
          <cell r="AU39">
            <v>21.766803896377812</v>
          </cell>
          <cell r="AW39">
            <v>121735</v>
          </cell>
          <cell r="AX39">
            <v>176083.33333333334</v>
          </cell>
          <cell r="AZ39">
            <v>503622</v>
          </cell>
          <cell r="BA39">
            <v>567093</v>
          </cell>
          <cell r="BC39">
            <v>99.2</v>
          </cell>
          <cell r="BD39">
            <v>96.59999999999998</v>
          </cell>
          <cell r="BF39">
            <v>101.3</v>
          </cell>
          <cell r="BG39">
            <v>98.366666666666674</v>
          </cell>
          <cell r="BI39">
            <v>1143.6099999999999</v>
          </cell>
          <cell r="BJ39">
            <v>2498.56</v>
          </cell>
          <cell r="BL39">
            <v>6.9152509418102728</v>
          </cell>
          <cell r="BM39">
            <v>18.371466957096292</v>
          </cell>
          <cell r="BO39">
            <v>1049.81</v>
          </cell>
          <cell r="BP39">
            <v>2650.55</v>
          </cell>
          <cell r="BR39">
            <v>6.348055360850152</v>
          </cell>
          <cell r="BS39">
            <v>19.443453015119726</v>
          </cell>
          <cell r="BU39">
            <v>74.23</v>
          </cell>
          <cell r="BV39">
            <v>101.3</v>
          </cell>
          <cell r="BX39">
            <v>124.51</v>
          </cell>
          <cell r="BY39">
            <v>113.59999999999998</v>
          </cell>
          <cell r="CA39">
            <v>92.95</v>
          </cell>
          <cell r="CB39">
            <v>113.96666666666665</v>
          </cell>
          <cell r="CD39">
            <v>132</v>
          </cell>
          <cell r="CE39">
            <v>118.06666666666666</v>
          </cell>
          <cell r="CG39">
            <v>76.78</v>
          </cell>
          <cell r="CH39">
            <v>106.96</v>
          </cell>
          <cell r="CJ39">
            <v>96.28</v>
          </cell>
          <cell r="CK39">
            <v>113.18666666666667</v>
          </cell>
          <cell r="CM39">
            <v>80.47</v>
          </cell>
          <cell r="CN39">
            <v>104.16666666666667</v>
          </cell>
          <cell r="CP39">
            <v>100.21</v>
          </cell>
          <cell r="CQ39">
            <v>106.10000000000001</v>
          </cell>
          <cell r="CS39">
            <v>96.58</v>
          </cell>
          <cell r="CT39">
            <v>130.66666666666666</v>
          </cell>
          <cell r="CV39">
            <v>102.88</v>
          </cell>
          <cell r="CW39">
            <v>122.23333333333333</v>
          </cell>
          <cell r="CY39">
            <v>93.42</v>
          </cell>
          <cell r="CZ39">
            <v>128.69999999999999</v>
          </cell>
          <cell r="DB39">
            <v>104.01</v>
          </cell>
          <cell r="DC39">
            <v>121.8</v>
          </cell>
          <cell r="DE39">
            <v>95.4</v>
          </cell>
          <cell r="DF39">
            <v>102.86666666666667</v>
          </cell>
          <cell r="DH39">
            <v>96.7</v>
          </cell>
          <cell r="DI39">
            <v>102.53333333333335</v>
          </cell>
          <cell r="DL39">
            <v>121365</v>
          </cell>
          <cell r="DO39">
            <v>507213</v>
          </cell>
          <cell r="DQ39">
            <v>97.04</v>
          </cell>
          <cell r="DR39">
            <v>112.17</v>
          </cell>
          <cell r="DT39">
            <v>74.900000000000006</v>
          </cell>
          <cell r="DU39">
            <v>106.39999999999999</v>
          </cell>
        </row>
        <row r="40">
          <cell r="E40">
            <v>172.2760188</v>
          </cell>
          <cell r="G40">
            <v>40.9</v>
          </cell>
          <cell r="I40">
            <v>27.3</v>
          </cell>
          <cell r="J40">
            <v>87.9</v>
          </cell>
          <cell r="K40">
            <v>102.40000000000002</v>
          </cell>
          <cell r="M40">
            <v>102.7</v>
          </cell>
          <cell r="N40">
            <v>104.2</v>
          </cell>
          <cell r="P40">
            <v>99.7</v>
          </cell>
          <cell r="Q40">
            <v>106.56666666666668</v>
          </cell>
          <cell r="S40" t="e">
            <v>#N/A</v>
          </cell>
          <cell r="T40">
            <v>102.33333333333333</v>
          </cell>
          <cell r="V40">
            <v>97.9</v>
          </cell>
          <cell r="W40">
            <v>102.3</v>
          </cell>
          <cell r="Y40">
            <v>100.3</v>
          </cell>
          <cell r="Z40">
            <v>100</v>
          </cell>
          <cell r="AB40">
            <v>6614</v>
          </cell>
          <cell r="AC40">
            <v>6842</v>
          </cell>
          <cell r="AE40">
            <v>2</v>
          </cell>
          <cell r="AF40">
            <v>3.4</v>
          </cell>
          <cell r="AH40">
            <v>2.1</v>
          </cell>
          <cell r="AI40">
            <v>3.4</v>
          </cell>
          <cell r="AK40">
            <v>1142.2</v>
          </cell>
          <cell r="AL40">
            <v>2822.3</v>
          </cell>
          <cell r="AN40">
            <v>1144</v>
          </cell>
          <cell r="AO40">
            <v>2762</v>
          </cell>
          <cell r="AQ40">
            <v>6.6300580194276</v>
          </cell>
          <cell r="AR40">
            <v>21.849912898028563</v>
          </cell>
          <cell r="AT40">
            <v>6.6405063686089774</v>
          </cell>
          <cell r="AU40">
            <v>21.44720972666488</v>
          </cell>
          <cell r="AW40">
            <v>121901</v>
          </cell>
          <cell r="AX40">
            <v>178728.66666666666</v>
          </cell>
          <cell r="AZ40">
            <v>502527</v>
          </cell>
          <cell r="BA40">
            <v>572583.66666666663</v>
          </cell>
          <cell r="BC40">
            <v>108.6</v>
          </cell>
          <cell r="BD40">
            <v>97.266666666666666</v>
          </cell>
          <cell r="BF40">
            <v>101.5</v>
          </cell>
          <cell r="BG40">
            <v>99.066666666666663</v>
          </cell>
          <cell r="BI40">
            <v>1158.45</v>
          </cell>
          <cell r="BJ40">
            <v>2621.7</v>
          </cell>
          <cell r="BL40">
            <v>6.7243833939817055</v>
          </cell>
          <cell r="BM40">
            <v>20.29225655370098</v>
          </cell>
          <cell r="BO40">
            <v>1082.78</v>
          </cell>
          <cell r="BP40">
            <v>2557.7800000000002</v>
          </cell>
          <cell r="BR40">
            <v>6.2851464036734521</v>
          </cell>
          <cell r="BS40">
            <v>19.901021354653906</v>
          </cell>
          <cell r="BU40">
            <v>79.430000000000007</v>
          </cell>
          <cell r="BV40">
            <v>110.3</v>
          </cell>
          <cell r="BX40">
            <v>125.86</v>
          </cell>
          <cell r="BY40">
            <v>116.60000000000001</v>
          </cell>
          <cell r="CA40">
            <v>100.52</v>
          </cell>
          <cell r="CB40">
            <v>119.56666666666666</v>
          </cell>
          <cell r="CD40">
            <v>132.88999999999999</v>
          </cell>
          <cell r="CE40">
            <v>114.73333333333335</v>
          </cell>
          <cell r="CG40">
            <v>76.260000000000005</v>
          </cell>
          <cell r="CH40">
            <v>108.79333333333334</v>
          </cell>
          <cell r="CJ40">
            <v>97.41</v>
          </cell>
          <cell r="CK40">
            <v>114.08333333333333</v>
          </cell>
          <cell r="CM40">
            <v>81.95</v>
          </cell>
          <cell r="CN40">
            <v>104.60000000000001</v>
          </cell>
          <cell r="CP40">
            <v>109.67</v>
          </cell>
          <cell r="CQ40">
            <v>110.86666666666667</v>
          </cell>
          <cell r="CS40">
            <v>97.65</v>
          </cell>
          <cell r="CT40">
            <v>125.56666666666668</v>
          </cell>
          <cell r="CV40">
            <v>111.64</v>
          </cell>
          <cell r="CW40">
            <v>123.3</v>
          </cell>
          <cell r="CY40">
            <v>96.92</v>
          </cell>
          <cell r="CZ40">
            <v>127.03333333333335</v>
          </cell>
          <cell r="DB40">
            <v>107.09</v>
          </cell>
          <cell r="DC40">
            <v>121.73333333333333</v>
          </cell>
          <cell r="DE40">
            <v>95.1</v>
          </cell>
          <cell r="DF40">
            <v>102.83333333333333</v>
          </cell>
          <cell r="DH40">
            <v>99</v>
          </cell>
          <cell r="DI40">
            <v>102.93333333333334</v>
          </cell>
          <cell r="DL40">
            <v>124669</v>
          </cell>
          <cell r="DO40">
            <v>510142</v>
          </cell>
          <cell r="DQ40">
            <v>101.36</v>
          </cell>
          <cell r="DR40">
            <v>115.34333333333332</v>
          </cell>
          <cell r="DT40">
            <v>77.39</v>
          </cell>
          <cell r="DU40">
            <v>109.18333333333334</v>
          </cell>
        </row>
        <row r="41">
          <cell r="E41">
            <v>177.02629010000001</v>
          </cell>
          <cell r="G41">
            <v>36.6</v>
          </cell>
          <cell r="I41">
            <v>27.3</v>
          </cell>
          <cell r="J41">
            <v>85.9</v>
          </cell>
          <cell r="K41">
            <v>97.600000000000009</v>
          </cell>
          <cell r="M41">
            <v>99.6</v>
          </cell>
          <cell r="N41">
            <v>101.76666666666667</v>
          </cell>
          <cell r="P41">
            <v>96.8</v>
          </cell>
          <cell r="Q41">
            <v>104.10000000000001</v>
          </cell>
          <cell r="S41" t="e">
            <v>#N/A</v>
          </cell>
          <cell r="T41">
            <v>102.53333333333335</v>
          </cell>
          <cell r="V41">
            <v>98.1</v>
          </cell>
          <cell r="W41">
            <v>102.56666666666666</v>
          </cell>
          <cell r="Y41">
            <v>100</v>
          </cell>
          <cell r="Z41">
            <v>99.966666666666654</v>
          </cell>
          <cell r="AB41">
            <v>6618</v>
          </cell>
          <cell r="AC41">
            <v>6772</v>
          </cell>
          <cell r="AE41">
            <v>2.2000000000000002</v>
          </cell>
          <cell r="AF41">
            <v>3.3666666666666671</v>
          </cell>
          <cell r="AH41">
            <v>2.2000000000000002</v>
          </cell>
          <cell r="AI41">
            <v>3.5</v>
          </cell>
          <cell r="AK41">
            <v>819.5</v>
          </cell>
          <cell r="AL41">
            <v>3659.7999999999997</v>
          </cell>
          <cell r="AN41">
            <v>1208.8</v>
          </cell>
          <cell r="AO41">
            <v>3511.5</v>
          </cell>
          <cell r="AQ41">
            <v>4.6292559118596133</v>
          </cell>
          <cell r="AR41">
            <v>25.98274725426559</v>
          </cell>
          <cell r="AT41">
            <v>6.8283643029358148</v>
          </cell>
          <cell r="AU41">
            <v>24.965925800516153</v>
          </cell>
          <cell r="AW41">
            <v>122855</v>
          </cell>
          <cell r="AX41">
            <v>183124.66666666666</v>
          </cell>
          <cell r="AZ41">
            <v>503012</v>
          </cell>
          <cell r="BA41">
            <v>577427</v>
          </cell>
          <cell r="BC41">
            <v>94.9</v>
          </cell>
          <cell r="BD41">
            <v>104.90000000000002</v>
          </cell>
          <cell r="BF41">
            <v>100.3</v>
          </cell>
          <cell r="BG41">
            <v>98.666666666666671</v>
          </cell>
          <cell r="BI41">
            <v>889.23</v>
          </cell>
          <cell r="BJ41">
            <v>3405.1000000000004</v>
          </cell>
          <cell r="BL41">
            <v>5.023152208057259</v>
          </cell>
          <cell r="BM41">
            <v>24.202856616394151</v>
          </cell>
          <cell r="BO41">
            <v>1132.42</v>
          </cell>
          <cell r="BP41">
            <v>2996.2</v>
          </cell>
          <cell r="BR41">
            <v>6.3969029648664595</v>
          </cell>
          <cell r="BS41">
            <v>21.349895784440331</v>
          </cell>
          <cell r="BU41">
            <v>71.63</v>
          </cell>
          <cell r="BV41">
            <v>100.13333333333334</v>
          </cell>
          <cell r="BX41">
            <v>110.91</v>
          </cell>
          <cell r="BY41">
            <v>129.4</v>
          </cell>
          <cell r="CA41">
            <v>90.58</v>
          </cell>
          <cell r="CB41">
            <v>113.53333333333335</v>
          </cell>
          <cell r="CD41">
            <v>119.27</v>
          </cell>
          <cell r="CE41">
            <v>134.06666666666666</v>
          </cell>
          <cell r="CG41">
            <v>73.099999999999994</v>
          </cell>
          <cell r="CH41">
            <v>106</v>
          </cell>
          <cell r="CJ41">
            <v>95.53</v>
          </cell>
          <cell r="CK41">
            <v>116.51</v>
          </cell>
          <cell r="CM41">
            <v>76.78</v>
          </cell>
          <cell r="CN41">
            <v>103.2</v>
          </cell>
          <cell r="CP41">
            <v>97.13</v>
          </cell>
          <cell r="CQ41">
            <v>115</v>
          </cell>
          <cell r="CS41">
            <v>91.43</v>
          </cell>
          <cell r="CT41">
            <v>126.7</v>
          </cell>
          <cell r="CV41">
            <v>99.19</v>
          </cell>
          <cell r="CW41">
            <v>132.63333333333333</v>
          </cell>
          <cell r="CY41">
            <v>92.4</v>
          </cell>
          <cell r="CZ41">
            <v>128.96666666666667</v>
          </cell>
          <cell r="DB41">
            <v>95.88</v>
          </cell>
          <cell r="DC41">
            <v>130.76666666666665</v>
          </cell>
          <cell r="DE41">
            <v>95.2</v>
          </cell>
          <cell r="DF41">
            <v>102.76666666666667</v>
          </cell>
          <cell r="DH41">
            <v>96.8</v>
          </cell>
          <cell r="DI41">
            <v>102.26666666666667</v>
          </cell>
          <cell r="DL41">
            <v>138524</v>
          </cell>
          <cell r="DO41">
            <v>507539</v>
          </cell>
          <cell r="DQ41">
            <v>89.53</v>
          </cell>
          <cell r="DR41">
            <v>120.49333333333334</v>
          </cell>
          <cell r="DT41">
            <v>73.72</v>
          </cell>
          <cell r="DU41">
            <v>108.44333333333333</v>
          </cell>
        </row>
        <row r="42">
          <cell r="E42">
            <v>170.11869290000001</v>
          </cell>
          <cell r="G42">
            <v>37.799999999999997</v>
          </cell>
          <cell r="I42">
            <v>36.4</v>
          </cell>
          <cell r="J42">
            <v>87.3</v>
          </cell>
          <cell r="K42">
            <v>93.733333333333334</v>
          </cell>
          <cell r="M42">
            <v>103.3</v>
          </cell>
          <cell r="N42">
            <v>99.066666666666663</v>
          </cell>
          <cell r="P42">
            <v>100.5</v>
          </cell>
          <cell r="Q42">
            <v>102.26666666666667</v>
          </cell>
          <cell r="S42" t="e">
            <v>#N/A</v>
          </cell>
          <cell r="T42">
            <v>102.60000000000001</v>
          </cell>
          <cell r="V42">
            <v>98.6</v>
          </cell>
          <cell r="W42">
            <v>102.16666666666667</v>
          </cell>
          <cell r="Y42">
            <v>99.9</v>
          </cell>
          <cell r="Z42">
            <v>99.166666666666671</v>
          </cell>
          <cell r="AB42">
            <v>6625</v>
          </cell>
          <cell r="AC42">
            <v>6698.333333333333</v>
          </cell>
          <cell r="AE42">
            <v>2.2000000000000002</v>
          </cell>
          <cell r="AF42">
            <v>3.8000000000000003</v>
          </cell>
          <cell r="AH42">
            <v>2.2000000000000002</v>
          </cell>
          <cell r="AI42">
            <v>3.6999999999999997</v>
          </cell>
          <cell r="AK42">
            <v>1474.8</v>
          </cell>
          <cell r="AL42">
            <v>3550.2</v>
          </cell>
          <cell r="AN42">
            <v>1205.5999999999999</v>
          </cell>
          <cell r="AO42">
            <v>3828.3999999999996</v>
          </cell>
          <cell r="AQ42">
            <v>8.669241309459883</v>
          </cell>
          <cell r="AR42">
            <v>25.62127657960735</v>
          </cell>
          <cell r="AT42">
            <v>7.0868167362929455</v>
          </cell>
          <cell r="AU42">
            <v>27.58676511634296</v>
          </cell>
          <cell r="AW42">
            <v>122867</v>
          </cell>
          <cell r="AX42">
            <v>189653.33333333334</v>
          </cell>
          <cell r="AZ42">
            <v>501428</v>
          </cell>
          <cell r="BA42">
            <v>586921.66666666663</v>
          </cell>
          <cell r="BC42">
            <v>94.1</v>
          </cell>
          <cell r="BD42">
            <v>95.066666666666663</v>
          </cell>
          <cell r="BF42">
            <v>99.9</v>
          </cell>
          <cell r="BG42">
            <v>98.033333333333346</v>
          </cell>
          <cell r="BI42">
            <v>1498.59</v>
          </cell>
          <cell r="BJ42">
            <v>2924.37</v>
          </cell>
          <cell r="BL42">
            <v>8.8090848480766795</v>
          </cell>
          <cell r="BM42">
            <v>21.091922104437906</v>
          </cell>
          <cell r="BO42">
            <v>1208.45</v>
          </cell>
          <cell r="BP42">
            <v>3325.3999999999996</v>
          </cell>
          <cell r="BR42">
            <v>7.1035697453327886</v>
          </cell>
          <cell r="BS42">
            <v>23.933578245999271</v>
          </cell>
          <cell r="BU42">
            <v>69.81</v>
          </cell>
          <cell r="BV42">
            <v>101.16666666666667</v>
          </cell>
          <cell r="BX42">
            <v>131</v>
          </cell>
          <cell r="BY42">
            <v>128.29999999999998</v>
          </cell>
          <cell r="CA42">
            <v>85.13</v>
          </cell>
          <cell r="CB42">
            <v>115.63333333333333</v>
          </cell>
          <cell r="CD42">
            <v>145.5</v>
          </cell>
          <cell r="CE42">
            <v>135.56666666666666</v>
          </cell>
          <cell r="CG42">
            <v>76.78</v>
          </cell>
          <cell r="CH42">
            <v>103.87333333333333</v>
          </cell>
          <cell r="CJ42">
            <v>98.82</v>
          </cell>
          <cell r="CK42">
            <v>114.02</v>
          </cell>
          <cell r="CM42">
            <v>75.22</v>
          </cell>
          <cell r="CN42">
            <v>101</v>
          </cell>
          <cell r="CP42">
            <v>114.92</v>
          </cell>
          <cell r="CQ42">
            <v>113.5</v>
          </cell>
          <cell r="CS42">
            <v>88.65</v>
          </cell>
          <cell r="CT42">
            <v>133</v>
          </cell>
          <cell r="CV42">
            <v>119.01</v>
          </cell>
          <cell r="CW42">
            <v>135.16666666666666</v>
          </cell>
          <cell r="CY42">
            <v>92.47</v>
          </cell>
          <cell r="CZ42">
            <v>121.96666666666665</v>
          </cell>
          <cell r="DB42">
            <v>113.55</v>
          </cell>
          <cell r="DC42">
            <v>120.83333333333333</v>
          </cell>
          <cell r="DE42">
            <v>95.5</v>
          </cell>
          <cell r="DF42">
            <v>102.60000000000001</v>
          </cell>
          <cell r="DH42">
            <v>96.4</v>
          </cell>
          <cell r="DI42">
            <v>103.3</v>
          </cell>
          <cell r="DL42">
            <v>123074</v>
          </cell>
          <cell r="DO42">
            <v>505315</v>
          </cell>
          <cell r="DQ42">
            <v>105.39</v>
          </cell>
          <cell r="DR42">
            <v>109.53333333333335</v>
          </cell>
          <cell r="DT42">
            <v>74.599999999999994</v>
          </cell>
          <cell r="DU42">
            <v>102</v>
          </cell>
        </row>
        <row r="43">
          <cell r="E43">
            <v>160.53564979999999</v>
          </cell>
          <cell r="G43">
            <v>36.1</v>
          </cell>
          <cell r="I43">
            <v>9.1</v>
          </cell>
          <cell r="J43">
            <v>85.9</v>
          </cell>
          <cell r="K43">
            <v>90.333333333333329</v>
          </cell>
          <cell r="M43">
            <v>99.4</v>
          </cell>
          <cell r="N43">
            <v>94.633333333333326</v>
          </cell>
          <cell r="P43">
            <v>97.4</v>
          </cell>
          <cell r="Q43">
            <v>98.133333333333326</v>
          </cell>
          <cell r="S43" t="e">
            <v>#N/A</v>
          </cell>
          <cell r="T43">
            <v>102.33333333333333</v>
          </cell>
          <cell r="V43">
            <v>98.7</v>
          </cell>
          <cell r="W43">
            <v>102.66666666666667</v>
          </cell>
          <cell r="Y43">
            <v>99.7</v>
          </cell>
          <cell r="Z43">
            <v>100.59999999999998</v>
          </cell>
          <cell r="AB43">
            <v>6642</v>
          </cell>
          <cell r="AC43">
            <v>6868.333333333333</v>
          </cell>
          <cell r="AE43">
            <v>2.2000000000000002</v>
          </cell>
          <cell r="AF43">
            <v>4.2333333333333334</v>
          </cell>
          <cell r="AH43">
            <v>2.2000000000000002</v>
          </cell>
          <cell r="AI43">
            <v>4.0666666666666664</v>
          </cell>
          <cell r="AK43">
            <v>1283.0999999999999</v>
          </cell>
          <cell r="AL43">
            <v>3858.6</v>
          </cell>
          <cell r="AN43">
            <v>1283.4000000000001</v>
          </cell>
          <cell r="AO43">
            <v>3839</v>
          </cell>
          <cell r="AQ43">
            <v>7.9926172261334072</v>
          </cell>
          <cell r="AR43">
            <v>25.764595547235032</v>
          </cell>
          <cell r="AT43">
            <v>7.9944859699318958</v>
          </cell>
          <cell r="AU43">
            <v>25.646864506995747</v>
          </cell>
          <cell r="AW43">
            <v>122997</v>
          </cell>
          <cell r="AX43">
            <v>190587</v>
          </cell>
          <cell r="AZ43">
            <v>502146</v>
          </cell>
          <cell r="BA43">
            <v>590497.33333333337</v>
          </cell>
          <cell r="BC43">
            <v>98.4</v>
          </cell>
          <cell r="BD43">
            <v>94.466666666666654</v>
          </cell>
          <cell r="BF43">
            <v>99.7</v>
          </cell>
          <cell r="BG43">
            <v>96.333333333333329</v>
          </cell>
          <cell r="BI43">
            <v>1312.64</v>
          </cell>
          <cell r="BJ43">
            <v>3654.2299999999996</v>
          </cell>
          <cell r="BL43">
            <v>8.1766261988245326</v>
          </cell>
          <cell r="BM43">
            <v>24.481971139176483</v>
          </cell>
          <cell r="BO43">
            <v>1313.38</v>
          </cell>
          <cell r="BP43">
            <v>3798.88</v>
          </cell>
          <cell r="BR43">
            <v>8.1812357668608016</v>
          </cell>
          <cell r="BS43">
            <v>25.468433497114788</v>
          </cell>
          <cell r="BU43">
            <v>71.98</v>
          </cell>
          <cell r="BV43">
            <v>92.833333333333329</v>
          </cell>
          <cell r="BX43">
            <v>116.54</v>
          </cell>
          <cell r="BY43">
            <v>134.86666666666665</v>
          </cell>
          <cell r="CA43">
            <v>85.72</v>
          </cell>
          <cell r="CB43">
            <v>108.53333333333335</v>
          </cell>
          <cell r="CD43">
            <v>127.55</v>
          </cell>
          <cell r="CE43">
            <v>143.46666666666667</v>
          </cell>
          <cell r="CG43">
            <v>74.650000000000006</v>
          </cell>
          <cell r="CH43">
            <v>100.22666666666667</v>
          </cell>
          <cell r="CJ43">
            <v>100.04</v>
          </cell>
          <cell r="CK43">
            <v>112.50666666666666</v>
          </cell>
          <cell r="CM43">
            <v>77.760000000000005</v>
          </cell>
          <cell r="CN43">
            <v>95.899999999999991</v>
          </cell>
          <cell r="CP43">
            <v>120.62</v>
          </cell>
          <cell r="CQ43">
            <v>111.96666666666665</v>
          </cell>
          <cell r="CS43">
            <v>89.72</v>
          </cell>
          <cell r="CT43">
            <v>128.03333333333333</v>
          </cell>
          <cell r="CV43">
            <v>119.35</v>
          </cell>
          <cell r="CW43">
            <v>136.16666666666666</v>
          </cell>
          <cell r="CY43">
            <v>93.1</v>
          </cell>
          <cell r="CZ43">
            <v>115.13333333333333</v>
          </cell>
          <cell r="DB43">
            <v>108.65</v>
          </cell>
          <cell r="DC43">
            <v>122.66666666666667</v>
          </cell>
          <cell r="DE43">
            <v>95.6</v>
          </cell>
          <cell r="DF43">
            <v>102.43333333333334</v>
          </cell>
          <cell r="DH43">
            <v>96.9</v>
          </cell>
          <cell r="DI43">
            <v>101.83333333333333</v>
          </cell>
          <cell r="DL43">
            <v>120245</v>
          </cell>
          <cell r="DO43">
            <v>501931</v>
          </cell>
          <cell r="DQ43">
            <v>103.61</v>
          </cell>
          <cell r="DR43">
            <v>111.53333333333335</v>
          </cell>
          <cell r="DT43">
            <v>77.83</v>
          </cell>
          <cell r="DU43">
            <v>99.399999999999991</v>
          </cell>
        </row>
        <row r="44">
          <cell r="E44">
            <v>153.46715029999999</v>
          </cell>
          <cell r="G44">
            <v>35</v>
          </cell>
          <cell r="I44">
            <v>18.2</v>
          </cell>
          <cell r="J44">
            <v>85</v>
          </cell>
          <cell r="K44">
            <v>90.09999999999998</v>
          </cell>
          <cell r="M44">
            <v>98.6</v>
          </cell>
          <cell r="N44">
            <v>94.666666666666671</v>
          </cell>
          <cell r="P44">
            <v>96.2</v>
          </cell>
          <cell r="Q44">
            <v>98.2</v>
          </cell>
          <cell r="S44" t="e">
            <v>#N/A</v>
          </cell>
          <cell r="T44">
            <v>102.10000000000001</v>
          </cell>
          <cell r="V44">
            <v>98.5</v>
          </cell>
          <cell r="W44">
            <v>102.09999999999998</v>
          </cell>
          <cell r="Y44">
            <v>99.7</v>
          </cell>
          <cell r="Z44">
            <v>100.03333333333335</v>
          </cell>
          <cell r="AB44">
            <v>6632</v>
          </cell>
          <cell r="AC44">
            <v>6836.666666666667</v>
          </cell>
          <cell r="AE44">
            <v>2.2000000000000002</v>
          </cell>
          <cell r="AF44">
            <v>4.166666666666667</v>
          </cell>
          <cell r="AH44">
            <v>2.2999999999999998</v>
          </cell>
          <cell r="AI44">
            <v>4.2333333333333334</v>
          </cell>
          <cell r="AK44">
            <v>1235</v>
          </cell>
          <cell r="AL44">
            <v>4451.8999999999996</v>
          </cell>
          <cell r="AN44">
            <v>1471.5</v>
          </cell>
          <cell r="AO44">
            <v>4145.3</v>
          </cell>
          <cell r="AQ44">
            <v>8.0473247700618842</v>
          </cell>
          <cell r="AR44">
            <v>28.526771982895632</v>
          </cell>
          <cell r="AT44">
            <v>9.588371173397622</v>
          </cell>
          <cell r="AU44">
            <v>26.51229171320788</v>
          </cell>
          <cell r="AW44">
            <v>123542</v>
          </cell>
          <cell r="AX44">
            <v>193591.66666666666</v>
          </cell>
          <cell r="AZ44">
            <v>503124</v>
          </cell>
          <cell r="BA44">
            <v>596861.66666666663</v>
          </cell>
          <cell r="BC44">
            <v>97.2</v>
          </cell>
          <cell r="BD44">
            <v>93.333333333333329</v>
          </cell>
          <cell r="BF44">
            <v>99.8</v>
          </cell>
          <cell r="BG44">
            <v>95.133333333333326</v>
          </cell>
          <cell r="BI44">
            <v>932.29</v>
          </cell>
          <cell r="BJ44">
            <v>3742.75</v>
          </cell>
          <cell r="BL44">
            <v>6.0748505343165942</v>
          </cell>
          <cell r="BM44">
            <v>24.005556612938371</v>
          </cell>
          <cell r="BO44">
            <v>1146.92</v>
          </cell>
          <cell r="BP44">
            <v>3638.66</v>
          </cell>
          <cell r="BR44">
            <v>7.4733908706715599</v>
          </cell>
          <cell r="BS44">
            <v>23.286540412860674</v>
          </cell>
          <cell r="BU44">
            <v>75.53</v>
          </cell>
          <cell r="BV44">
            <v>94.233333333333334</v>
          </cell>
          <cell r="BX44">
            <v>95.1</v>
          </cell>
          <cell r="BY44">
            <v>132.66666666666666</v>
          </cell>
          <cell r="CA44">
            <v>89.39</v>
          </cell>
          <cell r="CB44">
            <v>114.13333333333334</v>
          </cell>
          <cell r="CD44">
            <v>100.69</v>
          </cell>
          <cell r="CE44">
            <v>144.06666666666669</v>
          </cell>
          <cell r="CG44">
            <v>74.209999999999994</v>
          </cell>
          <cell r="CH44">
            <v>101.48333333333333</v>
          </cell>
          <cell r="CJ44">
            <v>95.44</v>
          </cell>
          <cell r="CK44">
            <v>111.33999999999999</v>
          </cell>
          <cell r="CM44">
            <v>77.680000000000007</v>
          </cell>
          <cell r="CN44">
            <v>91.666666666666671</v>
          </cell>
          <cell r="CP44">
            <v>104.54</v>
          </cell>
          <cell r="CQ44">
            <v>115.60000000000001</v>
          </cell>
          <cell r="CS44">
            <v>90.68</v>
          </cell>
          <cell r="CT44">
            <v>127.66666666666667</v>
          </cell>
          <cell r="CV44">
            <v>106.11</v>
          </cell>
          <cell r="CW44">
            <v>144.26666666666668</v>
          </cell>
          <cell r="CY44">
            <v>92.03</v>
          </cell>
          <cell r="CZ44">
            <v>119.56666666666666</v>
          </cell>
          <cell r="DB44">
            <v>96.85</v>
          </cell>
          <cell r="DC44">
            <v>126.86666666666667</v>
          </cell>
          <cell r="DE44">
            <v>95.6</v>
          </cell>
          <cell r="DF44">
            <v>102.26666666666667</v>
          </cell>
          <cell r="DH44">
            <v>96.5</v>
          </cell>
          <cell r="DI44">
            <v>101.06666666666666</v>
          </cell>
          <cell r="DL44">
            <v>120450</v>
          </cell>
          <cell r="DO44">
            <v>493989</v>
          </cell>
          <cell r="DQ44">
            <v>92.54</v>
          </cell>
          <cell r="DR44">
            <v>112.7</v>
          </cell>
          <cell r="DT44">
            <v>76.58</v>
          </cell>
          <cell r="DU44">
            <v>101.76666666666667</v>
          </cell>
        </row>
        <row r="45">
          <cell r="E45">
            <v>153.627938</v>
          </cell>
          <cell r="G45">
            <v>37</v>
          </cell>
          <cell r="I45">
            <v>18.2</v>
          </cell>
          <cell r="J45">
            <v>86.1</v>
          </cell>
          <cell r="K45">
            <v>89.266666666666652</v>
          </cell>
          <cell r="M45">
            <v>98</v>
          </cell>
          <cell r="N45">
            <v>93.966666666666654</v>
          </cell>
          <cell r="P45">
            <v>95.8</v>
          </cell>
          <cell r="Q45">
            <v>97.466666666666654</v>
          </cell>
          <cell r="S45" t="e">
            <v>#N/A</v>
          </cell>
          <cell r="T45">
            <v>103</v>
          </cell>
          <cell r="V45">
            <v>98.5</v>
          </cell>
          <cell r="W45">
            <v>103.10000000000001</v>
          </cell>
          <cell r="Y45">
            <v>99.8</v>
          </cell>
          <cell r="Z45">
            <v>99.666666666666671</v>
          </cell>
          <cell r="AB45">
            <v>6566</v>
          </cell>
          <cell r="AC45">
            <v>6768.333333333333</v>
          </cell>
          <cell r="AE45">
            <v>2.2000000000000002</v>
          </cell>
          <cell r="AF45">
            <v>4.2333333333333334</v>
          </cell>
          <cell r="AH45">
            <v>2.2999999999999998</v>
          </cell>
          <cell r="AI45">
            <v>4.4000000000000004</v>
          </cell>
          <cell r="AK45">
            <v>1410.2</v>
          </cell>
          <cell r="AL45">
            <v>3924.1</v>
          </cell>
          <cell r="AN45">
            <v>1178.7</v>
          </cell>
          <cell r="AO45">
            <v>3895.0999999999995</v>
          </cell>
          <cell r="AQ45">
            <v>9.1793199749904861</v>
          </cell>
          <cell r="AR45">
            <v>27.95246176559678</v>
          </cell>
          <cell r="AT45">
            <v>7.6724326014191506</v>
          </cell>
          <cell r="AU45">
            <v>27.722206497700391</v>
          </cell>
          <cell r="AW45">
            <v>124381</v>
          </cell>
          <cell r="AX45">
            <v>197369.66666666666</v>
          </cell>
          <cell r="AZ45">
            <v>504026</v>
          </cell>
          <cell r="BA45">
            <v>603521.66666666663</v>
          </cell>
          <cell r="BC45">
            <v>126</v>
          </cell>
          <cell r="BD45">
            <v>100.33333333333333</v>
          </cell>
          <cell r="BF45">
            <v>101.6</v>
          </cell>
          <cell r="BG45">
            <v>94.3</v>
          </cell>
          <cell r="BI45">
            <v>1388.97</v>
          </cell>
          <cell r="BJ45">
            <v>3670.0199999999995</v>
          </cell>
          <cell r="BL45">
            <v>9.0411289644465587</v>
          </cell>
          <cell r="BM45">
            <v>26.1211077062109</v>
          </cell>
          <cell r="BO45">
            <v>1118.67</v>
          </cell>
          <cell r="BP45">
            <v>3289.38</v>
          </cell>
          <cell r="BR45">
            <v>7.2816833615250376</v>
          </cell>
          <cell r="BS45">
            <v>23.373003800734651</v>
          </cell>
          <cell r="BU45">
            <v>81.08</v>
          </cell>
          <cell r="BV45">
            <v>90.633333333333326</v>
          </cell>
          <cell r="BX45">
            <v>112.62</v>
          </cell>
          <cell r="BY45">
            <v>135.03333333333333</v>
          </cell>
          <cell r="CA45">
            <v>97.21</v>
          </cell>
          <cell r="CB45">
            <v>107.03333333333335</v>
          </cell>
          <cell r="CD45">
            <v>118.13</v>
          </cell>
          <cell r="CE45">
            <v>141.69999999999999</v>
          </cell>
          <cell r="CG45">
            <v>76.78</v>
          </cell>
          <cell r="CH45">
            <v>101.13666666666666</v>
          </cell>
          <cell r="CJ45">
            <v>96.94</v>
          </cell>
          <cell r="CK45">
            <v>108.91666666666667</v>
          </cell>
          <cell r="CM45">
            <v>73.819999999999993</v>
          </cell>
          <cell r="CN45">
            <v>87.033333333333346</v>
          </cell>
          <cell r="CP45">
            <v>110.01</v>
          </cell>
          <cell r="CQ45">
            <v>117.40000000000002</v>
          </cell>
          <cell r="CS45">
            <v>86.72</v>
          </cell>
          <cell r="CT45">
            <v>107.43333333333334</v>
          </cell>
          <cell r="CV45">
            <v>114.17</v>
          </cell>
          <cell r="CW45">
            <v>130.4</v>
          </cell>
          <cell r="CY45">
            <v>92.85</v>
          </cell>
          <cell r="CZ45">
            <v>108.06666666666668</v>
          </cell>
          <cell r="DB45">
            <v>110.67</v>
          </cell>
          <cell r="DC45">
            <v>117.43333333333332</v>
          </cell>
          <cell r="DE45">
            <v>95.6</v>
          </cell>
          <cell r="DF45">
            <v>102.43333333333334</v>
          </cell>
          <cell r="DH45">
            <v>99.3</v>
          </cell>
          <cell r="DI45">
            <v>100.8</v>
          </cell>
          <cell r="DL45">
            <v>134730</v>
          </cell>
          <cell r="DO45">
            <v>492818</v>
          </cell>
          <cell r="DQ45">
            <v>104.27</v>
          </cell>
          <cell r="DR45">
            <v>112.83333333333333</v>
          </cell>
          <cell r="DT45">
            <v>76.73</v>
          </cell>
          <cell r="DU45">
            <v>103.56666666666666</v>
          </cell>
        </row>
        <row r="46">
          <cell r="E46">
            <v>151.59514440000001</v>
          </cell>
          <cell r="G46">
            <v>40.299999999999997</v>
          </cell>
          <cell r="I46">
            <v>63.6</v>
          </cell>
          <cell r="J46">
            <v>86.1</v>
          </cell>
          <cell r="K46">
            <v>90.600000000000009</v>
          </cell>
          <cell r="M46">
            <v>99.3</v>
          </cell>
          <cell r="N46">
            <v>94.933333333333323</v>
          </cell>
          <cell r="P46">
            <v>96.6</v>
          </cell>
          <cell r="Q46">
            <v>97.966666666666654</v>
          </cell>
          <cell r="S46" t="e">
            <v>#N/A</v>
          </cell>
          <cell r="T46">
            <v>102.5</v>
          </cell>
          <cell r="V46">
            <v>98.4</v>
          </cell>
          <cell r="W46">
            <v>102.06666666666666</v>
          </cell>
          <cell r="Y46">
            <v>99.3</v>
          </cell>
          <cell r="Z46">
            <v>98.533333333333346</v>
          </cell>
          <cell r="AB46">
            <v>6449</v>
          </cell>
          <cell r="AC46">
            <v>6683</v>
          </cell>
          <cell r="AE46">
            <v>2.4</v>
          </cell>
          <cell r="AF46">
            <v>4.7333333333333334</v>
          </cell>
          <cell r="AH46">
            <v>2.2999999999999998</v>
          </cell>
          <cell r="AI46">
            <v>4.6333333333333329</v>
          </cell>
          <cell r="AK46">
            <v>635.79999999999995</v>
          </cell>
          <cell r="AL46">
            <v>2935.2</v>
          </cell>
          <cell r="AN46">
            <v>1276</v>
          </cell>
          <cell r="AO46">
            <v>3332.1</v>
          </cell>
          <cell r="AQ46">
            <v>4.1940657302477558</v>
          </cell>
          <cell r="AR46">
            <v>22.453135000708532</v>
          </cell>
          <cell r="AT46">
            <v>8.417156136829405</v>
          </cell>
          <cell r="AU46">
            <v>25.463007984853494</v>
          </cell>
          <cell r="AW46">
            <v>124236</v>
          </cell>
          <cell r="AX46">
            <v>202579.66666666666</v>
          </cell>
          <cell r="AZ46">
            <v>504409</v>
          </cell>
          <cell r="BA46">
            <v>610151.33333333337</v>
          </cell>
          <cell r="BC46">
            <v>91.8</v>
          </cell>
          <cell r="BD46">
            <v>90.90000000000002</v>
          </cell>
          <cell r="BF46">
            <v>98.3</v>
          </cell>
          <cell r="BG46">
            <v>93.7</v>
          </cell>
          <cell r="BI46">
            <v>655.11</v>
          </cell>
          <cell r="BJ46">
            <v>2988.61</v>
          </cell>
          <cell r="BL46">
            <v>4.3214444802494612</v>
          </cell>
          <cell r="BM46">
            <v>22.871805092383539</v>
          </cell>
          <cell r="BO46">
            <v>1183.07</v>
          </cell>
          <cell r="BP46">
            <v>3350.6000000000004</v>
          </cell>
          <cell r="BR46">
            <v>7.8041417796228565</v>
          </cell>
          <cell r="BS46">
            <v>25.616340229341855</v>
          </cell>
          <cell r="BU46">
            <v>71.28</v>
          </cell>
          <cell r="BV46">
            <v>91.800000000000011</v>
          </cell>
          <cell r="BX46">
            <v>116.3</v>
          </cell>
          <cell r="BY46">
            <v>129.33333333333334</v>
          </cell>
          <cell r="CA46">
            <v>81.11</v>
          </cell>
          <cell r="CB46">
            <v>107.3</v>
          </cell>
          <cell r="CD46">
            <v>124.75</v>
          </cell>
          <cell r="CE46">
            <v>132.1</v>
          </cell>
          <cell r="CG46">
            <v>77.19</v>
          </cell>
          <cell r="CH46">
            <v>108.13</v>
          </cell>
          <cell r="CJ46">
            <v>96.36</v>
          </cell>
          <cell r="CK46">
            <v>110.57</v>
          </cell>
          <cell r="CM46">
            <v>76.2</v>
          </cell>
          <cell r="CN46">
            <v>97.899999999999991</v>
          </cell>
          <cell r="CP46">
            <v>92</v>
          </cell>
          <cell r="CQ46">
            <v>113.43333333333334</v>
          </cell>
          <cell r="CS46">
            <v>89.4</v>
          </cell>
          <cell r="CT46">
            <v>116.96666666666665</v>
          </cell>
          <cell r="CV46">
            <v>94.7</v>
          </cell>
          <cell r="CW46">
            <v>124.13333333333333</v>
          </cell>
          <cell r="CY46">
            <v>89.67</v>
          </cell>
          <cell r="CZ46">
            <v>106.03333333333332</v>
          </cell>
          <cell r="DB46">
            <v>87.04</v>
          </cell>
          <cell r="DC46">
            <v>109.3</v>
          </cell>
          <cell r="DE46">
            <v>96</v>
          </cell>
          <cell r="DF46">
            <v>102.23333333333333</v>
          </cell>
          <cell r="DH46">
            <v>96.2</v>
          </cell>
          <cell r="DI46">
            <v>101.63333333333333</v>
          </cell>
          <cell r="DL46">
            <v>121830</v>
          </cell>
          <cell r="DO46">
            <v>500082</v>
          </cell>
          <cell r="DQ46">
            <v>80.069999999999993</v>
          </cell>
          <cell r="DR46">
            <v>106.09999999999998</v>
          </cell>
          <cell r="DT46">
            <v>74.989999999999995</v>
          </cell>
          <cell r="DU46">
            <v>106.13333333333333</v>
          </cell>
        </row>
        <row r="47">
          <cell r="E47">
            <v>142.9453279</v>
          </cell>
          <cell r="G47">
            <v>39.6</v>
          </cell>
          <cell r="I47">
            <v>72.7</v>
          </cell>
          <cell r="J47">
            <v>87.2</v>
          </cell>
          <cell r="K47">
            <v>92.633333333333326</v>
          </cell>
          <cell r="M47">
            <v>99.8</v>
          </cell>
          <cell r="N47">
            <v>92.3</v>
          </cell>
          <cell r="P47">
            <v>97.5</v>
          </cell>
          <cell r="Q47">
            <v>97.2</v>
          </cell>
          <cell r="S47" t="e">
            <v>#N/A</v>
          </cell>
          <cell r="T47">
            <v>102.10000000000001</v>
          </cell>
          <cell r="V47">
            <v>98.5</v>
          </cell>
          <cell r="W47">
            <v>102.39999999999999</v>
          </cell>
          <cell r="Y47">
            <v>99</v>
          </cell>
          <cell r="Z47">
            <v>99.366666666666674</v>
          </cell>
          <cell r="AB47">
            <v>6443</v>
          </cell>
          <cell r="AC47">
            <v>6841.666666666667</v>
          </cell>
          <cell r="AE47">
            <v>2.4</v>
          </cell>
          <cell r="AF47">
            <v>4.8999999999999995</v>
          </cell>
          <cell r="AH47">
            <v>2.2999999999999998</v>
          </cell>
          <cell r="AI47">
            <v>4.7333333333333334</v>
          </cell>
          <cell r="AK47">
            <v>1432.5</v>
          </cell>
          <cell r="AL47">
            <v>3252.5</v>
          </cell>
          <cell r="AN47">
            <v>1336</v>
          </cell>
          <cell r="AO47">
            <v>3307.9</v>
          </cell>
          <cell r="AQ47">
            <v>10.021313890035856</v>
          </cell>
          <cell r="AR47">
            <v>25.526885647799247</v>
          </cell>
          <cell r="AT47">
            <v>9.3462306157681709</v>
          </cell>
          <cell r="AU47">
            <v>25.894047006317162</v>
          </cell>
          <cell r="AW47">
            <v>124190</v>
          </cell>
          <cell r="AX47">
            <v>211052</v>
          </cell>
          <cell r="AZ47">
            <v>505466</v>
          </cell>
          <cell r="BA47">
            <v>614825</v>
          </cell>
          <cell r="BC47">
            <v>87.6</v>
          </cell>
          <cell r="BD47">
            <v>92.066666666666663</v>
          </cell>
          <cell r="BF47">
            <v>99.7</v>
          </cell>
          <cell r="BG47">
            <v>93.8</v>
          </cell>
          <cell r="BI47">
            <v>1304.21</v>
          </cell>
          <cell r="BJ47">
            <v>3019.41</v>
          </cell>
          <cell r="BL47">
            <v>9.1238378977477588</v>
          </cell>
          <cell r="BM47">
            <v>23.68859997061919</v>
          </cell>
          <cell r="BO47">
            <v>1197.48</v>
          </cell>
          <cell r="BP47">
            <v>3113.37</v>
          </cell>
          <cell r="BR47">
            <v>8.3771888007260991</v>
          </cell>
          <cell r="BS47">
            <v>24.390457113037684</v>
          </cell>
          <cell r="BU47">
            <v>62.7</v>
          </cell>
          <cell r="BV47">
            <v>90.933333333333337</v>
          </cell>
          <cell r="BX47">
            <v>113.24</v>
          </cell>
          <cell r="BY47">
            <v>123.8</v>
          </cell>
          <cell r="CA47">
            <v>75.3</v>
          </cell>
          <cell r="CB47">
            <v>102</v>
          </cell>
          <cell r="CD47">
            <v>118.89</v>
          </cell>
          <cell r="CE47">
            <v>125.73333333333333</v>
          </cell>
          <cell r="CG47">
            <v>76.75</v>
          </cell>
          <cell r="CH47">
            <v>109.12</v>
          </cell>
          <cell r="CJ47">
            <v>96.42</v>
          </cell>
          <cell r="CK47">
            <v>110.78666666666668</v>
          </cell>
          <cell r="CM47">
            <v>72.75</v>
          </cell>
          <cell r="CN47">
            <v>91.3</v>
          </cell>
          <cell r="CP47">
            <v>105.11</v>
          </cell>
          <cell r="CQ47">
            <v>115.03333333333335</v>
          </cell>
          <cell r="CS47">
            <v>85.43</v>
          </cell>
          <cell r="CT47">
            <v>107.73333333333333</v>
          </cell>
          <cell r="CV47">
            <v>110.71</v>
          </cell>
          <cell r="CW47">
            <v>128.9</v>
          </cell>
          <cell r="CY47">
            <v>82.06</v>
          </cell>
          <cell r="CZ47">
            <v>109.69999999999999</v>
          </cell>
          <cell r="DB47">
            <v>100.02</v>
          </cell>
          <cell r="DC47">
            <v>112.43333333333332</v>
          </cell>
          <cell r="DE47">
            <v>96</v>
          </cell>
          <cell r="DF47">
            <v>102.09999999999998</v>
          </cell>
          <cell r="DH47">
            <v>97.1</v>
          </cell>
          <cell r="DI47">
            <v>100.63333333333333</v>
          </cell>
          <cell r="DL47">
            <v>120286</v>
          </cell>
          <cell r="DO47">
            <v>502201</v>
          </cell>
          <cell r="DQ47">
            <v>92.7</v>
          </cell>
          <cell r="DR47">
            <v>109.93333333333334</v>
          </cell>
          <cell r="DT47">
            <v>68.05</v>
          </cell>
          <cell r="DU47">
            <v>108</v>
          </cell>
        </row>
        <row r="48">
          <cell r="E48">
            <v>137.88057420000001</v>
          </cell>
          <cell r="G48">
            <v>39.9</v>
          </cell>
          <cell r="I48">
            <v>68.2</v>
          </cell>
          <cell r="J48">
            <v>87.7</v>
          </cell>
          <cell r="K48">
            <v>94.7</v>
          </cell>
          <cell r="M48">
            <v>99.4</v>
          </cell>
          <cell r="N48">
            <v>96.633333333333326</v>
          </cell>
          <cell r="P48">
            <v>96.3</v>
          </cell>
          <cell r="Q48">
            <v>100.86666666666667</v>
          </cell>
          <cell r="S48" t="e">
            <v>#N/A</v>
          </cell>
          <cell r="T48">
            <v>102.16666666666667</v>
          </cell>
          <cell r="V48">
            <v>98.8</v>
          </cell>
          <cell r="W48">
            <v>102.09999999999998</v>
          </cell>
          <cell r="Y48">
            <v>98.6</v>
          </cell>
          <cell r="Z48">
            <v>98.8</v>
          </cell>
          <cell r="AB48">
            <v>6522</v>
          </cell>
          <cell r="AC48">
            <v>6825.666666666667</v>
          </cell>
          <cell r="AE48">
            <v>2.6</v>
          </cell>
          <cell r="AF48">
            <v>4.666666666666667</v>
          </cell>
          <cell r="AH48">
            <v>2.2999999999999998</v>
          </cell>
          <cell r="AI48">
            <v>4.7</v>
          </cell>
          <cell r="AK48">
            <v>2221.3000000000002</v>
          </cell>
          <cell r="AL48">
            <v>3243.6</v>
          </cell>
          <cell r="AN48">
            <v>1409</v>
          </cell>
          <cell r="AO48">
            <v>3124.5</v>
          </cell>
          <cell r="AQ48">
            <v>16.110318751486602</v>
          </cell>
          <cell r="AR48">
            <v>27.353820060391357</v>
          </cell>
          <cell r="AT48">
            <v>10.218988484601189</v>
          </cell>
          <cell r="AU48">
            <v>26.254927879307498</v>
          </cell>
          <cell r="AW48">
            <v>123865</v>
          </cell>
          <cell r="AX48">
            <v>217439</v>
          </cell>
          <cell r="AZ48">
            <v>503855</v>
          </cell>
          <cell r="BA48">
            <v>618340.33333333337</v>
          </cell>
          <cell r="BC48">
            <v>105.4</v>
          </cell>
          <cell r="BD48">
            <v>91.466666666666654</v>
          </cell>
          <cell r="BF48">
            <v>99.4</v>
          </cell>
          <cell r="BG48">
            <v>93.3</v>
          </cell>
          <cell r="BI48">
            <v>1576.22</v>
          </cell>
          <cell r="BJ48">
            <v>3314.54</v>
          </cell>
          <cell r="BL48">
            <v>11.431777167635264</v>
          </cell>
          <cell r="BM48">
            <v>28.101084701332141</v>
          </cell>
          <cell r="BO48">
            <v>1169.22</v>
          </cell>
          <cell r="BP48">
            <v>3214.8900000000003</v>
          </cell>
          <cell r="BR48">
            <v>8.4799472788966668</v>
          </cell>
          <cell r="BS48">
            <v>27.12664158457077</v>
          </cell>
          <cell r="BU48">
            <v>80.989999999999995</v>
          </cell>
          <cell r="BV48">
            <v>92.13333333333334</v>
          </cell>
          <cell r="BX48">
            <v>125.49</v>
          </cell>
          <cell r="BY48">
            <v>129.86666666666667</v>
          </cell>
          <cell r="CA48">
            <v>91.17</v>
          </cell>
          <cell r="CB48">
            <v>107.53333333333335</v>
          </cell>
          <cell r="CD48">
            <v>131.11000000000001</v>
          </cell>
          <cell r="CE48">
            <v>124.13333333333333</v>
          </cell>
          <cell r="CG48">
            <v>78.63</v>
          </cell>
          <cell r="CH48">
            <v>111</v>
          </cell>
          <cell r="CJ48">
            <v>98.35</v>
          </cell>
          <cell r="CK48">
            <v>115.88666666666667</v>
          </cell>
          <cell r="CM48">
            <v>95.58</v>
          </cell>
          <cell r="CN48">
            <v>86.5</v>
          </cell>
          <cell r="CP48">
            <v>113.55</v>
          </cell>
          <cell r="CQ48">
            <v>123.66666666666667</v>
          </cell>
          <cell r="CS48">
            <v>107.51</v>
          </cell>
          <cell r="CT48">
            <v>101.03333333333335</v>
          </cell>
          <cell r="CV48">
            <v>118.2</v>
          </cell>
          <cell r="CW48">
            <v>134.16666666666666</v>
          </cell>
          <cell r="CY48">
            <v>95.48</v>
          </cell>
          <cell r="CZ48">
            <v>112.96666666666665</v>
          </cell>
          <cell r="DB48">
            <v>118.08</v>
          </cell>
          <cell r="DC48">
            <v>117.76666666666667</v>
          </cell>
          <cell r="DE48">
            <v>95.9</v>
          </cell>
          <cell r="DF48">
            <v>102.56666666666666</v>
          </cell>
          <cell r="DH48">
            <v>97</v>
          </cell>
          <cell r="DI48">
            <v>100.46666666666665</v>
          </cell>
          <cell r="DL48">
            <v>120580</v>
          </cell>
          <cell r="DO48">
            <v>494993</v>
          </cell>
          <cell r="DQ48">
            <v>111.64</v>
          </cell>
          <cell r="DR48">
            <v>117.3</v>
          </cell>
          <cell r="DT48">
            <v>82.46</v>
          </cell>
          <cell r="DU48">
            <v>111.3</v>
          </cell>
        </row>
        <row r="49">
          <cell r="E49">
            <v>137.02801220000001</v>
          </cell>
          <cell r="G49">
            <v>41.3</v>
          </cell>
          <cell r="I49">
            <v>54.5</v>
          </cell>
          <cell r="J49">
            <v>86.8</v>
          </cell>
          <cell r="K49">
            <v>97.699999999999989</v>
          </cell>
          <cell r="M49">
            <v>99.2</v>
          </cell>
          <cell r="N49">
            <v>96.8</v>
          </cell>
          <cell r="P49">
            <v>96.8</v>
          </cell>
          <cell r="Q49">
            <v>101.63333333333334</v>
          </cell>
          <cell r="S49" t="e">
            <v>#N/A</v>
          </cell>
          <cell r="T49">
            <v>101.93333333333334</v>
          </cell>
          <cell r="V49">
            <v>99.4</v>
          </cell>
          <cell r="W49">
            <v>102.10000000000001</v>
          </cell>
          <cell r="Y49">
            <v>101.3</v>
          </cell>
          <cell r="Z49">
            <v>98.233333333333334</v>
          </cell>
          <cell r="AB49">
            <v>6630</v>
          </cell>
          <cell r="AC49">
            <v>6767.333333333333</v>
          </cell>
          <cell r="AE49">
            <v>2.4</v>
          </cell>
          <cell r="AF49">
            <v>4.4333333333333336</v>
          </cell>
          <cell r="AH49">
            <v>2.2999999999999998</v>
          </cell>
          <cell r="AI49">
            <v>4.6333333333333329</v>
          </cell>
          <cell r="AK49">
            <v>1284.9000000000001</v>
          </cell>
          <cell r="AL49">
            <v>2766</v>
          </cell>
          <cell r="AN49">
            <v>1121.7</v>
          </cell>
          <cell r="AO49">
            <v>2738</v>
          </cell>
          <cell r="AQ49">
            <v>9.3769148320170999</v>
          </cell>
          <cell r="AR49">
            <v>25.43843410346112</v>
          </cell>
          <cell r="AT49">
            <v>8.1859174776819827</v>
          </cell>
          <cell r="AU49">
            <v>25.107211291269664</v>
          </cell>
          <cell r="AW49">
            <v>124721</v>
          </cell>
          <cell r="AX49">
            <v>221924.33333333334</v>
          </cell>
          <cell r="AZ49">
            <v>507090</v>
          </cell>
          <cell r="BA49">
            <v>621873</v>
          </cell>
          <cell r="BC49">
            <v>101.2</v>
          </cell>
          <cell r="BD49">
            <v>98.833333333333329</v>
          </cell>
          <cell r="BF49">
            <v>100.1</v>
          </cell>
          <cell r="BG49">
            <v>93</v>
          </cell>
          <cell r="BI49">
            <v>1179.02</v>
          </cell>
          <cell r="BJ49">
            <v>2957</v>
          </cell>
          <cell r="BL49">
            <v>8.6042261072805655</v>
          </cell>
          <cell r="BM49">
            <v>27.268896773517739</v>
          </cell>
          <cell r="BO49">
            <v>1160.6600000000001</v>
          </cell>
          <cell r="BP49">
            <v>2563.66</v>
          </cell>
          <cell r="BR49">
            <v>8.470238904917867</v>
          </cell>
          <cell r="BS49">
            <v>23.539073583401233</v>
          </cell>
          <cell r="BU49">
            <v>71.459999999999994</v>
          </cell>
          <cell r="BV49">
            <v>91.366666666666674</v>
          </cell>
          <cell r="BX49">
            <v>112.99</v>
          </cell>
          <cell r="BY49">
            <v>140.83333333333334</v>
          </cell>
          <cell r="CA49">
            <v>78.260000000000005</v>
          </cell>
          <cell r="CB49">
            <v>107.76666666666665</v>
          </cell>
          <cell r="CD49">
            <v>114.56</v>
          </cell>
          <cell r="CE49">
            <v>130.83333333333334</v>
          </cell>
          <cell r="CG49">
            <v>76.63</v>
          </cell>
          <cell r="CH49">
            <v>117.76666666666667</v>
          </cell>
          <cell r="CJ49">
            <v>96.6</v>
          </cell>
          <cell r="CK49">
            <v>118.77333333333333</v>
          </cell>
          <cell r="CM49">
            <v>80.31</v>
          </cell>
          <cell r="CN49">
            <v>98.433333333333337</v>
          </cell>
          <cell r="CP49">
            <v>104.09</v>
          </cell>
          <cell r="CQ49">
            <v>126.23333333333333</v>
          </cell>
          <cell r="CS49">
            <v>89.18</v>
          </cell>
          <cell r="CT49">
            <v>106.06666666666666</v>
          </cell>
          <cell r="CV49">
            <v>104.61</v>
          </cell>
          <cell r="CW49">
            <v>128.33333333333334</v>
          </cell>
          <cell r="CY49">
            <v>89.38</v>
          </cell>
          <cell r="CZ49">
            <v>118.43333333333334</v>
          </cell>
          <cell r="DB49">
            <v>101.96</v>
          </cell>
          <cell r="DC49">
            <v>118.46666666666665</v>
          </cell>
          <cell r="DE49">
            <v>96.1</v>
          </cell>
          <cell r="DF49">
            <v>102.66666666666667</v>
          </cell>
          <cell r="DH49">
            <v>97</v>
          </cell>
          <cell r="DI49">
            <v>100.10000000000001</v>
          </cell>
          <cell r="DL49">
            <v>132679</v>
          </cell>
          <cell r="DO49">
            <v>485834</v>
          </cell>
          <cell r="DQ49">
            <v>99.46</v>
          </cell>
          <cell r="DR49">
            <v>122.96666666666665</v>
          </cell>
          <cell r="DT49">
            <v>79.260000000000005</v>
          </cell>
          <cell r="DU49">
            <v>120.43333333333334</v>
          </cell>
        </row>
        <row r="50">
          <cell r="E50">
            <v>134.4228554</v>
          </cell>
          <cell r="G50" t="e">
            <v>#N/A</v>
          </cell>
          <cell r="I50">
            <v>36.4</v>
          </cell>
          <cell r="J50">
            <v>87.1</v>
          </cell>
          <cell r="K50" t="e">
            <v>#N/A</v>
          </cell>
          <cell r="M50">
            <v>99.3</v>
          </cell>
          <cell r="N50" t="e">
            <v>#N/A</v>
          </cell>
          <cell r="P50">
            <v>96.2</v>
          </cell>
          <cell r="Q50" t="e">
            <v>#N/A</v>
          </cell>
          <cell r="S50" t="e">
            <v>#N/A</v>
          </cell>
          <cell r="T50" t="e">
            <v>#N/A</v>
          </cell>
          <cell r="V50">
            <v>99.5</v>
          </cell>
          <cell r="W50" t="e">
            <v>#N/A</v>
          </cell>
          <cell r="Y50">
            <v>101.4</v>
          </cell>
          <cell r="Z50" t="e">
            <v>#N/A</v>
          </cell>
          <cell r="AB50">
            <v>6696</v>
          </cell>
          <cell r="AC50" t="e">
            <v>#N/A</v>
          </cell>
          <cell r="AE50">
            <v>2.5</v>
          </cell>
          <cell r="AF50" t="e">
            <v>#N/A</v>
          </cell>
          <cell r="AH50">
            <v>2.5</v>
          </cell>
          <cell r="AI50" t="e">
            <v>#N/A</v>
          </cell>
          <cell r="AK50">
            <v>992.7</v>
          </cell>
          <cell r="AL50" t="e">
            <v>#N/A</v>
          </cell>
          <cell r="AN50">
            <v>1250.9000000000001</v>
          </cell>
          <cell r="AO50" t="e">
            <v>#N/A</v>
          </cell>
          <cell r="AQ50">
            <v>7.3849048738478142</v>
          </cell>
          <cell r="AR50" t="e">
            <v>#N/A</v>
          </cell>
          <cell r="AT50">
            <v>9.3057091837375161</v>
          </cell>
          <cell r="AU50" t="e">
            <v>#N/A</v>
          </cell>
          <cell r="AW50">
            <v>126279</v>
          </cell>
          <cell r="AX50" t="e">
            <v>#N/A</v>
          </cell>
          <cell r="AZ50">
            <v>510127</v>
          </cell>
          <cell r="BA50" t="e">
            <v>#N/A</v>
          </cell>
          <cell r="BC50">
            <v>96.2</v>
          </cell>
          <cell r="BD50" t="e">
            <v>#N/A</v>
          </cell>
          <cell r="BF50">
            <v>99.2</v>
          </cell>
          <cell r="BG50" t="e">
            <v>#N/A</v>
          </cell>
          <cell r="BI50">
            <v>862.65</v>
          </cell>
          <cell r="BJ50" t="e">
            <v>#N/A</v>
          </cell>
          <cell r="BL50">
            <v>6.4174354683437258</v>
          </cell>
          <cell r="BM50" t="e">
            <v>#N/A</v>
          </cell>
          <cell r="BO50">
            <v>1080.5999999999999</v>
          </cell>
          <cell r="BP50" t="e">
            <v>#N/A</v>
          </cell>
          <cell r="BR50">
            <v>8.03881153085519</v>
          </cell>
          <cell r="BS50" t="e">
            <v>#N/A</v>
          </cell>
          <cell r="BU50">
            <v>69.37</v>
          </cell>
          <cell r="BV50" t="e">
            <v>#N/A</v>
          </cell>
          <cell r="BX50">
            <v>97.92</v>
          </cell>
          <cell r="BY50" t="e">
            <v>#N/A</v>
          </cell>
          <cell r="CA50">
            <v>74.47</v>
          </cell>
          <cell r="CB50" t="e">
            <v>#N/A</v>
          </cell>
          <cell r="CD50">
            <v>95.22</v>
          </cell>
          <cell r="CE50" t="e">
            <v>#N/A</v>
          </cell>
          <cell r="CG50">
            <v>74.849999999999994</v>
          </cell>
          <cell r="CH50" t="e">
            <v>#N/A</v>
          </cell>
          <cell r="CJ50">
            <v>94.61</v>
          </cell>
          <cell r="CK50" t="e">
            <v>#N/A</v>
          </cell>
          <cell r="CM50">
            <v>81.459999999999994</v>
          </cell>
          <cell r="CN50" t="e">
            <v>#N/A</v>
          </cell>
          <cell r="CP50">
            <v>91.32</v>
          </cell>
          <cell r="CQ50" t="e">
            <v>#N/A</v>
          </cell>
          <cell r="CS50">
            <v>87.25</v>
          </cell>
          <cell r="CT50" t="e">
            <v>#N/A</v>
          </cell>
          <cell r="CV50">
            <v>87.67</v>
          </cell>
          <cell r="CW50" t="e">
            <v>#N/A</v>
          </cell>
          <cell r="CY50">
            <v>80.790000000000006</v>
          </cell>
          <cell r="CZ50" t="e">
            <v>#N/A</v>
          </cell>
          <cell r="DB50">
            <v>86.3</v>
          </cell>
          <cell r="DC50" t="e">
            <v>#N/A</v>
          </cell>
          <cell r="DE50">
            <v>96.1</v>
          </cell>
          <cell r="DF50" t="e">
            <v>#N/A</v>
          </cell>
          <cell r="DH50">
            <v>97.4</v>
          </cell>
          <cell r="DI50" t="e">
            <v>#N/A</v>
          </cell>
          <cell r="DL50" t="e">
            <v>#N/A</v>
          </cell>
          <cell r="DO50" t="e">
            <v>#N/A</v>
          </cell>
          <cell r="DQ50">
            <v>86.17</v>
          </cell>
          <cell r="DR50" t="e">
            <v>#N/A</v>
          </cell>
          <cell r="DT50">
            <v>73.569999999999993</v>
          </cell>
          <cell r="DU50" t="e">
            <v>#N/A</v>
          </cell>
        </row>
        <row r="51">
          <cell r="E51">
            <v>127.1337764</v>
          </cell>
          <cell r="G51" t="e">
            <v>#N/A</v>
          </cell>
          <cell r="I51">
            <v>18.2</v>
          </cell>
          <cell r="J51">
            <v>87.2</v>
          </cell>
          <cell r="K51" t="e">
            <v>#N/A</v>
          </cell>
          <cell r="M51">
            <v>98.2</v>
          </cell>
          <cell r="N51" t="e">
            <v>#N/A</v>
          </cell>
          <cell r="P51">
            <v>96</v>
          </cell>
          <cell r="Q51" t="e">
            <v>#N/A</v>
          </cell>
          <cell r="S51" t="e">
            <v>#N/A</v>
          </cell>
          <cell r="T51" t="e">
            <v>#N/A</v>
          </cell>
          <cell r="V51">
            <v>99.4</v>
          </cell>
          <cell r="W51" t="e">
            <v>#N/A</v>
          </cell>
          <cell r="Y51">
            <v>101.4</v>
          </cell>
          <cell r="Z51" t="e">
            <v>#N/A</v>
          </cell>
          <cell r="AB51">
            <v>6696</v>
          </cell>
          <cell r="AC51" t="e">
            <v>#N/A</v>
          </cell>
          <cell r="AE51">
            <v>2.4</v>
          </cell>
          <cell r="AF51" t="e">
            <v>#N/A</v>
          </cell>
          <cell r="AH51">
            <v>2.5</v>
          </cell>
          <cell r="AI51" t="e">
            <v>#N/A</v>
          </cell>
          <cell r="AK51">
            <v>1160.2</v>
          </cell>
          <cell r="AL51" t="e">
            <v>#N/A</v>
          </cell>
          <cell r="AN51">
            <v>1101.9000000000001</v>
          </cell>
          <cell r="AO51" t="e">
            <v>#N/A</v>
          </cell>
          <cell r="AQ51">
            <v>9.1258203197683034</v>
          </cell>
          <cell r="AR51" t="e">
            <v>#N/A</v>
          </cell>
          <cell r="AT51">
            <v>8.6672482419864636</v>
          </cell>
          <cell r="AU51" t="e">
            <v>#N/A</v>
          </cell>
          <cell r="AW51">
            <v>125910</v>
          </cell>
          <cell r="AX51" t="e">
            <v>#N/A</v>
          </cell>
          <cell r="AZ51">
            <v>510330</v>
          </cell>
          <cell r="BA51" t="e">
            <v>#N/A</v>
          </cell>
          <cell r="BC51">
            <v>96.9</v>
          </cell>
          <cell r="BD51" t="e">
            <v>#N/A</v>
          </cell>
          <cell r="BF51">
            <v>99.3</v>
          </cell>
          <cell r="BG51" t="e">
            <v>#N/A</v>
          </cell>
          <cell r="BI51">
            <v>1064.08</v>
          </cell>
          <cell r="BJ51" t="e">
            <v>#N/A</v>
          </cell>
          <cell r="BL51">
            <v>8.3697663212024267</v>
          </cell>
          <cell r="BM51" t="e">
            <v>#N/A</v>
          </cell>
          <cell r="BO51">
            <v>993.65</v>
          </cell>
          <cell r="BP51" t="e">
            <v>#N/A</v>
          </cell>
          <cell r="BR51">
            <v>7.8157829346128036</v>
          </cell>
          <cell r="BS51" t="e">
            <v>#N/A</v>
          </cell>
          <cell r="BU51">
            <v>73.540000000000006</v>
          </cell>
          <cell r="BV51" t="e">
            <v>#N/A</v>
          </cell>
          <cell r="BX51">
            <v>100.49</v>
          </cell>
          <cell r="BY51" t="e">
            <v>#N/A</v>
          </cell>
          <cell r="CA51">
            <v>80.16</v>
          </cell>
          <cell r="CB51" t="e">
            <v>#N/A</v>
          </cell>
          <cell r="CD51">
            <v>97.76</v>
          </cell>
          <cell r="CE51" t="e">
            <v>#N/A</v>
          </cell>
          <cell r="CG51">
            <v>77.83</v>
          </cell>
          <cell r="CH51" t="e">
            <v>#N/A</v>
          </cell>
          <cell r="CJ51">
            <v>93.28</v>
          </cell>
          <cell r="CK51" t="e">
            <v>#N/A</v>
          </cell>
          <cell r="CM51">
            <v>87.04</v>
          </cell>
          <cell r="CN51" t="e">
            <v>#N/A</v>
          </cell>
          <cell r="CP51">
            <v>100.21</v>
          </cell>
          <cell r="CQ51" t="e">
            <v>#N/A</v>
          </cell>
          <cell r="CS51">
            <v>93.04</v>
          </cell>
          <cell r="CT51" t="e">
            <v>#N/A</v>
          </cell>
          <cell r="CV51">
            <v>95.74</v>
          </cell>
          <cell r="CW51" t="e">
            <v>#N/A</v>
          </cell>
          <cell r="CY51">
            <v>84.61</v>
          </cell>
          <cell r="CZ51" t="e">
            <v>#N/A</v>
          </cell>
          <cell r="DB51">
            <v>95.02</v>
          </cell>
          <cell r="DC51" t="e">
            <v>#N/A</v>
          </cell>
          <cell r="DE51">
            <v>96.3</v>
          </cell>
          <cell r="DF51" t="e">
            <v>#N/A</v>
          </cell>
          <cell r="DH51">
            <v>96.2</v>
          </cell>
          <cell r="DI51" t="e">
            <v>#N/A</v>
          </cell>
          <cell r="DL51" t="e">
            <v>#N/A</v>
          </cell>
          <cell r="DO51" t="e">
            <v>#N/A</v>
          </cell>
          <cell r="DQ51">
            <v>95.38</v>
          </cell>
          <cell r="DR51" t="e">
            <v>#N/A</v>
          </cell>
          <cell r="DT51">
            <v>77.64</v>
          </cell>
          <cell r="DU51" t="e">
            <v>#N/A</v>
          </cell>
        </row>
        <row r="52">
          <cell r="E52">
            <v>122.4978534</v>
          </cell>
          <cell r="G52" t="e">
            <v>#N/A</v>
          </cell>
          <cell r="I52">
            <v>36.4</v>
          </cell>
          <cell r="J52">
            <v>87.1</v>
          </cell>
          <cell r="K52" t="e">
            <v>#N/A</v>
          </cell>
          <cell r="M52">
            <v>98.7</v>
          </cell>
          <cell r="N52" t="e">
            <v>#N/A</v>
          </cell>
          <cell r="P52">
            <v>95.7</v>
          </cell>
          <cell r="Q52" t="e">
            <v>#N/A</v>
          </cell>
          <cell r="S52" t="e">
            <v>#N/A</v>
          </cell>
          <cell r="T52" t="e">
            <v>#N/A</v>
          </cell>
          <cell r="V52">
            <v>99.7</v>
          </cell>
          <cell r="W52" t="e">
            <v>#N/A</v>
          </cell>
          <cell r="Y52">
            <v>101.3</v>
          </cell>
          <cell r="Z52" t="e">
            <v>#N/A</v>
          </cell>
          <cell r="AB52">
            <v>6679</v>
          </cell>
          <cell r="AC52" t="e">
            <v>#N/A</v>
          </cell>
          <cell r="AE52">
            <v>2.4</v>
          </cell>
          <cell r="AF52" t="e">
            <v>#N/A</v>
          </cell>
          <cell r="AH52">
            <v>2.5</v>
          </cell>
          <cell r="AI52" t="e">
            <v>#N/A</v>
          </cell>
          <cell r="AK52">
            <v>1249</v>
          </cell>
          <cell r="AL52" t="e">
            <v>#N/A</v>
          </cell>
          <cell r="AN52">
            <v>1243.2</v>
          </cell>
          <cell r="AO52" t="e">
            <v>#N/A</v>
          </cell>
          <cell r="AQ52">
            <v>10.196097036260392</v>
          </cell>
          <cell r="AR52" t="e">
            <v>#N/A</v>
          </cell>
          <cell r="AT52">
            <v>10.148749267797374</v>
          </cell>
          <cell r="AU52" t="e">
            <v>#N/A</v>
          </cell>
          <cell r="AW52">
            <v>126472</v>
          </cell>
          <cell r="AX52" t="e">
            <v>#N/A</v>
          </cell>
          <cell r="AZ52">
            <v>510269</v>
          </cell>
          <cell r="BA52" t="e">
            <v>#N/A</v>
          </cell>
          <cell r="BC52">
            <v>105.3</v>
          </cell>
          <cell r="BD52" t="e">
            <v>#N/A</v>
          </cell>
          <cell r="BF52">
            <v>98.6</v>
          </cell>
          <cell r="BG52" t="e">
            <v>#N/A</v>
          </cell>
          <cell r="BI52">
            <v>1280.49</v>
          </cell>
          <cell r="BJ52" t="e">
            <v>#N/A</v>
          </cell>
          <cell r="BL52">
            <v>10.45316276538116</v>
          </cell>
          <cell r="BM52" t="e">
            <v>#N/A</v>
          </cell>
          <cell r="BO52">
            <v>1225.71</v>
          </cell>
          <cell r="BP52" t="e">
            <v>#N/A</v>
          </cell>
          <cell r="BR52">
            <v>10.005971255656306</v>
          </cell>
          <cell r="BS52" t="e">
            <v>#N/A</v>
          </cell>
          <cell r="BU52">
            <v>76.22</v>
          </cell>
          <cell r="BV52" t="e">
            <v>#N/A</v>
          </cell>
          <cell r="BX52">
            <v>105.64</v>
          </cell>
          <cell r="BY52" t="e">
            <v>#N/A</v>
          </cell>
          <cell r="CA52">
            <v>81.459999999999994</v>
          </cell>
          <cell r="CB52" t="e">
            <v>#N/A</v>
          </cell>
          <cell r="CD52">
            <v>100.31</v>
          </cell>
          <cell r="CE52" t="e">
            <v>#N/A</v>
          </cell>
          <cell r="CG52">
            <v>77.88</v>
          </cell>
          <cell r="CH52" t="e">
            <v>#N/A</v>
          </cell>
          <cell r="CJ52">
            <v>98.01</v>
          </cell>
          <cell r="CK52" t="e">
            <v>#N/A</v>
          </cell>
          <cell r="CM52">
            <v>79.16</v>
          </cell>
          <cell r="CN52" t="e">
            <v>#N/A</v>
          </cell>
          <cell r="CP52">
            <v>109.22</v>
          </cell>
          <cell r="CQ52" t="e">
            <v>#N/A</v>
          </cell>
          <cell r="CS52">
            <v>84.36</v>
          </cell>
          <cell r="CT52" t="e">
            <v>#N/A</v>
          </cell>
          <cell r="CV52">
            <v>106.45</v>
          </cell>
          <cell r="CW52" t="e">
            <v>#N/A</v>
          </cell>
          <cell r="CY52">
            <v>83.95</v>
          </cell>
          <cell r="CZ52" t="e">
            <v>#N/A</v>
          </cell>
          <cell r="DB52">
            <v>100.77</v>
          </cell>
          <cell r="DC52" t="e">
            <v>#N/A</v>
          </cell>
          <cell r="DE52">
            <v>96.5</v>
          </cell>
          <cell r="DF52" t="e">
            <v>#N/A</v>
          </cell>
          <cell r="DH52">
            <v>98.3</v>
          </cell>
          <cell r="DI52" t="e">
            <v>#N/A</v>
          </cell>
          <cell r="DL52" t="e">
            <v>#N/A</v>
          </cell>
          <cell r="DO52" t="e">
            <v>#N/A</v>
          </cell>
          <cell r="DQ52">
            <v>102.03</v>
          </cell>
          <cell r="DR52" t="e">
            <v>#N/A</v>
          </cell>
          <cell r="DT52">
            <v>78.5</v>
          </cell>
          <cell r="DU52" t="e">
            <v>#N/A</v>
          </cell>
        </row>
        <row r="53">
          <cell r="E53">
            <v>117.64069929999999</v>
          </cell>
          <cell r="G53" t="e">
            <v>#N/A</v>
          </cell>
          <cell r="I53">
            <v>36.4</v>
          </cell>
          <cell r="J53">
            <v>87</v>
          </cell>
          <cell r="K53" t="e">
            <v>#N/A</v>
          </cell>
          <cell r="M53">
            <v>97.5</v>
          </cell>
          <cell r="N53" t="e">
            <v>#N/A</v>
          </cell>
          <cell r="P53">
            <v>94.1</v>
          </cell>
          <cell r="Q53" t="e">
            <v>#N/A</v>
          </cell>
          <cell r="S53" t="e">
            <v>#N/A</v>
          </cell>
          <cell r="T53" t="e">
            <v>#N/A</v>
          </cell>
          <cell r="V53">
            <v>100</v>
          </cell>
          <cell r="W53" t="e">
            <v>#N/A</v>
          </cell>
          <cell r="Y53">
            <v>101</v>
          </cell>
          <cell r="Z53" t="e">
            <v>#N/A</v>
          </cell>
          <cell r="AB53">
            <v>6661</v>
          </cell>
          <cell r="AC53" t="e">
            <v>#N/A</v>
          </cell>
          <cell r="AE53">
            <v>2.5</v>
          </cell>
          <cell r="AF53" t="e">
            <v>#N/A</v>
          </cell>
          <cell r="AH53">
            <v>2.5</v>
          </cell>
          <cell r="AI53" t="e">
            <v>#N/A</v>
          </cell>
          <cell r="AK53">
            <v>774.1</v>
          </cell>
          <cell r="AL53" t="e">
            <v>#N/A</v>
          </cell>
          <cell r="AN53">
            <v>1147.3</v>
          </cell>
          <cell r="AO53" t="e">
            <v>#N/A</v>
          </cell>
          <cell r="AQ53">
            <v>6.5802056992702695</v>
          </cell>
          <cell r="AR53" t="e">
            <v>#N/A</v>
          </cell>
          <cell r="AT53">
            <v>9.7525771848246734</v>
          </cell>
          <cell r="AU53" t="e">
            <v>#N/A</v>
          </cell>
          <cell r="AW53">
            <v>126870</v>
          </cell>
          <cell r="AX53" t="e">
            <v>#N/A</v>
          </cell>
          <cell r="AZ53">
            <v>511340</v>
          </cell>
          <cell r="BA53" t="e">
            <v>#N/A</v>
          </cell>
          <cell r="BC53">
            <v>93.4</v>
          </cell>
          <cell r="BD53" t="e">
            <v>#N/A</v>
          </cell>
          <cell r="BF53">
            <v>98.4</v>
          </cell>
          <cell r="BG53" t="e">
            <v>#N/A</v>
          </cell>
          <cell r="BI53">
            <v>783.17</v>
          </cell>
          <cell r="BJ53" t="e">
            <v>#N/A</v>
          </cell>
          <cell r="BL53">
            <v>6.6573048669390218</v>
          </cell>
          <cell r="BM53" t="e">
            <v>#N/A</v>
          </cell>
          <cell r="BO53">
            <v>1013.16</v>
          </cell>
          <cell r="BP53" t="e">
            <v>#N/A</v>
          </cell>
          <cell r="BR53">
            <v>8.6123255474391769</v>
          </cell>
          <cell r="BS53" t="e">
            <v>#N/A</v>
          </cell>
          <cell r="BU53">
            <v>72.5</v>
          </cell>
          <cell r="BV53" t="e">
            <v>#N/A</v>
          </cell>
          <cell r="BX53">
            <v>91.42</v>
          </cell>
          <cell r="BY53" t="e">
            <v>#N/A</v>
          </cell>
          <cell r="CA53">
            <v>74.709999999999994</v>
          </cell>
          <cell r="CB53" t="e">
            <v>#N/A</v>
          </cell>
          <cell r="CD53">
            <v>81.72</v>
          </cell>
          <cell r="CE53" t="e">
            <v>#N/A</v>
          </cell>
          <cell r="CG53">
            <v>77.5</v>
          </cell>
          <cell r="CH53" t="e">
            <v>#N/A</v>
          </cell>
          <cell r="CJ53">
            <v>92.59</v>
          </cell>
          <cell r="CK53" t="e">
            <v>#N/A</v>
          </cell>
          <cell r="CM53">
            <v>80.22</v>
          </cell>
          <cell r="CN53" t="e">
            <v>#N/A</v>
          </cell>
          <cell r="CP53">
            <v>94.85</v>
          </cell>
          <cell r="CQ53" t="e">
            <v>#N/A</v>
          </cell>
          <cell r="CS53">
            <v>83.5</v>
          </cell>
          <cell r="CT53" t="e">
            <v>#N/A</v>
          </cell>
          <cell r="CV53">
            <v>90.09</v>
          </cell>
          <cell r="CW53" t="e">
            <v>#N/A</v>
          </cell>
          <cell r="CY53">
            <v>81.69</v>
          </cell>
          <cell r="CZ53" t="e">
            <v>#N/A</v>
          </cell>
          <cell r="DB53">
            <v>84.68</v>
          </cell>
          <cell r="DC53" t="e">
            <v>#N/A</v>
          </cell>
          <cell r="DE53">
            <v>96.7</v>
          </cell>
          <cell r="DF53" t="e">
            <v>#N/A</v>
          </cell>
          <cell r="DH53">
            <v>98.2</v>
          </cell>
          <cell r="DI53" t="e">
            <v>#N/A</v>
          </cell>
          <cell r="DL53" t="e">
            <v>#N/A</v>
          </cell>
          <cell r="DO53" t="e">
            <v>#N/A</v>
          </cell>
          <cell r="DQ53">
            <v>86.4</v>
          </cell>
          <cell r="DR53" t="e">
            <v>#N/A</v>
          </cell>
          <cell r="DT53">
            <v>79.459999999999994</v>
          </cell>
          <cell r="DU53" t="e">
            <v>#N/A</v>
          </cell>
        </row>
        <row r="54">
          <cell r="E54">
            <v>124.26251329999999</v>
          </cell>
          <cell r="G54" t="e">
            <v>#N/A</v>
          </cell>
          <cell r="I54">
            <v>45.5</v>
          </cell>
          <cell r="J54">
            <v>87.9</v>
          </cell>
          <cell r="K54" t="e">
            <v>#N/A</v>
          </cell>
          <cell r="M54">
            <v>97.4</v>
          </cell>
          <cell r="N54" t="e">
            <v>#N/A</v>
          </cell>
          <cell r="P54">
            <v>95.6</v>
          </cell>
          <cell r="Q54" t="e">
            <v>#N/A</v>
          </cell>
          <cell r="S54" t="e">
            <v>#N/A</v>
          </cell>
          <cell r="T54" t="e">
            <v>#N/A</v>
          </cell>
          <cell r="V54">
            <v>100.1</v>
          </cell>
          <cell r="W54" t="e">
            <v>#N/A</v>
          </cell>
          <cell r="Y54">
            <v>100.9</v>
          </cell>
          <cell r="Z54" t="e">
            <v>#N/A</v>
          </cell>
          <cell r="AB54">
            <v>6665</v>
          </cell>
          <cell r="AC54" t="e">
            <v>#N/A</v>
          </cell>
          <cell r="AE54">
            <v>2.6</v>
          </cell>
          <cell r="AF54" t="e">
            <v>#N/A</v>
          </cell>
          <cell r="AH54">
            <v>2.6</v>
          </cell>
          <cell r="AI54" t="e">
            <v>#N/A</v>
          </cell>
          <cell r="AK54">
            <v>1381.2</v>
          </cell>
          <cell r="AL54" t="e">
            <v>#N/A</v>
          </cell>
          <cell r="AN54">
            <v>1152.4000000000001</v>
          </cell>
          <cell r="AO54" t="e">
            <v>#N/A</v>
          </cell>
          <cell r="AQ54">
            <v>11.115178369726408</v>
          </cell>
          <cell r="AR54" t="e">
            <v>#N/A</v>
          </cell>
          <cell r="AT54">
            <v>9.2739151124187043</v>
          </cell>
          <cell r="AU54" t="e">
            <v>#N/A</v>
          </cell>
          <cell r="AW54">
            <v>126112</v>
          </cell>
          <cell r="AX54" t="e">
            <v>#N/A</v>
          </cell>
          <cell r="AZ54">
            <v>511225</v>
          </cell>
          <cell r="BA54" t="e">
            <v>#N/A</v>
          </cell>
          <cell r="BC54">
            <v>93.5</v>
          </cell>
          <cell r="BD54" t="e">
            <v>#N/A</v>
          </cell>
          <cell r="BF54">
            <v>99.2</v>
          </cell>
          <cell r="BG54" t="e">
            <v>#N/A</v>
          </cell>
          <cell r="BI54">
            <v>1308.54</v>
          </cell>
          <cell r="BJ54" t="e">
            <v>#N/A</v>
          </cell>
          <cell r="BL54">
            <v>10.530448525862868</v>
          </cell>
          <cell r="BM54" t="e">
            <v>#N/A</v>
          </cell>
          <cell r="BO54">
            <v>1058.1500000000001</v>
          </cell>
          <cell r="BP54" t="e">
            <v>#N/A</v>
          </cell>
          <cell r="BR54">
            <v>8.5154401910845632</v>
          </cell>
          <cell r="BS54" t="e">
            <v>#N/A</v>
          </cell>
          <cell r="BU54">
            <v>69.55</v>
          </cell>
          <cell r="BV54" t="e">
            <v>#N/A</v>
          </cell>
          <cell r="BX54">
            <v>112.87</v>
          </cell>
          <cell r="BY54" t="e">
            <v>#N/A</v>
          </cell>
          <cell r="CA54">
            <v>71.400000000000006</v>
          </cell>
          <cell r="CB54" t="e">
            <v>#N/A</v>
          </cell>
          <cell r="CD54">
            <v>107.18</v>
          </cell>
          <cell r="CE54" t="e">
            <v>#N/A</v>
          </cell>
          <cell r="CG54">
            <v>82.51</v>
          </cell>
          <cell r="CH54" t="e">
            <v>#N/A</v>
          </cell>
          <cell r="CJ54">
            <v>96.43</v>
          </cell>
          <cell r="CK54" t="e">
            <v>#N/A</v>
          </cell>
          <cell r="CM54">
            <v>77.510000000000005</v>
          </cell>
          <cell r="CN54" t="e">
            <v>#N/A</v>
          </cell>
          <cell r="CP54">
            <v>114</v>
          </cell>
          <cell r="CQ54" t="e">
            <v>#N/A</v>
          </cell>
          <cell r="CS54">
            <v>80.180000000000007</v>
          </cell>
          <cell r="CT54" t="e">
            <v>#N/A</v>
          </cell>
          <cell r="CV54">
            <v>112.9</v>
          </cell>
          <cell r="CW54" t="e">
            <v>#N/A</v>
          </cell>
          <cell r="CY54">
            <v>82.66</v>
          </cell>
          <cell r="CZ54" t="e">
            <v>#N/A</v>
          </cell>
          <cell r="DB54">
            <v>100.6</v>
          </cell>
          <cell r="DC54" t="e">
            <v>#N/A</v>
          </cell>
          <cell r="DE54">
            <v>96.8</v>
          </cell>
          <cell r="DF54" t="e">
            <v>#N/A</v>
          </cell>
          <cell r="DH54">
            <v>97.7</v>
          </cell>
          <cell r="DI54" t="e">
            <v>#N/A</v>
          </cell>
          <cell r="DL54" t="e">
            <v>#N/A</v>
          </cell>
          <cell r="DO54" t="e">
            <v>#N/A</v>
          </cell>
          <cell r="DQ54">
            <v>102.87</v>
          </cell>
          <cell r="DR54" t="e">
            <v>#N/A</v>
          </cell>
          <cell r="DT54">
            <v>81.78</v>
          </cell>
          <cell r="DU54" t="e">
            <v>#N/A</v>
          </cell>
        </row>
        <row r="55">
          <cell r="E55">
            <v>124.47138820000001</v>
          </cell>
          <cell r="G55" t="e">
            <v>#N/A</v>
          </cell>
          <cell r="I55">
            <v>63.6</v>
          </cell>
          <cell r="J55">
            <v>87.1</v>
          </cell>
          <cell r="K55" t="e">
            <v>#N/A</v>
          </cell>
          <cell r="M55">
            <v>94.6</v>
          </cell>
          <cell r="N55" t="e">
            <v>#N/A</v>
          </cell>
          <cell r="P55">
            <v>94.2</v>
          </cell>
          <cell r="Q55" t="e">
            <v>#N/A</v>
          </cell>
          <cell r="S55" t="e">
            <v>#N/A</v>
          </cell>
          <cell r="T55" t="e">
            <v>#N/A</v>
          </cell>
          <cell r="V55">
            <v>100</v>
          </cell>
          <cell r="W55" t="e">
            <v>#N/A</v>
          </cell>
          <cell r="Y55">
            <v>100.7</v>
          </cell>
          <cell r="Z55" t="e">
            <v>#N/A</v>
          </cell>
          <cell r="AB55">
            <v>6677</v>
          </cell>
          <cell r="AC55" t="e">
            <v>#N/A</v>
          </cell>
          <cell r="AE55">
            <v>2.6</v>
          </cell>
          <cell r="AF55" t="e">
            <v>#N/A</v>
          </cell>
          <cell r="AH55">
            <v>2.7</v>
          </cell>
          <cell r="AI55" t="e">
            <v>#N/A</v>
          </cell>
          <cell r="AK55">
            <v>1207</v>
          </cell>
          <cell r="AL55" t="e">
            <v>#N/A</v>
          </cell>
          <cell r="AN55">
            <v>1275.7</v>
          </cell>
          <cell r="AO55" t="e">
            <v>#N/A</v>
          </cell>
          <cell r="AQ55">
            <v>9.6970076212261596</v>
          </cell>
          <cell r="AR55" t="e">
            <v>#N/A</v>
          </cell>
          <cell r="AT55">
            <v>10.248941692127765</v>
          </cell>
          <cell r="AU55" t="e">
            <v>#N/A</v>
          </cell>
          <cell r="AW55">
            <v>127337</v>
          </cell>
          <cell r="AX55" t="e">
            <v>#N/A</v>
          </cell>
          <cell r="AZ55">
            <v>511571</v>
          </cell>
          <cell r="BA55" t="e">
            <v>#N/A</v>
          </cell>
          <cell r="BC55">
            <v>97.6</v>
          </cell>
          <cell r="BD55" t="e">
            <v>#N/A</v>
          </cell>
          <cell r="BF55">
            <v>99.4</v>
          </cell>
          <cell r="BG55" t="e">
            <v>#N/A</v>
          </cell>
          <cell r="BI55">
            <v>1157.53</v>
          </cell>
          <cell r="BJ55" t="e">
            <v>#N/A</v>
          </cell>
          <cell r="BL55">
            <v>9.2995668863280176</v>
          </cell>
          <cell r="BM55" t="e">
            <v>#N/A</v>
          </cell>
          <cell r="BO55">
            <v>1163.24</v>
          </cell>
          <cell r="BP55" t="e">
            <v>#N/A</v>
          </cell>
          <cell r="BR55">
            <v>9.3454408826140174</v>
          </cell>
          <cell r="BS55" t="e">
            <v>#N/A</v>
          </cell>
          <cell r="BU55">
            <v>71.11</v>
          </cell>
          <cell r="BV55" t="e">
            <v>#N/A</v>
          </cell>
          <cell r="BX55">
            <v>100.61</v>
          </cell>
          <cell r="BY55" t="e">
            <v>#N/A</v>
          </cell>
          <cell r="CA55">
            <v>76.489999999999995</v>
          </cell>
          <cell r="CB55" t="e">
            <v>#N/A</v>
          </cell>
          <cell r="CD55">
            <v>97.13</v>
          </cell>
          <cell r="CE55" t="e">
            <v>#N/A</v>
          </cell>
          <cell r="CG55">
            <v>76.59</v>
          </cell>
          <cell r="CH55" t="e">
            <v>#N/A</v>
          </cell>
          <cell r="CJ55">
            <v>95.31</v>
          </cell>
          <cell r="CK55" t="e">
            <v>#N/A</v>
          </cell>
          <cell r="CM55">
            <v>75.95</v>
          </cell>
          <cell r="CN55" t="e">
            <v>#N/A</v>
          </cell>
          <cell r="CP55">
            <v>107.39</v>
          </cell>
          <cell r="CQ55" t="e">
            <v>#N/A</v>
          </cell>
          <cell r="CS55">
            <v>78.680000000000007</v>
          </cell>
          <cell r="CT55" t="e">
            <v>#N/A</v>
          </cell>
          <cell r="CV55">
            <v>106.8</v>
          </cell>
          <cell r="CW55" t="e">
            <v>#N/A</v>
          </cell>
          <cell r="CY55">
            <v>82.23</v>
          </cell>
          <cell r="CZ55" t="e">
            <v>#N/A</v>
          </cell>
          <cell r="DB55">
            <v>95.91</v>
          </cell>
          <cell r="DC55" t="e">
            <v>#N/A</v>
          </cell>
          <cell r="DE55">
            <v>96.9</v>
          </cell>
          <cell r="DF55" t="e">
            <v>#N/A</v>
          </cell>
          <cell r="DH55">
            <v>97.6</v>
          </cell>
          <cell r="DI55" t="e">
            <v>#N/A</v>
          </cell>
          <cell r="DL55" t="e">
            <v>#N/A</v>
          </cell>
          <cell r="DO55" t="e">
            <v>#N/A</v>
          </cell>
          <cell r="DQ55">
            <v>96.37</v>
          </cell>
          <cell r="DR55" t="e">
            <v>#N/A</v>
          </cell>
          <cell r="DT55">
            <v>80.010000000000005</v>
          </cell>
          <cell r="DU55" t="e">
            <v>#N/A</v>
          </cell>
        </row>
        <row r="56">
          <cell r="E56">
            <v>121.7478315</v>
          </cell>
          <cell r="G56" t="e">
            <v>#N/A</v>
          </cell>
          <cell r="I56">
            <v>68.2</v>
          </cell>
          <cell r="J56">
            <v>87.3</v>
          </cell>
          <cell r="K56" t="e">
            <v>#N/A</v>
          </cell>
          <cell r="M56">
            <v>95.5</v>
          </cell>
          <cell r="N56" t="e">
            <v>#N/A</v>
          </cell>
          <cell r="P56">
            <v>94.6</v>
          </cell>
          <cell r="Q56" t="e">
            <v>#N/A</v>
          </cell>
          <cell r="S56" t="e">
            <v>#N/A</v>
          </cell>
          <cell r="T56" t="e">
            <v>#N/A</v>
          </cell>
          <cell r="V56">
            <v>99.4</v>
          </cell>
          <cell r="W56" t="e">
            <v>#N/A</v>
          </cell>
          <cell r="Y56">
            <v>100.6</v>
          </cell>
          <cell r="Z56" t="e">
            <v>#N/A</v>
          </cell>
          <cell r="AB56">
            <v>6659</v>
          </cell>
          <cell r="AC56" t="e">
            <v>#N/A</v>
          </cell>
          <cell r="AE56">
            <v>2.6</v>
          </cell>
          <cell r="AF56" t="e">
            <v>#N/A</v>
          </cell>
          <cell r="AH56">
            <v>2.7</v>
          </cell>
          <cell r="AI56" t="e">
            <v>#N/A</v>
          </cell>
          <cell r="AK56">
            <v>896.7</v>
          </cell>
          <cell r="AL56" t="e">
            <v>#N/A</v>
          </cell>
          <cell r="AN56">
            <v>1006.9</v>
          </cell>
          <cell r="AO56" t="e">
            <v>#N/A</v>
          </cell>
          <cell r="AQ56">
            <v>7.3652235851116581</v>
          </cell>
          <cell r="AR56" t="e">
            <v>#N/A</v>
          </cell>
          <cell r="AT56">
            <v>8.2703731770368325</v>
          </cell>
          <cell r="AU56" t="e">
            <v>#N/A</v>
          </cell>
          <cell r="AW56">
            <v>127335</v>
          </cell>
          <cell r="AX56" t="e">
            <v>#N/A</v>
          </cell>
          <cell r="AZ56">
            <v>511097</v>
          </cell>
          <cell r="BA56" t="e">
            <v>#N/A</v>
          </cell>
          <cell r="BC56">
            <v>96.3</v>
          </cell>
          <cell r="BD56" t="e">
            <v>#N/A</v>
          </cell>
          <cell r="BF56">
            <v>98.7</v>
          </cell>
          <cell r="BG56" t="e">
            <v>#N/A</v>
          </cell>
          <cell r="BI56">
            <v>798.42</v>
          </cell>
          <cell r="BJ56" t="e">
            <v>#N/A</v>
          </cell>
          <cell r="BL56">
            <v>6.5579812811696767</v>
          </cell>
          <cell r="BM56" t="e">
            <v>#N/A</v>
          </cell>
          <cell r="BO56">
            <v>961.33</v>
          </cell>
          <cell r="BP56" t="e">
            <v>#N/A</v>
          </cell>
          <cell r="BR56">
            <v>7.8960749292688632</v>
          </cell>
          <cell r="BS56" t="e">
            <v>#N/A</v>
          </cell>
          <cell r="BU56">
            <v>82.12</v>
          </cell>
          <cell r="BV56" t="e">
            <v>#N/A</v>
          </cell>
          <cell r="BX56">
            <v>86.27</v>
          </cell>
          <cell r="BY56" t="e">
            <v>#N/A</v>
          </cell>
          <cell r="CA56">
            <v>84.89</v>
          </cell>
          <cell r="CB56" t="e">
            <v>#N/A</v>
          </cell>
          <cell r="CD56">
            <v>80.959999999999994</v>
          </cell>
          <cell r="CE56" t="e">
            <v>#N/A</v>
          </cell>
          <cell r="CG56">
            <v>81.040000000000006</v>
          </cell>
          <cell r="CH56" t="e">
            <v>#N/A</v>
          </cell>
          <cell r="CJ56">
            <v>90.41</v>
          </cell>
          <cell r="CK56" t="e">
            <v>#N/A</v>
          </cell>
          <cell r="CM56">
            <v>78.91</v>
          </cell>
          <cell r="CN56" t="e">
            <v>#N/A</v>
          </cell>
          <cell r="CP56">
            <v>100.21</v>
          </cell>
          <cell r="CQ56" t="e">
            <v>#N/A</v>
          </cell>
          <cell r="CS56">
            <v>83.29</v>
          </cell>
          <cell r="CT56" t="e">
            <v>#N/A</v>
          </cell>
          <cell r="CV56">
            <v>101.04</v>
          </cell>
          <cell r="CW56" t="e">
            <v>#N/A</v>
          </cell>
          <cell r="CY56">
            <v>86.16</v>
          </cell>
          <cell r="CZ56" t="e">
            <v>#N/A</v>
          </cell>
          <cell r="DB56">
            <v>88.52</v>
          </cell>
          <cell r="DC56" t="e">
            <v>#N/A</v>
          </cell>
          <cell r="DE56">
            <v>97</v>
          </cell>
          <cell r="DF56" t="e">
            <v>#N/A</v>
          </cell>
          <cell r="DH56">
            <v>98.2</v>
          </cell>
          <cell r="DI56" t="e">
            <v>#N/A</v>
          </cell>
          <cell r="DL56" t="e">
            <v>#N/A</v>
          </cell>
          <cell r="DO56" t="e">
            <v>#N/A</v>
          </cell>
          <cell r="DQ56">
            <v>88.59</v>
          </cell>
          <cell r="DR56" t="e">
            <v>#N/A</v>
          </cell>
          <cell r="DT56">
            <v>82.96</v>
          </cell>
          <cell r="DU56" t="e">
            <v>#N/A</v>
          </cell>
        </row>
        <row r="57">
          <cell r="E57">
            <v>124.12936620000001</v>
          </cell>
          <cell r="G57" t="e">
            <v>#N/A</v>
          </cell>
          <cell r="I57">
            <v>45.5</v>
          </cell>
          <cell r="J57">
            <v>88.1</v>
          </cell>
          <cell r="K57" t="e">
            <v>#N/A</v>
          </cell>
          <cell r="M57">
            <v>94.2</v>
          </cell>
          <cell r="N57" t="e">
            <v>#N/A</v>
          </cell>
          <cell r="P57">
            <v>93.9</v>
          </cell>
          <cell r="Q57" t="e">
            <v>#N/A</v>
          </cell>
          <cell r="S57" t="e">
            <v>#N/A</v>
          </cell>
          <cell r="T57" t="e">
            <v>#N/A</v>
          </cell>
          <cell r="V57">
            <v>99.5</v>
          </cell>
          <cell r="W57" t="e">
            <v>#N/A</v>
          </cell>
          <cell r="Y57">
            <v>100.4</v>
          </cell>
          <cell r="Z57" t="e">
            <v>#N/A</v>
          </cell>
          <cell r="AB57">
            <v>6607</v>
          </cell>
          <cell r="AC57" t="e">
            <v>#N/A</v>
          </cell>
          <cell r="AE57">
            <v>2.6</v>
          </cell>
          <cell r="AF57" t="e">
            <v>#N/A</v>
          </cell>
          <cell r="AH57">
            <v>2.8</v>
          </cell>
          <cell r="AI57" t="e">
            <v>#N/A</v>
          </cell>
          <cell r="AK57">
            <v>1433.6</v>
          </cell>
          <cell r="AL57" t="e">
            <v>#N/A</v>
          </cell>
          <cell r="AN57">
            <v>1154.8</v>
          </cell>
          <cell r="AO57" t="e">
            <v>#N/A</v>
          </cell>
          <cell r="AQ57">
            <v>11.549241278571838</v>
          </cell>
          <cell r="AR57" t="e">
            <v>#N/A</v>
          </cell>
          <cell r="AT57">
            <v>9.3031974250102945</v>
          </cell>
          <cell r="AU57" t="e">
            <v>#N/A</v>
          </cell>
          <cell r="AW57">
            <v>128907</v>
          </cell>
          <cell r="AX57" t="e">
            <v>#N/A</v>
          </cell>
          <cell r="AZ57">
            <v>511480</v>
          </cell>
          <cell r="BA57" t="e">
            <v>#N/A</v>
          </cell>
          <cell r="BC57">
            <v>122.5</v>
          </cell>
          <cell r="BD57" t="e">
            <v>#N/A</v>
          </cell>
          <cell r="BF57">
            <v>98.8</v>
          </cell>
          <cell r="BG57" t="e">
            <v>#N/A</v>
          </cell>
          <cell r="BI57">
            <v>1406.66</v>
          </cell>
          <cell r="BJ57" t="e">
            <v>#N/A</v>
          </cell>
          <cell r="BL57">
            <v>11.332209637915641</v>
          </cell>
          <cell r="BM57" t="e">
            <v>#N/A</v>
          </cell>
          <cell r="BO57">
            <v>1130.95</v>
          </cell>
          <cell r="BP57" t="e">
            <v>#N/A</v>
          </cell>
          <cell r="BR57">
            <v>9.1110591685273583</v>
          </cell>
          <cell r="BS57" t="e">
            <v>#N/A</v>
          </cell>
          <cell r="BU57">
            <v>72.239999999999995</v>
          </cell>
          <cell r="BV57" t="e">
            <v>#N/A</v>
          </cell>
          <cell r="BX57">
            <v>101.23</v>
          </cell>
          <cell r="BY57" t="e">
            <v>#N/A</v>
          </cell>
          <cell r="CA57">
            <v>72.34</v>
          </cell>
          <cell r="CB57" t="e">
            <v>#N/A</v>
          </cell>
          <cell r="CD57">
            <v>98.53</v>
          </cell>
          <cell r="CE57" t="e">
            <v>#N/A</v>
          </cell>
          <cell r="CG57">
            <v>81.67</v>
          </cell>
          <cell r="CH57" t="e">
            <v>#N/A</v>
          </cell>
          <cell r="CJ57">
            <v>93.79</v>
          </cell>
          <cell r="CK57" t="e">
            <v>#N/A</v>
          </cell>
          <cell r="CM57">
            <v>81.459999999999994</v>
          </cell>
          <cell r="CN57" t="e">
            <v>#N/A</v>
          </cell>
          <cell r="CP57">
            <v>109.79</v>
          </cell>
          <cell r="CQ57" t="e">
            <v>#N/A</v>
          </cell>
          <cell r="CS57">
            <v>83.18</v>
          </cell>
          <cell r="CT57" t="e">
            <v>#N/A</v>
          </cell>
          <cell r="CV57">
            <v>113.71</v>
          </cell>
          <cell r="CW57" t="e">
            <v>#N/A</v>
          </cell>
          <cell r="CY57">
            <v>81.709999999999994</v>
          </cell>
          <cell r="CZ57" t="e">
            <v>#N/A</v>
          </cell>
          <cell r="DB57">
            <v>102.71</v>
          </cell>
          <cell r="DC57" t="e">
            <v>#N/A</v>
          </cell>
          <cell r="DE57">
            <v>97.1</v>
          </cell>
          <cell r="DF57" t="e">
            <v>#N/A</v>
          </cell>
          <cell r="DH57">
            <v>98.3</v>
          </cell>
          <cell r="DI57" t="e">
            <v>#N/A</v>
          </cell>
          <cell r="DL57" t="e">
            <v>#N/A</v>
          </cell>
          <cell r="DO57" t="e">
            <v>#N/A</v>
          </cell>
          <cell r="DQ57">
            <v>100.97</v>
          </cell>
          <cell r="DR57" t="e">
            <v>#N/A</v>
          </cell>
          <cell r="DT57">
            <v>80.16</v>
          </cell>
          <cell r="DU57" t="e">
            <v>#N/A</v>
          </cell>
        </row>
        <row r="58">
          <cell r="E58">
            <v>124.10042610000001</v>
          </cell>
          <cell r="G58" t="e">
            <v>#N/A</v>
          </cell>
          <cell r="I58">
            <v>63.6</v>
          </cell>
          <cell r="J58">
            <v>89.3</v>
          </cell>
          <cell r="K58" t="e">
            <v>#N/A</v>
          </cell>
          <cell r="M58">
            <v>95</v>
          </cell>
          <cell r="N58" t="e">
            <v>#N/A</v>
          </cell>
          <cell r="P58">
            <v>94.6</v>
          </cell>
          <cell r="Q58" t="e">
            <v>#N/A</v>
          </cell>
          <cell r="S58" t="e">
            <v>#N/A</v>
          </cell>
          <cell r="T58" t="e">
            <v>#N/A</v>
          </cell>
          <cell r="V58">
            <v>99.6</v>
          </cell>
          <cell r="W58" t="e">
            <v>#N/A</v>
          </cell>
          <cell r="Y58">
            <v>100</v>
          </cell>
          <cell r="Z58" t="e">
            <v>#N/A</v>
          </cell>
          <cell r="AB58">
            <v>6509</v>
          </cell>
          <cell r="AC58" t="e">
            <v>#N/A</v>
          </cell>
          <cell r="AE58">
            <v>2.8</v>
          </cell>
          <cell r="AF58" t="e">
            <v>#N/A</v>
          </cell>
          <cell r="AH58">
            <v>2.8</v>
          </cell>
          <cell r="AI58" t="e">
            <v>#N/A</v>
          </cell>
          <cell r="AK58">
            <v>777.3</v>
          </cell>
          <cell r="AL58" t="e">
            <v>#N/A</v>
          </cell>
          <cell r="AN58">
            <v>1412.2</v>
          </cell>
          <cell r="AO58" t="e">
            <v>#N/A</v>
          </cell>
          <cell r="AQ58">
            <v>6.2634756739163198</v>
          </cell>
          <cell r="AR58" t="e">
            <v>#N/A</v>
          </cell>
          <cell r="AT58">
            <v>11.379493563237652</v>
          </cell>
          <cell r="AU58" t="e">
            <v>#N/A</v>
          </cell>
          <cell r="AW58">
            <v>129201</v>
          </cell>
          <cell r="AX58" t="e">
            <v>#N/A</v>
          </cell>
          <cell r="AZ58">
            <v>512522</v>
          </cell>
          <cell r="BA58" t="e">
            <v>#N/A</v>
          </cell>
          <cell r="BC58">
            <v>93</v>
          </cell>
          <cell r="BD58" t="e">
            <v>#N/A</v>
          </cell>
          <cell r="BF58">
            <v>99</v>
          </cell>
          <cell r="BG58" t="e">
            <v>#N/A</v>
          </cell>
          <cell r="BI58">
            <v>678.51</v>
          </cell>
          <cell r="BJ58" t="e">
            <v>#N/A</v>
          </cell>
          <cell r="BL58">
            <v>5.4674268358535469</v>
          </cell>
          <cell r="BM58" t="e">
            <v>#N/A</v>
          </cell>
          <cell r="BO58">
            <v>1171.29</v>
          </cell>
          <cell r="BP58" t="e">
            <v>#N/A</v>
          </cell>
          <cell r="BR58">
            <v>9.4382431777967923</v>
          </cell>
          <cell r="BS58" t="e">
            <v>#N/A</v>
          </cell>
          <cell r="BU58">
            <v>76.05</v>
          </cell>
          <cell r="BV58" t="e">
            <v>#N/A</v>
          </cell>
          <cell r="BX58">
            <v>90.2</v>
          </cell>
          <cell r="BY58" t="e">
            <v>#N/A</v>
          </cell>
          <cell r="CA58">
            <v>76.959999999999994</v>
          </cell>
          <cell r="CB58" t="e">
            <v>#N/A</v>
          </cell>
          <cell r="CD58">
            <v>93.05</v>
          </cell>
          <cell r="CE58" t="e">
            <v>#N/A</v>
          </cell>
          <cell r="CG58">
            <v>83.47</v>
          </cell>
          <cell r="CH58" t="e">
            <v>#N/A</v>
          </cell>
          <cell r="CJ58">
            <v>96.12</v>
          </cell>
          <cell r="CK58" t="e">
            <v>#N/A</v>
          </cell>
          <cell r="CM58">
            <v>82.2</v>
          </cell>
          <cell r="CN58" t="e">
            <v>#N/A</v>
          </cell>
          <cell r="CP58">
            <v>87.78</v>
          </cell>
          <cell r="CQ58" t="e">
            <v>#N/A</v>
          </cell>
          <cell r="CS58">
            <v>90.15</v>
          </cell>
          <cell r="CT58" t="e">
            <v>#N/A</v>
          </cell>
          <cell r="CV58">
            <v>92.97</v>
          </cell>
          <cell r="CW58" t="e">
            <v>#N/A</v>
          </cell>
          <cell r="CY58">
            <v>84.76</v>
          </cell>
          <cell r="CZ58" t="e">
            <v>#N/A</v>
          </cell>
          <cell r="DB58">
            <v>83.99</v>
          </cell>
          <cell r="DC58" t="e">
            <v>#N/A</v>
          </cell>
          <cell r="DE58">
            <v>97.7</v>
          </cell>
          <cell r="DF58" t="e">
            <v>#N/A</v>
          </cell>
          <cell r="DH58">
            <v>98.8</v>
          </cell>
          <cell r="DI58" t="e">
            <v>#N/A</v>
          </cell>
          <cell r="DL58" t="e">
            <v>#N/A</v>
          </cell>
          <cell r="DO58" t="e">
            <v>#N/A</v>
          </cell>
          <cell r="DQ58">
            <v>80.06</v>
          </cell>
          <cell r="DR58" t="e">
            <v>#N/A</v>
          </cell>
          <cell r="DT58">
            <v>81.459999999999994</v>
          </cell>
          <cell r="DU58" t="e">
            <v>#N/A</v>
          </cell>
        </row>
        <row r="59">
          <cell r="E59">
            <v>118.8027206</v>
          </cell>
          <cell r="G59" t="e">
            <v>#N/A</v>
          </cell>
          <cell r="I59">
            <v>40.9</v>
          </cell>
          <cell r="J59">
            <v>88.9</v>
          </cell>
          <cell r="K59" t="e">
            <v>#N/A</v>
          </cell>
          <cell r="M59">
            <v>94.6</v>
          </cell>
          <cell r="N59" t="e">
            <v>#N/A</v>
          </cell>
          <cell r="P59">
            <v>93.4</v>
          </cell>
          <cell r="Q59" t="e">
            <v>#N/A</v>
          </cell>
          <cell r="S59" t="e">
            <v>#N/A</v>
          </cell>
          <cell r="T59" t="e">
            <v>#N/A</v>
          </cell>
          <cell r="V59">
            <v>99.6</v>
          </cell>
          <cell r="W59" t="e">
            <v>#N/A</v>
          </cell>
          <cell r="Y59">
            <v>99.5</v>
          </cell>
          <cell r="Z59" t="e">
            <v>#N/A</v>
          </cell>
          <cell r="AB59">
            <v>6497</v>
          </cell>
          <cell r="AC59" t="e">
            <v>#N/A</v>
          </cell>
          <cell r="AE59">
            <v>3</v>
          </cell>
          <cell r="AF59" t="e">
            <v>#N/A</v>
          </cell>
          <cell r="AH59">
            <v>2.9</v>
          </cell>
          <cell r="AI59" t="e">
            <v>#N/A</v>
          </cell>
          <cell r="AK59">
            <v>1287.7</v>
          </cell>
          <cell r="AL59" t="e">
            <v>#N/A</v>
          </cell>
          <cell r="AN59">
            <v>1218.4000000000001</v>
          </cell>
          <cell r="AO59" t="e">
            <v>#N/A</v>
          </cell>
          <cell r="AQ59">
            <v>10.838977369344857</v>
          </cell>
          <cell r="AR59" t="e">
            <v>#N/A</v>
          </cell>
          <cell r="AT59">
            <v>10.255657394431758</v>
          </cell>
          <cell r="AU59" t="e">
            <v>#N/A</v>
          </cell>
          <cell r="AW59">
            <v>130180</v>
          </cell>
          <cell r="AX59" t="e">
            <v>#N/A</v>
          </cell>
          <cell r="AZ59">
            <v>513047</v>
          </cell>
          <cell r="BA59" t="e">
            <v>#N/A</v>
          </cell>
          <cell r="BC59">
            <v>86.9</v>
          </cell>
          <cell r="BD59" t="e">
            <v>#N/A</v>
          </cell>
          <cell r="BF59">
            <v>98.8</v>
          </cell>
          <cell r="BG59" t="e">
            <v>#N/A</v>
          </cell>
          <cell r="BI59">
            <v>1183.07</v>
          </cell>
          <cell r="BJ59" t="e">
            <v>#N/A</v>
          </cell>
          <cell r="BL59">
            <v>9.9582736323295951</v>
          </cell>
          <cell r="BM59" t="e">
            <v>#N/A</v>
          </cell>
          <cell r="BO59">
            <v>1078.54</v>
          </cell>
          <cell r="BP59" t="e">
            <v>#N/A</v>
          </cell>
          <cell r="BR59">
            <v>9.0784116268798645</v>
          </cell>
          <cell r="BS59" t="e">
            <v>#N/A</v>
          </cell>
          <cell r="BU59">
            <v>68.510000000000005</v>
          </cell>
          <cell r="BV59" t="e">
            <v>#N/A</v>
          </cell>
          <cell r="BX59">
            <v>96.57</v>
          </cell>
          <cell r="BY59" t="e">
            <v>#N/A</v>
          </cell>
          <cell r="CA59">
            <v>69.38</v>
          </cell>
          <cell r="CB59" t="e">
            <v>#N/A</v>
          </cell>
          <cell r="CD59">
            <v>97.76</v>
          </cell>
          <cell r="CE59" t="e">
            <v>#N/A</v>
          </cell>
          <cell r="CG59">
            <v>84.2</v>
          </cell>
          <cell r="CH59" t="e">
            <v>#N/A</v>
          </cell>
          <cell r="CJ59">
            <v>92.76</v>
          </cell>
          <cell r="CK59" t="e">
            <v>#N/A</v>
          </cell>
          <cell r="CM59">
            <v>79.900000000000006</v>
          </cell>
          <cell r="CN59" t="e">
            <v>#N/A</v>
          </cell>
          <cell r="CP59">
            <v>98.73</v>
          </cell>
          <cell r="CQ59" t="e">
            <v>#N/A</v>
          </cell>
          <cell r="CS59">
            <v>87.25</v>
          </cell>
          <cell r="CT59" t="e">
            <v>#N/A</v>
          </cell>
          <cell r="CV59">
            <v>104.38</v>
          </cell>
          <cell r="CW59" t="e">
            <v>#N/A</v>
          </cell>
          <cell r="CY59">
            <v>77.67</v>
          </cell>
          <cell r="CZ59" t="e">
            <v>#N/A</v>
          </cell>
          <cell r="DB59">
            <v>93.18</v>
          </cell>
          <cell r="DC59" t="e">
            <v>#N/A</v>
          </cell>
          <cell r="DE59">
            <v>97.3</v>
          </cell>
          <cell r="DF59" t="e">
            <v>#N/A</v>
          </cell>
          <cell r="DH59">
            <v>97.9</v>
          </cell>
          <cell r="DI59" t="e">
            <v>#N/A</v>
          </cell>
          <cell r="DL59" t="e">
            <v>#N/A</v>
          </cell>
          <cell r="DO59" t="e">
            <v>#N/A</v>
          </cell>
          <cell r="DQ59">
            <v>89.19</v>
          </cell>
          <cell r="DR59" t="e">
            <v>#N/A</v>
          </cell>
          <cell r="DT59">
            <v>74.81</v>
          </cell>
          <cell r="DU59" t="e">
            <v>#N/A</v>
          </cell>
        </row>
        <row r="60">
          <cell r="E60">
            <v>120.0036499</v>
          </cell>
          <cell r="G60" t="e">
            <v>#N/A</v>
          </cell>
          <cell r="I60">
            <v>72.7</v>
          </cell>
          <cell r="J60">
            <v>91.8</v>
          </cell>
          <cell r="K60" t="e">
            <v>#N/A</v>
          </cell>
          <cell r="M60">
            <v>94.6</v>
          </cell>
          <cell r="N60" t="e">
            <v>#N/A</v>
          </cell>
          <cell r="P60">
            <v>95.4</v>
          </cell>
          <cell r="Q60" t="e">
            <v>#N/A</v>
          </cell>
          <cell r="S60" t="e">
            <v>#N/A</v>
          </cell>
          <cell r="T60" t="e">
            <v>#N/A</v>
          </cell>
          <cell r="V60">
            <v>100.1</v>
          </cell>
          <cell r="W60" t="e">
            <v>#N/A</v>
          </cell>
          <cell r="Y60">
            <v>99</v>
          </cell>
          <cell r="Z60" t="e">
            <v>#N/A</v>
          </cell>
          <cell r="AB60">
            <v>6573</v>
          </cell>
          <cell r="AC60" t="e">
            <v>#N/A</v>
          </cell>
          <cell r="AE60">
            <v>3.2</v>
          </cell>
          <cell r="AF60" t="e">
            <v>#N/A</v>
          </cell>
          <cell r="AH60">
            <v>2.9</v>
          </cell>
          <cell r="AI60" t="e">
            <v>#N/A</v>
          </cell>
          <cell r="AK60">
            <v>1777.2</v>
          </cell>
          <cell r="AL60" t="e">
            <v>#N/A</v>
          </cell>
          <cell r="AN60">
            <v>1149.2</v>
          </cell>
          <cell r="AO60" t="e">
            <v>#N/A</v>
          </cell>
          <cell r="AQ60">
            <v>14.809549555208987</v>
          </cell>
          <cell r="AR60" t="e">
            <v>#N/A</v>
          </cell>
          <cell r="AT60">
            <v>9.5763753932287692</v>
          </cell>
          <cell r="AU60" t="e">
            <v>#N/A</v>
          </cell>
          <cell r="AW60">
            <v>130843</v>
          </cell>
          <cell r="AX60" t="e">
            <v>#N/A</v>
          </cell>
          <cell r="AZ60">
            <v>513775</v>
          </cell>
          <cell r="BA60" t="e">
            <v>#N/A</v>
          </cell>
          <cell r="BC60">
            <v>105.5</v>
          </cell>
          <cell r="BD60" t="e">
            <v>#N/A</v>
          </cell>
          <cell r="BF60">
            <v>99.3</v>
          </cell>
          <cell r="BG60" t="e">
            <v>#N/A</v>
          </cell>
          <cell r="BI60">
            <v>1461.19</v>
          </cell>
          <cell r="BJ60" t="e">
            <v>#N/A</v>
          </cell>
          <cell r="BL60">
            <v>12.176212983668592</v>
          </cell>
          <cell r="BM60" t="e">
            <v>#N/A</v>
          </cell>
          <cell r="BO60">
            <v>1103.28</v>
          </cell>
          <cell r="BP60" t="e">
            <v>#N/A</v>
          </cell>
          <cell r="BR60">
            <v>9.1937203653336539</v>
          </cell>
          <cell r="BS60" t="e">
            <v>#N/A</v>
          </cell>
          <cell r="BU60">
            <v>86.37</v>
          </cell>
          <cell r="BV60" t="e">
            <v>#N/A</v>
          </cell>
          <cell r="BX60">
            <v>111.03</v>
          </cell>
          <cell r="BY60" t="e">
            <v>#N/A</v>
          </cell>
          <cell r="CA60">
            <v>86.43</v>
          </cell>
          <cell r="CB60" t="e">
            <v>#N/A</v>
          </cell>
          <cell r="CD60">
            <v>108.2</v>
          </cell>
          <cell r="CE60" t="e">
            <v>#N/A</v>
          </cell>
          <cell r="CG60">
            <v>84.94</v>
          </cell>
          <cell r="CH60" t="e">
            <v>#N/A</v>
          </cell>
          <cell r="CJ60">
            <v>94.5</v>
          </cell>
          <cell r="CK60" t="e">
            <v>#N/A</v>
          </cell>
          <cell r="CM60">
            <v>97.14</v>
          </cell>
          <cell r="CN60" t="e">
            <v>#N/A</v>
          </cell>
          <cell r="CP60">
            <v>113.21</v>
          </cell>
          <cell r="CQ60" t="e">
            <v>#N/A</v>
          </cell>
          <cell r="CS60">
            <v>102.26</v>
          </cell>
          <cell r="CT60" t="e">
            <v>#N/A</v>
          </cell>
          <cell r="CV60">
            <v>118.89</v>
          </cell>
          <cell r="CW60" t="e">
            <v>#N/A</v>
          </cell>
          <cell r="CY60">
            <v>90.46</v>
          </cell>
          <cell r="CZ60" t="e">
            <v>#N/A</v>
          </cell>
          <cell r="DB60">
            <v>110.94</v>
          </cell>
          <cell r="DC60" t="e">
            <v>#N/A</v>
          </cell>
          <cell r="DE60">
            <v>97.9</v>
          </cell>
          <cell r="DF60" t="e">
            <v>#N/A</v>
          </cell>
          <cell r="DH60">
            <v>97.9</v>
          </cell>
          <cell r="DI60" t="e">
            <v>#N/A</v>
          </cell>
          <cell r="DL60" t="e">
            <v>#N/A</v>
          </cell>
          <cell r="DO60" t="e">
            <v>#N/A</v>
          </cell>
          <cell r="DQ60">
            <v>106.83</v>
          </cell>
          <cell r="DR60" t="e">
            <v>#N/A</v>
          </cell>
          <cell r="DT60">
            <v>88.91</v>
          </cell>
          <cell r="DU60" t="e">
            <v>#N/A</v>
          </cell>
        </row>
        <row r="61">
          <cell r="E61">
            <v>117.76365610000001</v>
          </cell>
          <cell r="G61" t="e">
            <v>#N/A</v>
          </cell>
          <cell r="I61">
            <v>77.3</v>
          </cell>
          <cell r="J61">
            <v>93</v>
          </cell>
          <cell r="K61" t="e">
            <v>#N/A</v>
          </cell>
          <cell r="M61">
            <v>94.5</v>
          </cell>
          <cell r="N61" t="e">
            <v>#N/A</v>
          </cell>
          <cell r="P61">
            <v>95.1</v>
          </cell>
          <cell r="Q61" t="e">
            <v>#N/A</v>
          </cell>
          <cell r="S61" t="e">
            <v>#N/A</v>
          </cell>
          <cell r="T61" t="e">
            <v>#N/A</v>
          </cell>
          <cell r="V61">
            <v>100.3</v>
          </cell>
          <cell r="W61" t="e">
            <v>#N/A</v>
          </cell>
          <cell r="Y61">
            <v>101.2</v>
          </cell>
          <cell r="Z61" t="e">
            <v>#N/A</v>
          </cell>
          <cell r="AB61">
            <v>6690</v>
          </cell>
          <cell r="AC61" t="e">
            <v>#N/A</v>
          </cell>
          <cell r="AE61">
            <v>2.9</v>
          </cell>
          <cell r="AF61" t="e">
            <v>#N/A</v>
          </cell>
          <cell r="AH61">
            <v>2.8</v>
          </cell>
          <cell r="AI61" t="e">
            <v>#N/A</v>
          </cell>
          <cell r="AK61">
            <v>1440.9</v>
          </cell>
          <cell r="AL61" t="e">
            <v>#N/A</v>
          </cell>
          <cell r="AN61">
            <v>1254.7</v>
          </cell>
          <cell r="AO61" t="e">
            <v>#N/A</v>
          </cell>
          <cell r="AQ61">
            <v>12.235523655757152</v>
          </cell>
          <cell r="AR61" t="e">
            <v>#N/A</v>
          </cell>
          <cell r="AT61">
            <v>10.65439068004615</v>
          </cell>
          <cell r="AU61" t="e">
            <v>#N/A</v>
          </cell>
          <cell r="AW61">
            <v>132073</v>
          </cell>
          <cell r="AX61" t="e">
            <v>#N/A</v>
          </cell>
          <cell r="AZ61">
            <v>517626</v>
          </cell>
          <cell r="BA61" t="e">
            <v>#N/A</v>
          </cell>
          <cell r="BC61">
            <v>100</v>
          </cell>
          <cell r="BD61" t="e">
            <v>#N/A</v>
          </cell>
          <cell r="BF61">
            <v>99.2</v>
          </cell>
          <cell r="BG61" t="e">
            <v>#N/A</v>
          </cell>
          <cell r="BI61">
            <v>1157.83</v>
          </cell>
          <cell r="BJ61" t="e">
            <v>#N/A</v>
          </cell>
          <cell r="BL61">
            <v>9.8318109198038037</v>
          </cell>
          <cell r="BM61" t="e">
            <v>#N/A</v>
          </cell>
          <cell r="BO61">
            <v>1134.8800000000001</v>
          </cell>
          <cell r="BP61" t="e">
            <v>#N/A</v>
          </cell>
          <cell r="BR61">
            <v>9.6369290627008652</v>
          </cell>
          <cell r="BS61" t="e">
            <v>#N/A</v>
          </cell>
          <cell r="BU61">
            <v>75.53</v>
          </cell>
          <cell r="BV61" t="e">
            <v>#N/A</v>
          </cell>
          <cell r="BX61">
            <v>103.68</v>
          </cell>
          <cell r="BY61" t="e">
            <v>#N/A</v>
          </cell>
          <cell r="CA61">
            <v>75.900000000000006</v>
          </cell>
          <cell r="CB61" t="e">
            <v>#N/A</v>
          </cell>
          <cell r="CD61">
            <v>101.33</v>
          </cell>
          <cell r="CE61" t="e">
            <v>#N/A</v>
          </cell>
          <cell r="CG61">
            <v>84.27</v>
          </cell>
          <cell r="CH61" t="e">
            <v>#N/A</v>
          </cell>
          <cell r="CJ61">
            <v>95.3</v>
          </cell>
          <cell r="CK61" t="e">
            <v>#N/A</v>
          </cell>
          <cell r="CM61">
            <v>90.41</v>
          </cell>
          <cell r="CN61" t="e">
            <v>#N/A</v>
          </cell>
          <cell r="CP61">
            <v>102.72</v>
          </cell>
          <cell r="CQ61" t="e">
            <v>#N/A</v>
          </cell>
          <cell r="CS61">
            <v>92.83</v>
          </cell>
          <cell r="CT61" t="e">
            <v>#N/A</v>
          </cell>
          <cell r="CV61">
            <v>106.34</v>
          </cell>
          <cell r="CW61" t="e">
            <v>#N/A</v>
          </cell>
          <cell r="CY61">
            <v>86.75</v>
          </cell>
          <cell r="CZ61" t="e">
            <v>#N/A</v>
          </cell>
          <cell r="DB61">
            <v>99.35</v>
          </cell>
          <cell r="DC61" t="e">
            <v>#N/A</v>
          </cell>
          <cell r="DE61">
            <v>98.3</v>
          </cell>
          <cell r="DF61" t="e">
            <v>#N/A</v>
          </cell>
          <cell r="DH61">
            <v>98.7</v>
          </cell>
          <cell r="DI61" t="e">
            <v>#N/A</v>
          </cell>
          <cell r="DL61" t="e">
            <v>#N/A</v>
          </cell>
          <cell r="DO61" t="e">
            <v>#N/A</v>
          </cell>
          <cell r="DQ61">
            <v>98.14</v>
          </cell>
          <cell r="DR61" t="e">
            <v>#N/A</v>
          </cell>
          <cell r="DT61">
            <v>87.22</v>
          </cell>
          <cell r="DU61" t="e">
            <v>#N/A</v>
          </cell>
        </row>
        <row r="62">
          <cell r="E62">
            <v>120.75209839999999</v>
          </cell>
          <cell r="G62" t="e">
            <v>#N/A</v>
          </cell>
          <cell r="I62">
            <v>100</v>
          </cell>
          <cell r="J62">
            <v>94.2</v>
          </cell>
          <cell r="K62" t="e">
            <v>#N/A</v>
          </cell>
          <cell r="M62">
            <v>94.6</v>
          </cell>
          <cell r="N62" t="e">
            <v>#N/A</v>
          </cell>
          <cell r="P62">
            <v>95</v>
          </cell>
          <cell r="Q62" t="e">
            <v>#N/A</v>
          </cell>
          <cell r="S62" t="e">
            <v>#N/A</v>
          </cell>
          <cell r="T62" t="e">
            <v>#N/A</v>
          </cell>
          <cell r="V62">
            <v>100.4</v>
          </cell>
          <cell r="W62" t="e">
            <v>#N/A</v>
          </cell>
          <cell r="Y62">
            <v>101.2</v>
          </cell>
          <cell r="Z62" t="e">
            <v>#N/A</v>
          </cell>
          <cell r="AB62">
            <v>6748</v>
          </cell>
          <cell r="AC62" t="e">
            <v>#N/A</v>
          </cell>
          <cell r="AE62">
            <v>2.8</v>
          </cell>
          <cell r="AF62" t="e">
            <v>#N/A</v>
          </cell>
          <cell r="AH62">
            <v>2.8</v>
          </cell>
          <cell r="AI62" t="e">
            <v>#N/A</v>
          </cell>
          <cell r="AK62">
            <v>816.4</v>
          </cell>
          <cell r="AL62" t="e">
            <v>#N/A</v>
          </cell>
          <cell r="AN62">
            <v>1129</v>
          </cell>
          <cell r="AO62" t="e">
            <v>#N/A</v>
          </cell>
          <cell r="AQ62">
            <v>6.7609591122434693</v>
          </cell>
          <cell r="AR62" t="e">
            <v>#N/A</v>
          </cell>
          <cell r="AT62">
            <v>9.3497340001505105</v>
          </cell>
          <cell r="AU62" t="e">
            <v>#N/A</v>
          </cell>
          <cell r="AW62">
            <v>132440</v>
          </cell>
          <cell r="AX62" t="e">
            <v>#N/A</v>
          </cell>
          <cell r="AZ62">
            <v>517896</v>
          </cell>
          <cell r="BA62" t="e">
            <v>#N/A</v>
          </cell>
          <cell r="BC62">
            <v>96.4</v>
          </cell>
          <cell r="BD62" t="e">
            <v>#N/A</v>
          </cell>
          <cell r="BF62">
            <v>99.5</v>
          </cell>
          <cell r="BG62" t="e">
            <v>#N/A</v>
          </cell>
          <cell r="BI62">
            <v>674.33</v>
          </cell>
          <cell r="BJ62" t="e">
            <v>#N/A</v>
          </cell>
          <cell r="BL62">
            <v>5.5844164112679309</v>
          </cell>
          <cell r="BM62" t="e">
            <v>#N/A</v>
          </cell>
          <cell r="BO62">
            <v>899.04</v>
          </cell>
          <cell r="BP62" t="e">
            <v>#N/A</v>
          </cell>
          <cell r="BR62">
            <v>7.4453364530516515</v>
          </cell>
          <cell r="BS62" t="e">
            <v>#N/A</v>
          </cell>
          <cell r="BU62">
            <v>77.959999999999994</v>
          </cell>
          <cell r="BV62" t="e">
            <v>#N/A</v>
          </cell>
          <cell r="BX62">
            <v>83.46</v>
          </cell>
          <cell r="BY62" t="e">
            <v>#N/A</v>
          </cell>
          <cell r="CA62">
            <v>76.489999999999995</v>
          </cell>
          <cell r="CB62" t="e">
            <v>#N/A</v>
          </cell>
          <cell r="CD62">
            <v>81.209999999999994</v>
          </cell>
          <cell r="CE62" t="e">
            <v>#N/A</v>
          </cell>
          <cell r="CG62">
            <v>86.94</v>
          </cell>
          <cell r="CH62" t="e">
            <v>#N/A</v>
          </cell>
          <cell r="CJ62">
            <v>91.44</v>
          </cell>
          <cell r="CK62" t="e">
            <v>#N/A</v>
          </cell>
          <cell r="CM62">
            <v>87.61</v>
          </cell>
          <cell r="CN62" t="e">
            <v>#N/A</v>
          </cell>
          <cell r="CP62">
            <v>85.39</v>
          </cell>
          <cell r="CQ62" t="e">
            <v>#N/A</v>
          </cell>
          <cell r="CS62">
            <v>87.9</v>
          </cell>
          <cell r="CT62" t="e">
            <v>#N/A</v>
          </cell>
          <cell r="CV62">
            <v>88.13</v>
          </cell>
          <cell r="CW62" t="e">
            <v>#N/A</v>
          </cell>
          <cell r="CY62">
            <v>84.68</v>
          </cell>
          <cell r="CZ62" t="e">
            <v>#N/A</v>
          </cell>
          <cell r="DB62">
            <v>83.81</v>
          </cell>
          <cell r="DC62" t="e">
            <v>#N/A</v>
          </cell>
          <cell r="DE62">
            <v>98</v>
          </cell>
          <cell r="DF62" t="e">
            <v>#N/A</v>
          </cell>
          <cell r="DH62">
            <v>98.8</v>
          </cell>
          <cell r="DI62" t="e">
            <v>#N/A</v>
          </cell>
          <cell r="DL62" t="e">
            <v>#N/A</v>
          </cell>
          <cell r="DO62" t="e">
            <v>#N/A</v>
          </cell>
          <cell r="DQ62">
            <v>83.76</v>
          </cell>
          <cell r="DR62" t="e">
            <v>#N/A</v>
          </cell>
          <cell r="DT62">
            <v>85.44</v>
          </cell>
          <cell r="DU62" t="e">
            <v>#N/A</v>
          </cell>
        </row>
        <row r="63">
          <cell r="E63">
            <v>121.443646</v>
          </cell>
          <cell r="G63" t="e">
            <v>#N/A</v>
          </cell>
          <cell r="I63">
            <v>72.7</v>
          </cell>
          <cell r="J63">
            <v>95.6</v>
          </cell>
          <cell r="K63" t="e">
            <v>#N/A</v>
          </cell>
          <cell r="M63">
            <v>97.2</v>
          </cell>
          <cell r="N63" t="e">
            <v>#N/A</v>
          </cell>
          <cell r="P63">
            <v>97.1</v>
          </cell>
          <cell r="Q63" t="e">
            <v>#N/A</v>
          </cell>
          <cell r="S63" t="e">
            <v>#N/A</v>
          </cell>
          <cell r="T63" t="e">
            <v>#N/A</v>
          </cell>
          <cell r="V63">
            <v>100</v>
          </cell>
          <cell r="W63" t="e">
            <v>#N/A</v>
          </cell>
          <cell r="Y63">
            <v>101.2</v>
          </cell>
          <cell r="Z63" t="e">
            <v>#N/A</v>
          </cell>
          <cell r="AB63">
            <v>6735</v>
          </cell>
          <cell r="AC63" t="e">
            <v>#N/A</v>
          </cell>
          <cell r="AE63">
            <v>2.7</v>
          </cell>
          <cell r="AF63" t="e">
            <v>#N/A</v>
          </cell>
          <cell r="AH63">
            <v>2.8</v>
          </cell>
          <cell r="AI63" t="e">
            <v>#N/A</v>
          </cell>
          <cell r="AK63">
            <v>1176.8</v>
          </cell>
          <cell r="AL63" t="e">
            <v>#N/A</v>
          </cell>
          <cell r="AN63">
            <v>1126.2</v>
          </cell>
          <cell r="AO63" t="e">
            <v>#N/A</v>
          </cell>
          <cell r="AQ63">
            <v>9.6900911555306894</v>
          </cell>
          <cell r="AR63" t="e">
            <v>#N/A</v>
          </cell>
          <cell r="AT63">
            <v>9.2734369980953968</v>
          </cell>
          <cell r="AU63" t="e">
            <v>#N/A</v>
          </cell>
          <cell r="AW63">
            <v>131809</v>
          </cell>
          <cell r="AX63" t="e">
            <v>#N/A</v>
          </cell>
          <cell r="AZ63">
            <v>517673</v>
          </cell>
          <cell r="BA63" t="e">
            <v>#N/A</v>
          </cell>
          <cell r="BC63">
            <v>97.4</v>
          </cell>
          <cell r="BD63" t="e">
            <v>#N/A</v>
          </cell>
          <cell r="BF63">
            <v>99.7</v>
          </cell>
          <cell r="BG63" t="e">
            <v>#N/A</v>
          </cell>
          <cell r="BI63">
            <v>1181.6300000000001</v>
          </cell>
          <cell r="BJ63" t="e">
            <v>#N/A</v>
          </cell>
          <cell r="BL63">
            <v>9.7298626887404236</v>
          </cell>
          <cell r="BM63" t="e">
            <v>#N/A</v>
          </cell>
          <cell r="BO63">
            <v>1116.44</v>
          </cell>
          <cell r="BP63" t="e">
            <v>#N/A</v>
          </cell>
          <cell r="BR63">
            <v>9.1930705044873253</v>
          </cell>
          <cell r="BS63" t="e">
            <v>#N/A</v>
          </cell>
          <cell r="BU63">
            <v>86.02</v>
          </cell>
          <cell r="BV63" t="e">
            <v>#N/A</v>
          </cell>
          <cell r="BX63">
            <v>94</v>
          </cell>
          <cell r="BY63" t="e">
            <v>#N/A</v>
          </cell>
          <cell r="CA63">
            <v>82.64</v>
          </cell>
          <cell r="CB63" t="e">
            <v>#N/A</v>
          </cell>
          <cell r="CD63">
            <v>95.09</v>
          </cell>
          <cell r="CE63" t="e">
            <v>#N/A</v>
          </cell>
          <cell r="CG63">
            <v>88.62</v>
          </cell>
          <cell r="CH63" t="e">
            <v>#N/A</v>
          </cell>
          <cell r="CJ63">
            <v>99.13</v>
          </cell>
          <cell r="CK63" t="e">
            <v>#N/A</v>
          </cell>
          <cell r="CM63">
            <v>93.36</v>
          </cell>
          <cell r="CN63" t="e">
            <v>#N/A</v>
          </cell>
          <cell r="CP63">
            <v>110.13</v>
          </cell>
          <cell r="CQ63" t="e">
            <v>#N/A</v>
          </cell>
          <cell r="CS63">
            <v>94.97</v>
          </cell>
          <cell r="CT63" t="e">
            <v>#N/A</v>
          </cell>
          <cell r="CV63">
            <v>111.64</v>
          </cell>
          <cell r="CW63" t="e">
            <v>#N/A</v>
          </cell>
          <cell r="CY63">
            <v>88.81</v>
          </cell>
          <cell r="CZ63" t="e">
            <v>#N/A</v>
          </cell>
          <cell r="DB63">
            <v>101.6</v>
          </cell>
          <cell r="DC63" t="e">
            <v>#N/A</v>
          </cell>
          <cell r="DE63">
            <v>98.6</v>
          </cell>
          <cell r="DF63" t="e">
            <v>#N/A</v>
          </cell>
          <cell r="DH63">
            <v>102.5</v>
          </cell>
          <cell r="DI63" t="e">
            <v>#N/A</v>
          </cell>
          <cell r="DL63" t="e">
            <v>#N/A</v>
          </cell>
          <cell r="DO63" t="e">
            <v>#N/A</v>
          </cell>
          <cell r="DQ63">
            <v>101.08</v>
          </cell>
          <cell r="DR63" t="e">
            <v>#N/A</v>
          </cell>
          <cell r="DT63">
            <v>88.12</v>
          </cell>
          <cell r="DU63" t="e">
            <v>#N/A</v>
          </cell>
        </row>
        <row r="64">
          <cell r="E64">
            <v>120.4519021</v>
          </cell>
          <cell r="G64" t="e">
            <v>#N/A</v>
          </cell>
          <cell r="I64">
            <v>81.8</v>
          </cell>
          <cell r="J64">
            <v>96.7</v>
          </cell>
          <cell r="K64" t="e">
            <v>#N/A</v>
          </cell>
          <cell r="M64">
            <v>96</v>
          </cell>
          <cell r="N64" t="e">
            <v>#N/A</v>
          </cell>
          <cell r="P64">
            <v>96.6</v>
          </cell>
          <cell r="Q64" t="e">
            <v>#N/A</v>
          </cell>
          <cell r="S64" t="e">
            <v>#N/A</v>
          </cell>
          <cell r="T64" t="e">
            <v>#N/A</v>
          </cell>
          <cell r="V64">
            <v>99.5</v>
          </cell>
          <cell r="W64" t="e">
            <v>#N/A</v>
          </cell>
          <cell r="Y64">
            <v>101.2</v>
          </cell>
          <cell r="Z64" t="e">
            <v>#N/A</v>
          </cell>
          <cell r="AB64">
            <v>6704</v>
          </cell>
          <cell r="AC64" t="e">
            <v>#N/A</v>
          </cell>
          <cell r="AE64">
            <v>2.8</v>
          </cell>
          <cell r="AF64" t="e">
            <v>#N/A</v>
          </cell>
          <cell r="AH64">
            <v>2.9</v>
          </cell>
          <cell r="AI64" t="e">
            <v>#N/A</v>
          </cell>
          <cell r="AK64">
            <v>1125.9000000000001</v>
          </cell>
          <cell r="AL64" t="e">
            <v>#N/A</v>
          </cell>
          <cell r="AN64">
            <v>1150.8</v>
          </cell>
          <cell r="AO64" t="e">
            <v>#N/A</v>
          </cell>
          <cell r="AQ64">
            <v>9.3472994645221146</v>
          </cell>
          <cell r="AR64" t="e">
            <v>#N/A</v>
          </cell>
          <cell r="AT64">
            <v>9.5540209821227879</v>
          </cell>
          <cell r="AU64" t="e">
            <v>#N/A</v>
          </cell>
          <cell r="AW64">
            <v>133849</v>
          </cell>
          <cell r="AX64" t="e">
            <v>#N/A</v>
          </cell>
          <cell r="AZ64">
            <v>520209</v>
          </cell>
          <cell r="BA64" t="e">
            <v>#N/A</v>
          </cell>
          <cell r="BC64">
            <v>108.9</v>
          </cell>
          <cell r="BD64" t="e">
            <v>#N/A</v>
          </cell>
          <cell r="BF64">
            <v>102.3</v>
          </cell>
          <cell r="BG64" t="e">
            <v>#N/A</v>
          </cell>
          <cell r="BI64">
            <v>1218.2</v>
          </cell>
          <cell r="BJ64" t="e">
            <v>#N/A</v>
          </cell>
          <cell r="BL64">
            <v>10.113580431371204</v>
          </cell>
          <cell r="BM64" t="e">
            <v>#N/A</v>
          </cell>
          <cell r="BO64">
            <v>1174.26</v>
          </cell>
          <cell r="BP64" t="e">
            <v>#N/A</v>
          </cell>
          <cell r="BR64">
            <v>9.7487875203923409</v>
          </cell>
          <cell r="BS64" t="e">
            <v>#N/A</v>
          </cell>
          <cell r="BU64">
            <v>81.25</v>
          </cell>
          <cell r="BV64" t="e">
            <v>#N/A</v>
          </cell>
          <cell r="BX64">
            <v>96.69</v>
          </cell>
          <cell r="BY64" t="e">
            <v>#N/A</v>
          </cell>
          <cell r="CA64">
            <v>81.58</v>
          </cell>
          <cell r="CB64" t="e">
            <v>#N/A</v>
          </cell>
          <cell r="CD64">
            <v>94.07</v>
          </cell>
          <cell r="CE64" t="e">
            <v>#N/A</v>
          </cell>
          <cell r="CG64">
            <v>84</v>
          </cell>
          <cell r="CH64" t="e">
            <v>#N/A</v>
          </cell>
          <cell r="CJ64">
            <v>96.92</v>
          </cell>
          <cell r="CK64" t="e">
            <v>#N/A</v>
          </cell>
          <cell r="CM64">
            <v>84.82</v>
          </cell>
          <cell r="CN64" t="e">
            <v>#N/A</v>
          </cell>
          <cell r="CP64">
            <v>115.03</v>
          </cell>
          <cell r="CQ64" t="e">
            <v>#N/A</v>
          </cell>
          <cell r="CS64">
            <v>84.79</v>
          </cell>
          <cell r="CT64" t="e">
            <v>#N/A</v>
          </cell>
          <cell r="CV64">
            <v>112.1</v>
          </cell>
          <cell r="CW64" t="e">
            <v>#N/A</v>
          </cell>
          <cell r="CY64">
            <v>84.19</v>
          </cell>
          <cell r="CZ64" t="e">
            <v>#N/A</v>
          </cell>
          <cell r="DB64">
            <v>99.16</v>
          </cell>
          <cell r="DC64" t="e">
            <v>#N/A</v>
          </cell>
          <cell r="DE64">
            <v>98.7</v>
          </cell>
          <cell r="DF64" t="e">
            <v>#N/A</v>
          </cell>
          <cell r="DH64">
            <v>95.9</v>
          </cell>
          <cell r="DI64" t="e">
            <v>#N/A</v>
          </cell>
          <cell r="DL64" t="e">
            <v>#N/A</v>
          </cell>
          <cell r="DO64" t="e">
            <v>#N/A</v>
          </cell>
          <cell r="DQ64">
            <v>100.87</v>
          </cell>
          <cell r="DR64" t="e">
            <v>#N/A</v>
          </cell>
          <cell r="DT64">
            <v>85.06</v>
          </cell>
          <cell r="DU64" t="e">
            <v>#N/A</v>
          </cell>
        </row>
        <row r="65">
          <cell r="E65">
            <v>122.1694327</v>
          </cell>
          <cell r="G65" t="e">
            <v>#N/A</v>
          </cell>
          <cell r="I65">
            <v>90.9</v>
          </cell>
          <cell r="J65">
            <v>99.1</v>
          </cell>
          <cell r="K65" t="e">
            <v>#N/A</v>
          </cell>
          <cell r="M65">
            <v>99.2</v>
          </cell>
          <cell r="N65" t="e">
            <v>#N/A</v>
          </cell>
          <cell r="P65">
            <v>99.3</v>
          </cell>
          <cell r="Q65" t="e">
            <v>#N/A</v>
          </cell>
          <cell r="S65" t="e">
            <v>#N/A</v>
          </cell>
          <cell r="T65" t="e">
            <v>#N/A</v>
          </cell>
          <cell r="V65">
            <v>100</v>
          </cell>
          <cell r="W65" t="e">
            <v>#N/A</v>
          </cell>
          <cell r="Y65">
            <v>100.9</v>
          </cell>
          <cell r="Z65" t="e">
            <v>#N/A</v>
          </cell>
          <cell r="AB65">
            <v>6690</v>
          </cell>
          <cell r="AC65" t="e">
            <v>#N/A</v>
          </cell>
          <cell r="AE65">
            <v>3</v>
          </cell>
          <cell r="AF65" t="e">
            <v>#N/A</v>
          </cell>
          <cell r="AH65">
            <v>3</v>
          </cell>
          <cell r="AI65" t="e">
            <v>#N/A</v>
          </cell>
          <cell r="AK65">
            <v>601.1</v>
          </cell>
          <cell r="AL65" t="e">
            <v>#N/A</v>
          </cell>
          <cell r="AN65">
            <v>898.6</v>
          </cell>
          <cell r="AO65" t="e">
            <v>#N/A</v>
          </cell>
          <cell r="AQ65">
            <v>4.920216020615114</v>
          </cell>
          <cell r="AR65" t="e">
            <v>#N/A</v>
          </cell>
          <cell r="AT65">
            <v>7.3553587025864937</v>
          </cell>
          <cell r="AU65" t="e">
            <v>#N/A</v>
          </cell>
          <cell r="AW65">
            <v>134154</v>
          </cell>
          <cell r="AX65" t="e">
            <v>#N/A</v>
          </cell>
          <cell r="AZ65">
            <v>521301</v>
          </cell>
          <cell r="BA65" t="e">
            <v>#N/A</v>
          </cell>
          <cell r="BC65">
            <v>96.4</v>
          </cell>
          <cell r="BD65" t="e">
            <v>#N/A</v>
          </cell>
          <cell r="BF65">
            <v>101.2</v>
          </cell>
          <cell r="BG65" t="e">
            <v>#N/A</v>
          </cell>
          <cell r="BI65">
            <v>604.36</v>
          </cell>
          <cell r="BJ65" t="e">
            <v>#N/A</v>
          </cell>
          <cell r="BL65">
            <v>4.9469002731973886</v>
          </cell>
          <cell r="BM65" t="e">
            <v>#N/A</v>
          </cell>
          <cell r="BO65">
            <v>848.66</v>
          </cell>
          <cell r="BP65" t="e">
            <v>#N/A</v>
          </cell>
          <cell r="BR65">
            <v>6.9465821461574153</v>
          </cell>
          <cell r="BS65" t="e">
            <v>#N/A</v>
          </cell>
          <cell r="BU65">
            <v>95.91</v>
          </cell>
          <cell r="BV65" t="e">
            <v>#N/A</v>
          </cell>
          <cell r="BX65">
            <v>88.73</v>
          </cell>
          <cell r="BY65" t="e">
            <v>#N/A</v>
          </cell>
          <cell r="CA65">
            <v>93.18</v>
          </cell>
          <cell r="CB65" t="e">
            <v>#N/A</v>
          </cell>
          <cell r="CD65">
            <v>86.69</v>
          </cell>
          <cell r="CE65" t="e">
            <v>#N/A</v>
          </cell>
          <cell r="CG65">
            <v>94.16</v>
          </cell>
          <cell r="CH65" t="e">
            <v>#N/A</v>
          </cell>
          <cell r="CJ65">
            <v>99.04</v>
          </cell>
          <cell r="CK65" t="e">
            <v>#N/A</v>
          </cell>
          <cell r="CM65">
            <v>100.18</v>
          </cell>
          <cell r="CN65" t="e">
            <v>#N/A</v>
          </cell>
          <cell r="CP65">
            <v>100.1</v>
          </cell>
          <cell r="CQ65" t="e">
            <v>#N/A</v>
          </cell>
          <cell r="CS65">
            <v>97.76</v>
          </cell>
          <cell r="CT65" t="e">
            <v>#N/A</v>
          </cell>
          <cell r="CV65">
            <v>97.81</v>
          </cell>
          <cell r="CW65" t="e">
            <v>#N/A</v>
          </cell>
          <cell r="CY65">
            <v>95.58</v>
          </cell>
          <cell r="CZ65" t="e">
            <v>#N/A</v>
          </cell>
          <cell r="DB65">
            <v>90.07</v>
          </cell>
          <cell r="DC65" t="e">
            <v>#N/A</v>
          </cell>
          <cell r="DE65">
            <v>98.7</v>
          </cell>
          <cell r="DF65" t="e">
            <v>#N/A</v>
          </cell>
          <cell r="DH65">
            <v>97.7</v>
          </cell>
          <cell r="DI65" t="e">
            <v>#N/A</v>
          </cell>
          <cell r="DL65" t="e">
            <v>#N/A</v>
          </cell>
          <cell r="DO65" t="e">
            <v>#N/A</v>
          </cell>
          <cell r="DQ65">
            <v>92.47</v>
          </cell>
          <cell r="DR65" t="e">
            <v>#N/A</v>
          </cell>
          <cell r="DT65">
            <v>95.98</v>
          </cell>
          <cell r="DU65" t="e">
            <v>#N/A</v>
          </cell>
        </row>
        <row r="66">
          <cell r="E66">
            <v>122.0912077</v>
          </cell>
          <cell r="I66">
            <v>81.8</v>
          </cell>
          <cell r="J66">
            <v>99.7</v>
          </cell>
          <cell r="M66">
            <v>99.6</v>
          </cell>
          <cell r="P66">
            <v>98.3</v>
          </cell>
          <cell r="S66" t="e">
            <v>#N/A</v>
          </cell>
          <cell r="V66">
            <v>100.3</v>
          </cell>
          <cell r="Y66">
            <v>100.7</v>
          </cell>
          <cell r="AB66">
            <v>6685</v>
          </cell>
          <cell r="AE66">
            <v>3</v>
          </cell>
          <cell r="AH66">
            <v>3</v>
          </cell>
          <cell r="AK66">
            <v>1182.8</v>
          </cell>
          <cell r="AN66">
            <v>959.3</v>
          </cell>
          <cell r="AQ66">
            <v>9.6878392988490347</v>
          </cell>
          <cell r="AT66">
            <v>7.8572406487875206</v>
          </cell>
          <cell r="AW66">
            <v>134972</v>
          </cell>
          <cell r="AZ66">
            <v>523496</v>
          </cell>
          <cell r="BC66">
            <v>94.6</v>
          </cell>
          <cell r="BF66">
            <v>100.3</v>
          </cell>
          <cell r="BI66">
            <v>1186.29</v>
          </cell>
          <cell r="BL66">
            <v>9.7164244858231505</v>
          </cell>
          <cell r="BO66">
            <v>940.44</v>
          </cell>
          <cell r="BR66">
            <v>7.7027659707554852</v>
          </cell>
          <cell r="BU66">
            <v>88.54</v>
          </cell>
          <cell r="BX66">
            <v>107.6</v>
          </cell>
          <cell r="CA66">
            <v>84.78</v>
          </cell>
          <cell r="CD66">
            <v>103.36</v>
          </cell>
          <cell r="CG66">
            <v>92.9</v>
          </cell>
          <cell r="CJ66">
            <v>98.55</v>
          </cell>
          <cell r="CM66">
            <v>86.55</v>
          </cell>
          <cell r="CP66">
            <v>115.83</v>
          </cell>
          <cell r="CS66">
            <v>86.07</v>
          </cell>
          <cell r="CV66">
            <v>114.86</v>
          </cell>
          <cell r="CY66">
            <v>91.34</v>
          </cell>
          <cell r="DB66">
            <v>103.67</v>
          </cell>
          <cell r="DE66">
            <v>98.8</v>
          </cell>
          <cell r="DH66">
            <v>99.4</v>
          </cell>
          <cell r="DQ66">
            <v>104.85</v>
          </cell>
          <cell r="DT66">
            <v>92.03</v>
          </cell>
        </row>
        <row r="67">
          <cell r="E67">
            <v>124.1378081</v>
          </cell>
          <cell r="I67">
            <v>54.5</v>
          </cell>
          <cell r="J67">
            <v>98.7</v>
          </cell>
          <cell r="M67">
            <v>99.8</v>
          </cell>
          <cell r="P67">
            <v>98.2</v>
          </cell>
          <cell r="S67" t="e">
            <v>#N/A</v>
          </cell>
          <cell r="V67">
            <v>100.7</v>
          </cell>
          <cell r="Y67">
            <v>100.6</v>
          </cell>
          <cell r="AB67">
            <v>6679</v>
          </cell>
          <cell r="AE67">
            <v>3</v>
          </cell>
          <cell r="AH67">
            <v>3</v>
          </cell>
          <cell r="AK67">
            <v>907.4</v>
          </cell>
          <cell r="AN67">
            <v>1028.5999999999999</v>
          </cell>
          <cell r="AQ67">
            <v>7.3096183498667715</v>
          </cell>
          <cell r="AT67">
            <v>8.2859526500693867</v>
          </cell>
          <cell r="AW67">
            <v>134745</v>
          </cell>
          <cell r="AZ67">
            <v>524417</v>
          </cell>
          <cell r="BC67">
            <v>98.3</v>
          </cell>
          <cell r="BF67">
            <v>100.4</v>
          </cell>
          <cell r="BI67">
            <v>915.34</v>
          </cell>
          <cell r="BL67">
            <v>7.3735795243189894</v>
          </cell>
          <cell r="BO67">
            <v>930.71</v>
          </cell>
          <cell r="BR67">
            <v>7.4973935358215824</v>
          </cell>
          <cell r="BU67">
            <v>95.48</v>
          </cell>
          <cell r="BX67">
            <v>99.51</v>
          </cell>
          <cell r="CA67">
            <v>95.67</v>
          </cell>
          <cell r="CD67">
            <v>99.67</v>
          </cell>
          <cell r="CG67">
            <v>92.27</v>
          </cell>
          <cell r="CJ67">
            <v>98.35</v>
          </cell>
          <cell r="CM67">
            <v>94.18</v>
          </cell>
          <cell r="CP67">
            <v>108.53</v>
          </cell>
          <cell r="CS67">
            <v>93.26</v>
          </cell>
          <cell r="CV67">
            <v>108.29</v>
          </cell>
          <cell r="CY67">
            <v>95.56</v>
          </cell>
          <cell r="DB67">
            <v>99.04</v>
          </cell>
          <cell r="DE67">
            <v>99.2</v>
          </cell>
          <cell r="DH67">
            <v>99.5</v>
          </cell>
          <cell r="DQ67">
            <v>99.99</v>
          </cell>
          <cell r="DT67">
            <v>96.67</v>
          </cell>
        </row>
        <row r="68">
          <cell r="E68">
            <v>121.8750539</v>
          </cell>
          <cell r="I68">
            <v>54.5</v>
          </cell>
          <cell r="J68">
            <v>101.2</v>
          </cell>
          <cell r="M68">
            <v>101.5</v>
          </cell>
          <cell r="P68">
            <v>99.6</v>
          </cell>
          <cell r="S68" t="e">
            <v>#N/A</v>
          </cell>
          <cell r="V68">
            <v>100.5</v>
          </cell>
          <cell r="Y68">
            <v>100.5</v>
          </cell>
          <cell r="AB68">
            <v>6642</v>
          </cell>
          <cell r="AE68">
            <v>2.8</v>
          </cell>
          <cell r="AH68">
            <v>2.9</v>
          </cell>
          <cell r="AK68">
            <v>929.9</v>
          </cell>
          <cell r="AN68">
            <v>957.4</v>
          </cell>
          <cell r="AQ68">
            <v>7.6299453435564795</v>
          </cell>
          <cell r="AT68">
            <v>7.8555862694063592</v>
          </cell>
          <cell r="AW68">
            <v>134188</v>
          </cell>
          <cell r="AZ68">
            <v>524994</v>
          </cell>
          <cell r="BC68">
            <v>98.2</v>
          </cell>
          <cell r="BF68">
            <v>100.3</v>
          </cell>
          <cell r="BI68">
            <v>832.6</v>
          </cell>
          <cell r="BL68">
            <v>6.8315867222767235</v>
          </cell>
          <cell r="BO68">
            <v>956.48</v>
          </cell>
          <cell r="BR68">
            <v>7.8480375547961092</v>
          </cell>
          <cell r="BU68">
            <v>102.33</v>
          </cell>
          <cell r="BX68">
            <v>93.14</v>
          </cell>
          <cell r="CA68">
            <v>99.69</v>
          </cell>
          <cell r="CD68">
            <v>94.83</v>
          </cell>
          <cell r="CG68">
            <v>96.18</v>
          </cell>
          <cell r="CJ68">
            <v>99.82</v>
          </cell>
          <cell r="CM68">
            <v>89.5</v>
          </cell>
          <cell r="CP68">
            <v>111.61</v>
          </cell>
          <cell r="CS68">
            <v>86.93</v>
          </cell>
          <cell r="CV68">
            <v>107.37</v>
          </cell>
          <cell r="CY68">
            <v>95.93</v>
          </cell>
          <cell r="DB68">
            <v>96.93</v>
          </cell>
          <cell r="DE68">
            <v>99.2</v>
          </cell>
          <cell r="DH68">
            <v>99.9</v>
          </cell>
          <cell r="DQ68">
            <v>97.92</v>
          </cell>
          <cell r="DT68">
            <v>98.23</v>
          </cell>
        </row>
        <row r="69">
          <cell r="E69">
            <v>121.76038269999999</v>
          </cell>
          <cell r="I69">
            <v>50</v>
          </cell>
          <cell r="J69">
            <v>100.7</v>
          </cell>
          <cell r="M69">
            <v>101.7</v>
          </cell>
          <cell r="P69">
            <v>99.4</v>
          </cell>
          <cell r="S69" t="e">
            <v>#N/A</v>
          </cell>
          <cell r="V69">
            <v>100.2</v>
          </cell>
          <cell r="Y69">
            <v>100.5</v>
          </cell>
          <cell r="AB69">
            <v>6587</v>
          </cell>
          <cell r="AE69">
            <v>2.7</v>
          </cell>
          <cell r="AH69">
            <v>2.9</v>
          </cell>
          <cell r="AK69">
            <v>1319.1</v>
          </cell>
          <cell r="AN69">
            <v>1009.1</v>
          </cell>
          <cell r="AQ69">
            <v>10.833573045266061</v>
          </cell>
          <cell r="AT69">
            <v>8.2875889318307809</v>
          </cell>
          <cell r="AW69">
            <v>135727</v>
          </cell>
          <cell r="AZ69">
            <v>526717</v>
          </cell>
          <cell r="BC69">
            <v>124.8</v>
          </cell>
          <cell r="BF69">
            <v>100.8</v>
          </cell>
          <cell r="BI69">
            <v>1299.8599999999999</v>
          </cell>
          <cell r="BL69">
            <v>10.675557773193496</v>
          </cell>
          <cell r="BO69">
            <v>978.83</v>
          </cell>
          <cell r="BR69">
            <v>8.0389859024317936</v>
          </cell>
          <cell r="BU69">
            <v>96.08</v>
          </cell>
          <cell r="BX69">
            <v>108.58</v>
          </cell>
          <cell r="CA69">
            <v>92.83</v>
          </cell>
          <cell r="CD69">
            <v>108.33</v>
          </cell>
          <cell r="CG69">
            <v>94.97</v>
          </cell>
          <cell r="CJ69">
            <v>99.82</v>
          </cell>
          <cell r="CM69">
            <v>83.76</v>
          </cell>
          <cell r="CP69">
            <v>111.27</v>
          </cell>
          <cell r="CS69">
            <v>85.22</v>
          </cell>
          <cell r="CV69">
            <v>111.64</v>
          </cell>
          <cell r="CY69">
            <v>93.26</v>
          </cell>
          <cell r="DB69">
            <v>108.4</v>
          </cell>
          <cell r="DE69">
            <v>99.6</v>
          </cell>
          <cell r="DH69">
            <v>99.6</v>
          </cell>
          <cell r="DQ69">
            <v>107.38</v>
          </cell>
          <cell r="DT69">
            <v>93.37</v>
          </cell>
        </row>
        <row r="70">
          <cell r="E70">
            <v>123.74321279999999</v>
          </cell>
          <cell r="I70">
            <v>63.6</v>
          </cell>
          <cell r="J70">
            <v>100.2</v>
          </cell>
          <cell r="M70">
            <v>99.3</v>
          </cell>
          <cell r="P70">
            <v>98.3</v>
          </cell>
          <cell r="S70">
            <v>100.5</v>
          </cell>
          <cell r="V70">
            <v>100.2</v>
          </cell>
          <cell r="Y70">
            <v>99.9</v>
          </cell>
          <cell r="AB70">
            <v>6519</v>
          </cell>
          <cell r="AE70">
            <v>3</v>
          </cell>
          <cell r="AH70">
            <v>3</v>
          </cell>
          <cell r="AK70">
            <v>328.2</v>
          </cell>
          <cell r="AN70">
            <v>938</v>
          </cell>
          <cell r="AQ70">
            <v>2.6522666785002045</v>
          </cell>
          <cell r="AT70">
            <v>7.5802137246593295</v>
          </cell>
          <cell r="AW70">
            <v>136165</v>
          </cell>
          <cell r="AZ70">
            <v>528387</v>
          </cell>
          <cell r="BC70">
            <v>92.9</v>
          </cell>
          <cell r="BF70">
            <v>99.3</v>
          </cell>
          <cell r="BI70">
            <v>274.89999999999998</v>
          </cell>
          <cell r="BL70">
            <v>2.2215359839113535</v>
          </cell>
          <cell r="BO70">
            <v>730.17</v>
          </cell>
          <cell r="BR70">
            <v>5.9006872658150344</v>
          </cell>
          <cell r="BU70">
            <v>93.31</v>
          </cell>
          <cell r="BX70">
            <v>78.55</v>
          </cell>
          <cell r="CA70">
            <v>92.47</v>
          </cell>
          <cell r="CD70">
            <v>80.45</v>
          </cell>
          <cell r="CG70">
            <v>93.6</v>
          </cell>
          <cell r="CJ70">
            <v>90.93</v>
          </cell>
          <cell r="CM70">
            <v>85.89</v>
          </cell>
          <cell r="CP70">
            <v>82.2</v>
          </cell>
          <cell r="CS70">
            <v>85.86</v>
          </cell>
          <cell r="CV70">
            <v>87.21</v>
          </cell>
          <cell r="CY70">
            <v>92.96</v>
          </cell>
          <cell r="DB70">
            <v>78.56</v>
          </cell>
          <cell r="DE70">
            <v>99.3</v>
          </cell>
          <cell r="DH70">
            <v>100.1</v>
          </cell>
          <cell r="DQ70">
            <v>76.069999999999993</v>
          </cell>
          <cell r="DT70">
            <v>91.99</v>
          </cell>
        </row>
        <row r="71">
          <cell r="E71">
            <v>123.6368896</v>
          </cell>
          <cell r="I71">
            <v>54.5</v>
          </cell>
          <cell r="J71">
            <v>101.8</v>
          </cell>
          <cell r="M71">
            <v>101.7</v>
          </cell>
          <cell r="P71">
            <v>100.2</v>
          </cell>
          <cell r="S71">
            <v>100.3</v>
          </cell>
          <cell r="V71">
            <v>99.9</v>
          </cell>
          <cell r="Y71">
            <v>99.4</v>
          </cell>
          <cell r="AB71">
            <v>6514</v>
          </cell>
          <cell r="AE71">
            <v>3.1</v>
          </cell>
          <cell r="AH71">
            <v>3</v>
          </cell>
          <cell r="AK71">
            <v>1219.5</v>
          </cell>
          <cell r="AN71">
            <v>1144.7</v>
          </cell>
          <cell r="AQ71">
            <v>9.863560980427641</v>
          </cell>
          <cell r="AT71">
            <v>9.2585635541578686</v>
          </cell>
          <cell r="AW71">
            <v>136488</v>
          </cell>
          <cell r="AZ71">
            <v>531012</v>
          </cell>
          <cell r="BC71">
            <v>88.3</v>
          </cell>
          <cell r="BF71">
            <v>99.9</v>
          </cell>
          <cell r="BI71">
            <v>1121.28</v>
          </cell>
          <cell r="BL71">
            <v>9.0691378894086956</v>
          </cell>
          <cell r="BO71">
            <v>1016.48</v>
          </cell>
          <cell r="BR71">
            <v>8.2214944365601372</v>
          </cell>
          <cell r="BU71">
            <v>89.67</v>
          </cell>
          <cell r="BX71">
            <v>100.49</v>
          </cell>
          <cell r="CA71">
            <v>91.52</v>
          </cell>
          <cell r="CD71">
            <v>99.67</v>
          </cell>
          <cell r="CG71">
            <v>97.89</v>
          </cell>
          <cell r="CJ71">
            <v>103.7</v>
          </cell>
          <cell r="CM71">
            <v>88.76</v>
          </cell>
          <cell r="CP71">
            <v>100.78</v>
          </cell>
          <cell r="CS71">
            <v>88.97</v>
          </cell>
          <cell r="CV71">
            <v>106.45</v>
          </cell>
          <cell r="CY71">
            <v>90.28</v>
          </cell>
          <cell r="DB71">
            <v>100.98</v>
          </cell>
          <cell r="DE71">
            <v>99.4</v>
          </cell>
          <cell r="DH71">
            <v>99.8</v>
          </cell>
          <cell r="DQ71">
            <v>99.62</v>
          </cell>
          <cell r="DT71">
            <v>87.12</v>
          </cell>
        </row>
        <row r="72">
          <cell r="E72">
            <v>119.29889799999999</v>
          </cell>
          <cell r="I72">
            <v>63.6</v>
          </cell>
          <cell r="J72">
            <v>101.7</v>
          </cell>
          <cell r="M72">
            <v>102</v>
          </cell>
          <cell r="P72">
            <v>100.9</v>
          </cell>
          <cell r="S72">
            <v>100</v>
          </cell>
          <cell r="V72">
            <v>99.8</v>
          </cell>
          <cell r="Y72">
            <v>98.9</v>
          </cell>
          <cell r="AB72">
            <v>6600</v>
          </cell>
          <cell r="AE72">
            <v>3.3</v>
          </cell>
          <cell r="AH72">
            <v>3.1</v>
          </cell>
          <cell r="AK72">
            <v>1380.4</v>
          </cell>
          <cell r="AN72">
            <v>853.5</v>
          </cell>
          <cell r="AQ72">
            <v>11.570936723992205</v>
          </cell>
          <cell r="AT72">
            <v>7.1542991117990047</v>
          </cell>
          <cell r="AW72">
            <v>137019</v>
          </cell>
          <cell r="AZ72">
            <v>531861</v>
          </cell>
          <cell r="BC72">
            <v>106.5</v>
          </cell>
          <cell r="BF72">
            <v>99.8</v>
          </cell>
          <cell r="BI72">
            <v>1294.9100000000001</v>
          </cell>
          <cell r="BL72">
            <v>10.854333289817983</v>
          </cell>
          <cell r="BO72">
            <v>978.77</v>
          </cell>
          <cell r="BR72">
            <v>8.2043507225020633</v>
          </cell>
          <cell r="BU72">
            <v>103.19</v>
          </cell>
          <cell r="BX72">
            <v>121.81</v>
          </cell>
          <cell r="CA72">
            <v>103.72</v>
          </cell>
          <cell r="CD72">
            <v>119.27</v>
          </cell>
          <cell r="CG72">
            <v>98.28</v>
          </cell>
          <cell r="CJ72">
            <v>103.38</v>
          </cell>
          <cell r="CM72">
            <v>109.87</v>
          </cell>
          <cell r="CP72">
            <v>116.06</v>
          </cell>
          <cell r="CS72">
            <v>106.98</v>
          </cell>
          <cell r="CV72">
            <v>117.4</v>
          </cell>
          <cell r="CY72">
            <v>103.29</v>
          </cell>
          <cell r="DB72">
            <v>115.88</v>
          </cell>
          <cell r="DE72">
            <v>99.6</v>
          </cell>
          <cell r="DH72">
            <v>99.7</v>
          </cell>
          <cell r="DQ72">
            <v>115.74</v>
          </cell>
          <cell r="DT72">
            <v>102.54</v>
          </cell>
        </row>
        <row r="73">
          <cell r="E73">
            <v>112.4997281</v>
          </cell>
          <cell r="I73">
            <v>50</v>
          </cell>
          <cell r="J73">
            <v>99.9</v>
          </cell>
          <cell r="M73">
            <v>102.4</v>
          </cell>
          <cell r="P73">
            <v>101.1</v>
          </cell>
          <cell r="S73">
            <v>99.8</v>
          </cell>
          <cell r="V73">
            <v>100.1</v>
          </cell>
          <cell r="Y73">
            <v>100.5</v>
          </cell>
          <cell r="AB73">
            <v>6690</v>
          </cell>
          <cell r="AE73">
            <v>3.2</v>
          </cell>
          <cell r="AH73">
            <v>3.1</v>
          </cell>
          <cell r="AK73">
            <v>1013.2</v>
          </cell>
          <cell r="AN73">
            <v>898.2</v>
          </cell>
          <cell r="AQ73">
            <v>9.0062439893132513</v>
          </cell>
          <cell r="AT73">
            <v>7.984019296487527</v>
          </cell>
          <cell r="AW73">
            <v>139389</v>
          </cell>
          <cell r="AZ73">
            <v>533201</v>
          </cell>
          <cell r="BC73">
            <v>100.2</v>
          </cell>
          <cell r="BF73">
            <v>99.5</v>
          </cell>
          <cell r="BI73">
            <v>928.78</v>
          </cell>
          <cell r="BL73">
            <v>8.2558421756754452</v>
          </cell>
          <cell r="BO73">
            <v>916.99</v>
          </cell>
          <cell r="BR73">
            <v>8.1510419223848771</v>
          </cell>
          <cell r="BU73">
            <v>95.91</v>
          </cell>
          <cell r="BX73">
            <v>101.72</v>
          </cell>
          <cell r="CA73">
            <v>91.52</v>
          </cell>
          <cell r="CD73">
            <v>98.65</v>
          </cell>
          <cell r="CG73">
            <v>100.2</v>
          </cell>
          <cell r="CJ73">
            <v>102.22</v>
          </cell>
          <cell r="CM73">
            <v>105.43</v>
          </cell>
          <cell r="CP73">
            <v>108.99</v>
          </cell>
          <cell r="CS73">
            <v>97.44</v>
          </cell>
          <cell r="CV73">
            <v>101.84</v>
          </cell>
          <cell r="CY73">
            <v>96.57</v>
          </cell>
          <cell r="DB73">
            <v>100.19</v>
          </cell>
          <cell r="DE73">
            <v>99.6</v>
          </cell>
          <cell r="DH73">
            <v>99.8</v>
          </cell>
          <cell r="DQ73">
            <v>105.22</v>
          </cell>
          <cell r="DT73">
            <v>103.69</v>
          </cell>
        </row>
        <row r="74">
          <cell r="E74">
            <v>112.2486308</v>
          </cell>
          <cell r="I74">
            <v>36.4</v>
          </cell>
          <cell r="J74">
            <v>98.8</v>
          </cell>
          <cell r="M74">
            <v>100.5</v>
          </cell>
          <cell r="P74">
            <v>99.8</v>
          </cell>
          <cell r="S74">
            <v>100</v>
          </cell>
          <cell r="V74">
            <v>100.3</v>
          </cell>
          <cell r="Y74">
            <v>100.5</v>
          </cell>
          <cell r="AB74">
            <v>6734</v>
          </cell>
          <cell r="AE74">
            <v>3.1</v>
          </cell>
          <cell r="AH74">
            <v>3</v>
          </cell>
          <cell r="AK74">
            <v>674.3</v>
          </cell>
          <cell r="AN74">
            <v>904.1</v>
          </cell>
          <cell r="AQ74">
            <v>6.0072002232387138</v>
          </cell>
          <cell r="AT74">
            <v>8.0544412306541915</v>
          </cell>
          <cell r="AW74">
            <v>140101</v>
          </cell>
          <cell r="AZ74">
            <v>533282</v>
          </cell>
          <cell r="BC74">
            <v>96.7</v>
          </cell>
          <cell r="BF74">
            <v>99.9</v>
          </cell>
          <cell r="BI74">
            <v>586.99</v>
          </cell>
          <cell r="BL74">
            <v>5.2293733635457409</v>
          </cell>
          <cell r="BO74">
            <v>808.43</v>
          </cell>
          <cell r="BR74">
            <v>7.2021368478019774</v>
          </cell>
          <cell r="BU74">
            <v>101.29</v>
          </cell>
          <cell r="BX74">
            <v>90.2</v>
          </cell>
          <cell r="CA74">
            <v>94.48</v>
          </cell>
          <cell r="CD74">
            <v>85.54</v>
          </cell>
          <cell r="CG74">
            <v>102.56</v>
          </cell>
          <cell r="CJ74">
            <v>101.55</v>
          </cell>
          <cell r="CM74">
            <v>100.18</v>
          </cell>
          <cell r="CP74">
            <v>96.45</v>
          </cell>
          <cell r="CS74">
            <v>89.93</v>
          </cell>
          <cell r="CV74">
            <v>85.6</v>
          </cell>
          <cell r="CY74">
            <v>91.08</v>
          </cell>
          <cell r="DB74">
            <v>86.15</v>
          </cell>
          <cell r="DE74">
            <v>99.6</v>
          </cell>
          <cell r="DH74">
            <v>99.8</v>
          </cell>
          <cell r="DQ74">
            <v>93.83</v>
          </cell>
          <cell r="DT74">
            <v>100.55</v>
          </cell>
        </row>
        <row r="75">
          <cell r="E75">
            <v>112.59202519999999</v>
          </cell>
          <cell r="I75">
            <v>27.3</v>
          </cell>
          <cell r="J75">
            <v>98.6</v>
          </cell>
          <cell r="M75">
            <v>100.2</v>
          </cell>
          <cell r="P75">
            <v>100.1</v>
          </cell>
          <cell r="S75">
            <v>100.1</v>
          </cell>
          <cell r="V75">
            <v>100.2</v>
          </cell>
          <cell r="Y75">
            <v>100.5</v>
          </cell>
          <cell r="AB75">
            <v>6760</v>
          </cell>
          <cell r="AE75">
            <v>3</v>
          </cell>
          <cell r="AH75">
            <v>3.1</v>
          </cell>
          <cell r="AK75">
            <v>902.4</v>
          </cell>
          <cell r="AN75">
            <v>848.8</v>
          </cell>
          <cell r="AQ75">
            <v>8.0147772313096297</v>
          </cell>
          <cell r="AT75">
            <v>7.5387222007265215</v>
          </cell>
          <cell r="AW75">
            <v>141004</v>
          </cell>
          <cell r="AZ75">
            <v>533618</v>
          </cell>
          <cell r="BC75">
            <v>97.8</v>
          </cell>
          <cell r="BF75">
            <v>100.3</v>
          </cell>
          <cell r="BI75">
            <v>989.57</v>
          </cell>
          <cell r="BL75">
            <v>8.788988369666523</v>
          </cell>
          <cell r="BO75">
            <v>916.44</v>
          </cell>
          <cell r="BR75">
            <v>8.1394752281265479</v>
          </cell>
          <cell r="BU75">
            <v>97.12</v>
          </cell>
          <cell r="BX75">
            <v>100</v>
          </cell>
          <cell r="CA75">
            <v>91.64</v>
          </cell>
          <cell r="CD75">
            <v>95.09</v>
          </cell>
          <cell r="CG75">
            <v>101.1</v>
          </cell>
          <cell r="CJ75">
            <v>105.96</v>
          </cell>
          <cell r="CM75">
            <v>102.31</v>
          </cell>
          <cell r="CP75">
            <v>106.71</v>
          </cell>
          <cell r="CS75">
            <v>94.97</v>
          </cell>
          <cell r="CV75">
            <v>97.47</v>
          </cell>
          <cell r="CY75">
            <v>92.2</v>
          </cell>
          <cell r="DB75">
            <v>98.63</v>
          </cell>
          <cell r="DE75">
            <v>99.8</v>
          </cell>
          <cell r="DH75">
            <v>101</v>
          </cell>
          <cell r="DQ75">
            <v>107.66</v>
          </cell>
          <cell r="DT75">
            <v>100.08</v>
          </cell>
        </row>
        <row r="76">
          <cell r="E76">
            <v>117.3084527</v>
          </cell>
          <cell r="I76">
            <v>45.5</v>
          </cell>
          <cell r="J76">
            <v>97.4</v>
          </cell>
          <cell r="M76">
            <v>97.2</v>
          </cell>
          <cell r="P76">
            <v>97.1</v>
          </cell>
          <cell r="S76">
            <v>100</v>
          </cell>
          <cell r="V76">
            <v>99.7</v>
          </cell>
          <cell r="Y76">
            <v>100.4</v>
          </cell>
          <cell r="AB76">
            <v>6744</v>
          </cell>
          <cell r="AE76">
            <v>3</v>
          </cell>
          <cell r="AH76">
            <v>3.1</v>
          </cell>
          <cell r="AK76">
            <v>781.5</v>
          </cell>
          <cell r="AN76">
            <v>858.2</v>
          </cell>
          <cell r="AQ76">
            <v>6.6619240303047658</v>
          </cell>
          <cell r="AT76">
            <v>7.3157558577191946</v>
          </cell>
          <cell r="AW76">
            <v>143570</v>
          </cell>
          <cell r="AZ76">
            <v>534341</v>
          </cell>
          <cell r="BC76">
            <v>106.9</v>
          </cell>
          <cell r="BF76">
            <v>100.8</v>
          </cell>
          <cell r="BI76">
            <v>808.39</v>
          </cell>
          <cell r="BL76">
            <v>6.8911487739706585</v>
          </cell>
          <cell r="BO76">
            <v>784.15</v>
          </cell>
          <cell r="BR76">
            <v>6.6845140478099578</v>
          </cell>
          <cell r="BU76">
            <v>99.47</v>
          </cell>
          <cell r="BX76">
            <v>94.24</v>
          </cell>
          <cell r="CA76">
            <v>95.55</v>
          </cell>
          <cell r="CD76">
            <v>89.36</v>
          </cell>
          <cell r="CG76">
            <v>98.05</v>
          </cell>
          <cell r="CJ76">
            <v>95.19</v>
          </cell>
          <cell r="CM76">
            <v>101.9</v>
          </cell>
          <cell r="CP76">
            <v>102.95</v>
          </cell>
          <cell r="CS76">
            <v>94.22</v>
          </cell>
          <cell r="CV76">
            <v>93.89</v>
          </cell>
          <cell r="CY76">
            <v>93.15</v>
          </cell>
          <cell r="DB76">
            <v>94.12</v>
          </cell>
          <cell r="DE76">
            <v>99.9</v>
          </cell>
          <cell r="DH76">
            <v>99.3</v>
          </cell>
          <cell r="DQ76">
            <v>98.98</v>
          </cell>
          <cell r="DT76">
            <v>99.96</v>
          </cell>
        </row>
        <row r="77">
          <cell r="E77">
            <v>123.32511909999999</v>
          </cell>
          <cell r="I77">
            <v>63.6</v>
          </cell>
          <cell r="J77">
            <v>99</v>
          </cell>
          <cell r="M77">
            <v>100</v>
          </cell>
          <cell r="P77">
            <v>100.8</v>
          </cell>
          <cell r="S77">
            <v>99.8</v>
          </cell>
          <cell r="V77">
            <v>99.8</v>
          </cell>
          <cell r="Y77">
            <v>100.3</v>
          </cell>
          <cell r="AB77">
            <v>6710</v>
          </cell>
          <cell r="AE77">
            <v>3.2</v>
          </cell>
          <cell r="AH77">
            <v>3.2</v>
          </cell>
          <cell r="AK77">
            <v>648</v>
          </cell>
          <cell r="AN77">
            <v>891.7</v>
          </cell>
          <cell r="AQ77">
            <v>5.2544040073017051</v>
          </cell>
          <cell r="AT77">
            <v>7.2304815637514359</v>
          </cell>
          <cell r="AW77">
            <v>145532</v>
          </cell>
          <cell r="AZ77">
            <v>535402</v>
          </cell>
          <cell r="BC77">
            <v>95.7</v>
          </cell>
          <cell r="BF77">
            <v>100.3</v>
          </cell>
          <cell r="BI77">
            <v>535.14</v>
          </cell>
          <cell r="BL77">
            <v>4.3392619760299915</v>
          </cell>
          <cell r="BO77">
            <v>773.33</v>
          </cell>
          <cell r="BR77">
            <v>6.2706608811213389</v>
          </cell>
          <cell r="BU77">
            <v>108.22</v>
          </cell>
          <cell r="BX77">
            <v>93.5</v>
          </cell>
          <cell r="CA77">
            <v>105.26</v>
          </cell>
          <cell r="CD77">
            <v>90.12</v>
          </cell>
          <cell r="CG77">
            <v>103.5</v>
          </cell>
          <cell r="CJ77">
            <v>101.33</v>
          </cell>
          <cell r="CM77">
            <v>100.51</v>
          </cell>
          <cell r="CP77">
            <v>92.46</v>
          </cell>
          <cell r="CS77">
            <v>97.65</v>
          </cell>
          <cell r="CV77">
            <v>89.29</v>
          </cell>
          <cell r="CY77">
            <v>101.17</v>
          </cell>
          <cell r="DB77">
            <v>92.32</v>
          </cell>
          <cell r="DE77">
            <v>100.3</v>
          </cell>
          <cell r="DH77">
            <v>98.4</v>
          </cell>
          <cell r="DQ77">
            <v>94.78</v>
          </cell>
          <cell r="DT77">
            <v>104.73</v>
          </cell>
        </row>
        <row r="78">
          <cell r="E78">
            <v>129.42063719999999</v>
          </cell>
          <cell r="I78">
            <v>54.5</v>
          </cell>
          <cell r="J78">
            <v>99.1</v>
          </cell>
          <cell r="M78">
            <v>98</v>
          </cell>
          <cell r="P78">
            <v>99.2</v>
          </cell>
          <cell r="S78">
            <v>100.1</v>
          </cell>
          <cell r="V78">
            <v>100.4</v>
          </cell>
          <cell r="Y78">
            <v>100.1</v>
          </cell>
          <cell r="AB78">
            <v>6749</v>
          </cell>
          <cell r="AE78">
            <v>3.2</v>
          </cell>
          <cell r="AH78">
            <v>3.2</v>
          </cell>
          <cell r="AK78">
            <v>1129.5999999999999</v>
          </cell>
          <cell r="AN78">
            <v>879.9</v>
          </cell>
          <cell r="AQ78">
            <v>8.7281288706249711</v>
          </cell>
          <cell r="AT78">
            <v>6.7987611484267987</v>
          </cell>
          <cell r="AW78">
            <v>148474</v>
          </cell>
          <cell r="AZ78">
            <v>537587</v>
          </cell>
          <cell r="BC78">
            <v>95</v>
          </cell>
          <cell r="BF78">
            <v>100.5</v>
          </cell>
          <cell r="BI78">
            <v>1118.3900000000001</v>
          </cell>
          <cell r="BL78">
            <v>8.6415120818150335</v>
          </cell>
          <cell r="BO78">
            <v>868.38</v>
          </cell>
          <cell r="BR78">
            <v>6.709749069292946</v>
          </cell>
          <cell r="BU78">
            <v>95.3</v>
          </cell>
          <cell r="BX78">
            <v>113.6</v>
          </cell>
          <cell r="CA78">
            <v>97.68</v>
          </cell>
          <cell r="CD78">
            <v>114.31</v>
          </cell>
          <cell r="CG78">
            <v>99.54</v>
          </cell>
          <cell r="CJ78">
            <v>100.26</v>
          </cell>
          <cell r="CM78">
            <v>95.33</v>
          </cell>
          <cell r="CP78">
            <v>104.88</v>
          </cell>
          <cell r="CS78">
            <v>102.37</v>
          </cell>
          <cell r="CV78">
            <v>110.02</v>
          </cell>
          <cell r="CY78">
            <v>102.67</v>
          </cell>
          <cell r="DB78">
            <v>110.31</v>
          </cell>
          <cell r="DE78">
            <v>100.5</v>
          </cell>
          <cell r="DH78">
            <v>100.6</v>
          </cell>
          <cell r="DQ78">
            <v>106.34</v>
          </cell>
          <cell r="DT78">
            <v>98.39</v>
          </cell>
        </row>
        <row r="79">
          <cell r="E79">
            <v>133.18418750000001</v>
          </cell>
          <cell r="I79">
            <v>72.7</v>
          </cell>
          <cell r="J79">
            <v>99.7</v>
          </cell>
          <cell r="M79">
            <v>98.8</v>
          </cell>
          <cell r="P79">
            <v>100.1</v>
          </cell>
          <cell r="S79">
            <v>99.9</v>
          </cell>
          <cell r="V79">
            <v>100.1</v>
          </cell>
          <cell r="Y79">
            <v>99.9</v>
          </cell>
          <cell r="AB79">
            <v>6710</v>
          </cell>
          <cell r="AE79">
            <v>3.2</v>
          </cell>
          <cell r="AH79">
            <v>3.2</v>
          </cell>
          <cell r="AK79">
            <v>457.1</v>
          </cell>
          <cell r="AN79">
            <v>656.7</v>
          </cell>
          <cell r="AQ79">
            <v>3.432089113431728</v>
          </cell>
          <cell r="AT79">
            <v>4.9307655234972998</v>
          </cell>
          <cell r="AW79">
            <v>150820</v>
          </cell>
          <cell r="AZ79">
            <v>537835</v>
          </cell>
          <cell r="BC79">
            <v>97.6</v>
          </cell>
          <cell r="BF79">
            <v>99.8</v>
          </cell>
          <cell r="BI79">
            <v>540.45000000000005</v>
          </cell>
          <cell r="BL79">
            <v>4.0579141574145208</v>
          </cell>
          <cell r="BO79">
            <v>565.22</v>
          </cell>
          <cell r="BR79">
            <v>4.2438971968800727</v>
          </cell>
          <cell r="BU79">
            <v>110.3</v>
          </cell>
          <cell r="BX79">
            <v>99.26</v>
          </cell>
          <cell r="CA79">
            <v>116.86</v>
          </cell>
          <cell r="CD79">
            <v>103.87</v>
          </cell>
          <cell r="CG79">
            <v>103.65</v>
          </cell>
          <cell r="CJ79">
            <v>95.81</v>
          </cell>
          <cell r="CM79">
            <v>104.28</v>
          </cell>
          <cell r="CP79">
            <v>92.68</v>
          </cell>
          <cell r="CS79">
            <v>115.55</v>
          </cell>
          <cell r="CV79">
            <v>100.81</v>
          </cell>
          <cell r="CY79">
            <v>114.87</v>
          </cell>
          <cell r="DB79">
            <v>102.88</v>
          </cell>
          <cell r="DE79">
            <v>100.4</v>
          </cell>
          <cell r="DH79">
            <v>100.4</v>
          </cell>
          <cell r="DQ79">
            <v>98.3</v>
          </cell>
          <cell r="DT79">
            <v>109.17</v>
          </cell>
        </row>
        <row r="80">
          <cell r="E80">
            <v>134.82635629999999</v>
          </cell>
          <cell r="I80">
            <v>63.6</v>
          </cell>
          <cell r="J80">
            <v>101.6</v>
          </cell>
          <cell r="M80">
            <v>99.7</v>
          </cell>
          <cell r="P80">
            <v>100.9</v>
          </cell>
          <cell r="S80">
            <v>99.9</v>
          </cell>
          <cell r="V80">
            <v>99.8</v>
          </cell>
          <cell r="Y80">
            <v>99.8</v>
          </cell>
          <cell r="AB80">
            <v>6657</v>
          </cell>
          <cell r="AE80">
            <v>3.3</v>
          </cell>
          <cell r="AH80">
            <v>3.4</v>
          </cell>
          <cell r="AK80">
            <v>784.9</v>
          </cell>
          <cell r="AN80">
            <v>779.1</v>
          </cell>
          <cell r="AQ80">
            <v>5.8215620561126151</v>
          </cell>
          <cell r="AT80">
            <v>5.7785437608833465</v>
          </cell>
          <cell r="AW80">
            <v>152641</v>
          </cell>
          <cell r="AZ80">
            <v>542277</v>
          </cell>
          <cell r="BC80">
            <v>98.3</v>
          </cell>
          <cell r="BF80">
            <v>100.1</v>
          </cell>
          <cell r="BI80">
            <v>673.63</v>
          </cell>
          <cell r="BL80">
            <v>4.9962783129814516</v>
          </cell>
          <cell r="BO80">
            <v>745.59</v>
          </cell>
          <cell r="BR80">
            <v>5.5300018517225187</v>
          </cell>
          <cell r="BU80">
            <v>104.67</v>
          </cell>
          <cell r="BX80">
            <v>99.75</v>
          </cell>
          <cell r="CA80">
            <v>112.96</v>
          </cell>
          <cell r="CD80">
            <v>107.05</v>
          </cell>
          <cell r="CG80">
            <v>103.47</v>
          </cell>
          <cell r="CJ80">
            <v>99.82</v>
          </cell>
          <cell r="CM80">
            <v>103.54</v>
          </cell>
          <cell r="CP80">
            <v>94.62</v>
          </cell>
          <cell r="CS80">
            <v>112.66</v>
          </cell>
          <cell r="CV80">
            <v>100.92</v>
          </cell>
          <cell r="CY80">
            <v>111.49</v>
          </cell>
          <cell r="DB80">
            <v>104.16</v>
          </cell>
          <cell r="DE80">
            <v>100.5</v>
          </cell>
          <cell r="DH80">
            <v>100.3</v>
          </cell>
          <cell r="DQ80">
            <v>98.03</v>
          </cell>
          <cell r="DT80">
            <v>105.54</v>
          </cell>
        </row>
        <row r="81">
          <cell r="E81">
            <v>132.76338659999999</v>
          </cell>
          <cell r="I81">
            <v>72.7</v>
          </cell>
          <cell r="J81">
            <v>102.3</v>
          </cell>
          <cell r="M81">
            <v>100.2</v>
          </cell>
          <cell r="P81">
            <v>101.5</v>
          </cell>
          <cell r="S81">
            <v>100</v>
          </cell>
          <cell r="V81">
            <v>99.8</v>
          </cell>
          <cell r="Y81">
            <v>99.8</v>
          </cell>
          <cell r="AB81">
            <v>6610</v>
          </cell>
          <cell r="AE81">
            <v>3.2</v>
          </cell>
          <cell r="AH81">
            <v>3.4</v>
          </cell>
          <cell r="AK81">
            <v>1067.0999999999999</v>
          </cell>
          <cell r="AN81">
            <v>816.7</v>
          </cell>
          <cell r="AQ81">
            <v>8.0376075613003373</v>
          </cell>
          <cell r="AT81">
            <v>6.1515453990385032</v>
          </cell>
          <cell r="AW81">
            <v>153768</v>
          </cell>
          <cell r="AZ81">
            <v>543581</v>
          </cell>
          <cell r="BC81">
            <v>124.1</v>
          </cell>
          <cell r="BF81">
            <v>100.4</v>
          </cell>
          <cell r="BI81">
            <v>1109.72</v>
          </cell>
          <cell r="BL81">
            <v>8.3586298031358002</v>
          </cell>
          <cell r="BO81">
            <v>758.28</v>
          </cell>
          <cell r="BR81">
            <v>5.711514442491632</v>
          </cell>
          <cell r="BU81">
            <v>101.55</v>
          </cell>
          <cell r="BX81">
            <v>106.86</v>
          </cell>
          <cell r="CA81">
            <v>106.32</v>
          </cell>
          <cell r="CD81">
            <v>116.6</v>
          </cell>
          <cell r="CG81">
            <v>104.67</v>
          </cell>
          <cell r="CJ81">
            <v>102.35</v>
          </cell>
          <cell r="CM81">
            <v>101.98</v>
          </cell>
          <cell r="CP81">
            <v>101.24</v>
          </cell>
          <cell r="CS81">
            <v>113.41</v>
          </cell>
          <cell r="CV81">
            <v>109.1</v>
          </cell>
          <cell r="CY81">
            <v>110.27</v>
          </cell>
          <cell r="DB81">
            <v>115.83</v>
          </cell>
          <cell r="DE81">
            <v>100.9</v>
          </cell>
          <cell r="DH81">
            <v>100.7</v>
          </cell>
          <cell r="DQ81">
            <v>110.15</v>
          </cell>
          <cell r="DT81">
            <v>103.1</v>
          </cell>
        </row>
        <row r="82">
          <cell r="E82">
            <v>136.44399999999999</v>
          </cell>
          <cell r="I82">
            <v>54.5</v>
          </cell>
          <cell r="J82">
            <v>101.5</v>
          </cell>
          <cell r="M82">
            <v>99.8</v>
          </cell>
          <cell r="P82">
            <v>102.2</v>
          </cell>
          <cell r="S82">
            <v>100</v>
          </cell>
          <cell r="V82">
            <v>99.7</v>
          </cell>
          <cell r="Y82">
            <v>99.3</v>
          </cell>
          <cell r="AB82">
            <v>6551</v>
          </cell>
          <cell r="AE82">
            <v>3.5</v>
          </cell>
          <cell r="AH82">
            <v>3.5</v>
          </cell>
          <cell r="AK82">
            <v>32.6</v>
          </cell>
          <cell r="AN82">
            <v>582.4</v>
          </cell>
          <cell r="AQ82">
            <v>0.23892585969335409</v>
          </cell>
          <cell r="AT82">
            <v>4.2684178124358709</v>
          </cell>
          <cell r="AW82">
            <v>156098</v>
          </cell>
          <cell r="AZ82">
            <v>544426</v>
          </cell>
          <cell r="BC82">
            <v>94.3</v>
          </cell>
          <cell r="BF82">
            <v>100.5</v>
          </cell>
          <cell r="BI82">
            <v>62.92</v>
          </cell>
          <cell r="BL82">
            <v>0.46114156723637539</v>
          </cell>
          <cell r="BO82">
            <v>552.41999999999996</v>
          </cell>
          <cell r="BR82">
            <v>4.0486939696871973</v>
          </cell>
          <cell r="BU82">
            <v>104.76</v>
          </cell>
          <cell r="BX82">
            <v>83.46</v>
          </cell>
          <cell r="CA82">
            <v>110.59</v>
          </cell>
          <cell r="CD82">
            <v>89.74</v>
          </cell>
          <cell r="CG82">
            <v>102.28</v>
          </cell>
          <cell r="CJ82">
            <v>96.35</v>
          </cell>
          <cell r="CM82">
            <v>101.16</v>
          </cell>
          <cell r="CP82">
            <v>80.260000000000005</v>
          </cell>
          <cell r="CS82">
            <v>113.62</v>
          </cell>
          <cell r="CV82">
            <v>88.36</v>
          </cell>
          <cell r="CY82">
            <v>112.76</v>
          </cell>
          <cell r="DB82">
            <v>87.47</v>
          </cell>
          <cell r="DE82">
            <v>100.9</v>
          </cell>
          <cell r="DH82">
            <v>99.8</v>
          </cell>
          <cell r="DQ82">
            <v>80.98</v>
          </cell>
          <cell r="DT82">
            <v>101.31</v>
          </cell>
        </row>
        <row r="83">
          <cell r="E83">
            <v>136.09100000000001</v>
          </cell>
          <cell r="I83">
            <v>81.8</v>
          </cell>
          <cell r="J83">
            <v>104.1</v>
          </cell>
          <cell r="M83">
            <v>102.5</v>
          </cell>
          <cell r="P83">
            <v>103.8</v>
          </cell>
          <cell r="S83">
            <v>99.9</v>
          </cell>
          <cell r="V83">
            <v>99.5</v>
          </cell>
          <cell r="Y83">
            <v>99.1</v>
          </cell>
          <cell r="AB83">
            <v>6522</v>
          </cell>
          <cell r="AE83">
            <v>3.4</v>
          </cell>
          <cell r="AH83">
            <v>3.4</v>
          </cell>
          <cell r="AK83">
            <v>750</v>
          </cell>
          <cell r="AN83">
            <v>673.4</v>
          </cell>
          <cell r="AQ83">
            <v>5.5110183627131839</v>
          </cell>
          <cell r="AT83">
            <v>4.9481596872680775</v>
          </cell>
          <cell r="AW83">
            <v>157700</v>
          </cell>
          <cell r="AZ83">
            <v>545525</v>
          </cell>
          <cell r="BC83">
            <v>91.6</v>
          </cell>
          <cell r="BF83">
            <v>100</v>
          </cell>
          <cell r="BI83">
            <v>644.86</v>
          </cell>
          <cell r="BL83">
            <v>4.7384470685056321</v>
          </cell>
          <cell r="BO83">
            <v>553.39</v>
          </cell>
          <cell r="BR83">
            <v>4.066323268989132</v>
          </cell>
          <cell r="BU83">
            <v>99.21</v>
          </cell>
          <cell r="BX83">
            <v>100.25</v>
          </cell>
          <cell r="CA83">
            <v>105.97</v>
          </cell>
          <cell r="CD83">
            <v>108.71</v>
          </cell>
          <cell r="CG83">
            <v>111.56</v>
          </cell>
          <cell r="CJ83">
            <v>99.69</v>
          </cell>
          <cell r="CM83">
            <v>97.06</v>
          </cell>
          <cell r="CP83">
            <v>97.36</v>
          </cell>
          <cell r="CS83">
            <v>111.91</v>
          </cell>
          <cell r="CV83">
            <v>108.29</v>
          </cell>
          <cell r="CY83">
            <v>113.34</v>
          </cell>
          <cell r="DB83">
            <v>104.73</v>
          </cell>
          <cell r="DE83">
            <v>101</v>
          </cell>
          <cell r="DH83">
            <v>101</v>
          </cell>
          <cell r="DQ83">
            <v>95.44</v>
          </cell>
          <cell r="DT83">
            <v>99.65</v>
          </cell>
        </row>
        <row r="84">
          <cell r="E84">
            <v>135.67400000000001</v>
          </cell>
          <cell r="I84">
            <v>45.5</v>
          </cell>
          <cell r="J84">
            <v>103.1</v>
          </cell>
          <cell r="M84">
            <v>97</v>
          </cell>
          <cell r="P84">
            <v>98.3</v>
          </cell>
          <cell r="S84">
            <v>99.9</v>
          </cell>
          <cell r="V84">
            <v>99.7</v>
          </cell>
          <cell r="Y84">
            <v>98.6</v>
          </cell>
          <cell r="AB84">
            <v>6627</v>
          </cell>
          <cell r="AE84">
            <v>3.5</v>
          </cell>
          <cell r="AH84">
            <v>3.2</v>
          </cell>
          <cell r="AK84">
            <v>1241</v>
          </cell>
          <cell r="AN84">
            <v>798.7</v>
          </cell>
          <cell r="AQ84">
            <v>9.146925719002903</v>
          </cell>
          <cell r="AT84">
            <v>5.8869053761221757</v>
          </cell>
          <cell r="AW84">
            <v>159258</v>
          </cell>
          <cell r="AZ84">
            <v>547667</v>
          </cell>
          <cell r="BC84">
            <v>107.7</v>
          </cell>
          <cell r="BF84">
            <v>100.6</v>
          </cell>
          <cell r="BI84">
            <v>1117.6300000000001</v>
          </cell>
          <cell r="BL84">
            <v>8.2376136916432046</v>
          </cell>
          <cell r="BO84">
            <v>854.62</v>
          </cell>
          <cell r="BR84">
            <v>6.2990698291492837</v>
          </cell>
          <cell r="BU84">
            <v>109</v>
          </cell>
          <cell r="BX84">
            <v>112.25</v>
          </cell>
          <cell r="CA84">
            <v>116.27</v>
          </cell>
          <cell r="CD84">
            <v>119.91</v>
          </cell>
          <cell r="CG84">
            <v>94.2</v>
          </cell>
          <cell r="CJ84">
            <v>99.04</v>
          </cell>
          <cell r="CM84">
            <v>110.11</v>
          </cell>
          <cell r="CP84">
            <v>106.02</v>
          </cell>
          <cell r="CS84">
            <v>128.94999999999999</v>
          </cell>
          <cell r="CV84">
            <v>116.71</v>
          </cell>
          <cell r="CY84">
            <v>113.84</v>
          </cell>
          <cell r="DB84">
            <v>118.77</v>
          </cell>
          <cell r="DE84">
            <v>101.2</v>
          </cell>
          <cell r="DH84">
            <v>101</v>
          </cell>
          <cell r="DQ84">
            <v>109.63</v>
          </cell>
          <cell r="DT84">
            <v>97.93</v>
          </cell>
        </row>
        <row r="85">
          <cell r="E85">
            <v>135.51499999999999</v>
          </cell>
          <cell r="I85">
            <v>81.8</v>
          </cell>
          <cell r="J85">
            <v>105.5</v>
          </cell>
          <cell r="M85">
            <v>99.6</v>
          </cell>
          <cell r="P85">
            <v>101.1</v>
          </cell>
          <cell r="S85">
            <v>100.1</v>
          </cell>
          <cell r="V85">
            <v>100.3</v>
          </cell>
          <cell r="Y85">
            <v>100.2</v>
          </cell>
          <cell r="AB85">
            <v>6731</v>
          </cell>
          <cell r="AE85">
            <v>3.5</v>
          </cell>
          <cell r="AH85">
            <v>3.4</v>
          </cell>
          <cell r="AK85">
            <v>566.6</v>
          </cell>
          <cell r="AN85">
            <v>472.2</v>
          </cell>
          <cell r="AQ85">
            <v>4.1810869645426711</v>
          </cell>
          <cell r="AT85">
            <v>3.4844851123491867</v>
          </cell>
          <cell r="AW85">
            <v>160779</v>
          </cell>
          <cell r="AZ85">
            <v>548002</v>
          </cell>
          <cell r="BC85">
            <v>101.2</v>
          </cell>
          <cell r="BF85">
            <v>100.8</v>
          </cell>
          <cell r="BI85">
            <v>315.32</v>
          </cell>
          <cell r="BL85">
            <v>2.3268272884920491</v>
          </cell>
          <cell r="BO85">
            <v>324.39</v>
          </cell>
          <cell r="BR85">
            <v>2.3937571486551308</v>
          </cell>
          <cell r="BU85">
            <v>113.34</v>
          </cell>
          <cell r="BX85">
            <v>97.43</v>
          </cell>
          <cell r="CA85">
            <v>123.02</v>
          </cell>
          <cell r="CD85">
            <v>102.09</v>
          </cell>
          <cell r="CG85">
            <v>108.2</v>
          </cell>
          <cell r="CJ85">
            <v>96.79</v>
          </cell>
          <cell r="CM85">
            <v>115.7</v>
          </cell>
          <cell r="CP85">
            <v>94.96</v>
          </cell>
          <cell r="CS85">
            <v>136.03</v>
          </cell>
          <cell r="CV85">
            <v>103</v>
          </cell>
          <cell r="CY85">
            <v>126.64</v>
          </cell>
          <cell r="DB85">
            <v>105.31</v>
          </cell>
          <cell r="DE85">
            <v>101</v>
          </cell>
          <cell r="DH85">
            <v>101.1</v>
          </cell>
          <cell r="DQ85">
            <v>99.64</v>
          </cell>
          <cell r="DT85">
            <v>112.02</v>
          </cell>
        </row>
        <row r="86">
          <cell r="E86">
            <v>132.56700000000001</v>
          </cell>
          <cell r="I86">
            <v>81.8</v>
          </cell>
          <cell r="J86">
            <v>106.5</v>
          </cell>
          <cell r="M86">
            <v>100.7</v>
          </cell>
          <cell r="P86">
            <v>101.9</v>
          </cell>
          <cell r="S86">
            <v>100.2</v>
          </cell>
          <cell r="V86">
            <v>100.5</v>
          </cell>
          <cell r="Y86">
            <v>100.2</v>
          </cell>
          <cell r="AB86">
            <v>6770</v>
          </cell>
          <cell r="AE86">
            <v>3.5</v>
          </cell>
          <cell r="AH86">
            <v>3.4</v>
          </cell>
          <cell r="AK86">
            <v>355.7</v>
          </cell>
          <cell r="AN86">
            <v>539.5</v>
          </cell>
          <cell r="AQ86">
            <v>2.6831715283592446</v>
          </cell>
          <cell r="AT86">
            <v>4.0696402573792874</v>
          </cell>
          <cell r="AW86">
            <v>161672</v>
          </cell>
          <cell r="AZ86">
            <v>550157</v>
          </cell>
          <cell r="BC86">
            <v>97.6</v>
          </cell>
          <cell r="BF86">
            <v>100.5</v>
          </cell>
          <cell r="BI86">
            <v>229.1</v>
          </cell>
          <cell r="BL86">
            <v>1.728182730242066</v>
          </cell>
          <cell r="BO86">
            <v>450.66</v>
          </cell>
          <cell r="BR86">
            <v>3.3994885605014824</v>
          </cell>
          <cell r="BU86">
            <v>114.03</v>
          </cell>
          <cell r="BX86">
            <v>93.01</v>
          </cell>
          <cell r="CA86">
            <v>122.19</v>
          </cell>
          <cell r="CD86">
            <v>96.23</v>
          </cell>
          <cell r="CG86">
            <v>112.83</v>
          </cell>
          <cell r="CJ86">
            <v>101.29</v>
          </cell>
          <cell r="CM86">
            <v>110.69</v>
          </cell>
          <cell r="CP86">
            <v>88.35</v>
          </cell>
          <cell r="CS86">
            <v>124.02</v>
          </cell>
          <cell r="CV86">
            <v>95.16</v>
          </cell>
          <cell r="CY86">
            <v>120.84</v>
          </cell>
          <cell r="DB86">
            <v>98.41</v>
          </cell>
          <cell r="DE86">
            <v>101.2</v>
          </cell>
          <cell r="DH86">
            <v>101.1</v>
          </cell>
          <cell r="DQ86">
            <v>94.29</v>
          </cell>
          <cell r="DT86">
            <v>110.03</v>
          </cell>
        </row>
        <row r="87">
          <cell r="E87">
            <v>136.393</v>
          </cell>
          <cell r="I87">
            <v>81.8</v>
          </cell>
          <cell r="J87">
            <v>104.9</v>
          </cell>
          <cell r="M87">
            <v>97.2</v>
          </cell>
          <cell r="P87">
            <v>99.3</v>
          </cell>
          <cell r="S87">
            <v>100.1</v>
          </cell>
          <cell r="V87">
            <v>100.2</v>
          </cell>
          <cell r="Y87">
            <v>100.1</v>
          </cell>
          <cell r="AB87">
            <v>6816</v>
          </cell>
          <cell r="AE87">
            <v>3.3</v>
          </cell>
          <cell r="AH87">
            <v>3.4</v>
          </cell>
          <cell r="AK87">
            <v>653.5</v>
          </cell>
          <cell r="AN87">
            <v>591.6</v>
          </cell>
          <cell r="AQ87">
            <v>4.7913016063874245</v>
          </cell>
          <cell r="AT87">
            <v>4.3374659989882183</v>
          </cell>
          <cell r="AW87">
            <v>163766</v>
          </cell>
          <cell r="AZ87">
            <v>553359</v>
          </cell>
          <cell r="BC87">
            <v>98.1</v>
          </cell>
          <cell r="BF87">
            <v>101.1</v>
          </cell>
          <cell r="BI87">
            <v>731.63</v>
          </cell>
          <cell r="BL87">
            <v>5.3641315903308824</v>
          </cell>
          <cell r="BO87">
            <v>632.28</v>
          </cell>
          <cell r="BR87">
            <v>4.635721774577874</v>
          </cell>
          <cell r="BU87">
            <v>107.7</v>
          </cell>
          <cell r="BX87">
            <v>91.67</v>
          </cell>
          <cell r="CA87">
            <v>116.98</v>
          </cell>
          <cell r="CD87">
            <v>98.27</v>
          </cell>
          <cell r="CG87">
            <v>100.53</v>
          </cell>
          <cell r="CJ87">
            <v>98.26</v>
          </cell>
          <cell r="CM87">
            <v>101.16</v>
          </cell>
          <cell r="CP87">
            <v>94.62</v>
          </cell>
          <cell r="CS87">
            <v>117.48</v>
          </cell>
          <cell r="CV87">
            <v>104.49</v>
          </cell>
          <cell r="CY87">
            <v>111.5</v>
          </cell>
          <cell r="DB87">
            <v>105.84</v>
          </cell>
          <cell r="DE87">
            <v>100.9</v>
          </cell>
          <cell r="DH87">
            <v>101.4</v>
          </cell>
          <cell r="DQ87">
            <v>99.39</v>
          </cell>
          <cell r="DT87">
            <v>99.02</v>
          </cell>
        </row>
        <row r="88">
          <cell r="E88">
            <v>138.79300000000001</v>
          </cell>
          <cell r="I88">
            <v>77.3</v>
          </cell>
          <cell r="J88">
            <v>108.6</v>
          </cell>
          <cell r="M88">
            <v>101.8</v>
          </cell>
          <cell r="P88">
            <v>102.9</v>
          </cell>
          <cell r="S88">
            <v>100.4</v>
          </cell>
          <cell r="V88">
            <v>100.1</v>
          </cell>
          <cell r="Y88">
            <v>100.1</v>
          </cell>
          <cell r="AB88">
            <v>6810</v>
          </cell>
          <cell r="AE88">
            <v>3.2</v>
          </cell>
          <cell r="AH88">
            <v>3.4</v>
          </cell>
          <cell r="AK88">
            <v>556.9</v>
          </cell>
          <cell r="AN88">
            <v>601.29999999999995</v>
          </cell>
          <cell r="AQ88">
            <v>4.0124501956150525</v>
          </cell>
          <cell r="AT88">
            <v>4.3323510551684876</v>
          </cell>
          <cell r="AW88">
            <v>164088</v>
          </cell>
          <cell r="AZ88">
            <v>553992</v>
          </cell>
          <cell r="BC88">
            <v>106.1</v>
          </cell>
          <cell r="BF88">
            <v>100.4</v>
          </cell>
          <cell r="BI88">
            <v>500.47</v>
          </cell>
          <cell r="BL88">
            <v>3.6058734950609903</v>
          </cell>
          <cell r="BO88">
            <v>480.08</v>
          </cell>
          <cell r="BR88">
            <v>3.4589640687930943</v>
          </cell>
          <cell r="BU88">
            <v>116.81</v>
          </cell>
          <cell r="BX88">
            <v>92.28</v>
          </cell>
          <cell r="CA88">
            <v>127.4</v>
          </cell>
          <cell r="CD88">
            <v>98.4</v>
          </cell>
          <cell r="CG88">
            <v>108.45</v>
          </cell>
          <cell r="CJ88">
            <v>100</v>
          </cell>
          <cell r="CM88">
            <v>109.21</v>
          </cell>
          <cell r="CP88">
            <v>102.26</v>
          </cell>
          <cell r="CS88">
            <v>128.52000000000001</v>
          </cell>
          <cell r="CV88">
            <v>113.02</v>
          </cell>
          <cell r="CY88">
            <v>126.49</v>
          </cell>
          <cell r="DB88">
            <v>110.55</v>
          </cell>
          <cell r="DE88">
            <v>101.4</v>
          </cell>
          <cell r="DH88">
            <v>100.4</v>
          </cell>
          <cell r="DQ88">
            <v>103.93</v>
          </cell>
          <cell r="DT88">
            <v>111.06</v>
          </cell>
        </row>
        <row r="89">
          <cell r="E89">
            <v>138.41800000000001</v>
          </cell>
          <cell r="I89">
            <v>59.1</v>
          </cell>
          <cell r="J89">
            <v>106.8</v>
          </cell>
          <cell r="M89">
            <v>100.8</v>
          </cell>
          <cell r="P89">
            <v>101.9</v>
          </cell>
          <cell r="S89">
            <v>100.1</v>
          </cell>
          <cell r="V89">
            <v>100</v>
          </cell>
          <cell r="Y89">
            <v>99.6</v>
          </cell>
          <cell r="AB89">
            <v>6766</v>
          </cell>
          <cell r="AE89">
            <v>3.3</v>
          </cell>
          <cell r="AH89">
            <v>3.3</v>
          </cell>
          <cell r="AK89">
            <v>460.2</v>
          </cell>
          <cell r="AN89">
            <v>624.29999999999995</v>
          </cell>
          <cell r="AQ89">
            <v>3.3247121039171206</v>
          </cell>
          <cell r="AT89">
            <v>4.5102515568784405</v>
          </cell>
          <cell r="AW89">
            <v>165467</v>
          </cell>
          <cell r="AZ89">
            <v>555248</v>
          </cell>
          <cell r="BC89">
            <v>94.9</v>
          </cell>
          <cell r="BF89">
            <v>99.5</v>
          </cell>
          <cell r="BI89">
            <v>347.45</v>
          </cell>
          <cell r="BL89">
            <v>2.5101504139635016</v>
          </cell>
          <cell r="BO89">
            <v>588.66</v>
          </cell>
          <cell r="BR89">
            <v>4.2527705934199309</v>
          </cell>
          <cell r="BU89">
            <v>109.61</v>
          </cell>
          <cell r="BX89">
            <v>90.56</v>
          </cell>
          <cell r="CA89">
            <v>117.22</v>
          </cell>
          <cell r="CD89">
            <v>95.34</v>
          </cell>
          <cell r="CG89">
            <v>104.84</v>
          </cell>
          <cell r="CJ89">
            <v>101.99</v>
          </cell>
          <cell r="CM89">
            <v>101.16</v>
          </cell>
          <cell r="CP89">
            <v>89.83</v>
          </cell>
          <cell r="CS89">
            <v>117.48</v>
          </cell>
          <cell r="CV89">
            <v>96.54</v>
          </cell>
          <cell r="CY89">
            <v>118.17</v>
          </cell>
          <cell r="DB89">
            <v>99.81</v>
          </cell>
          <cell r="DE89">
            <v>101.7</v>
          </cell>
          <cell r="DH89">
            <v>102.1</v>
          </cell>
          <cell r="DQ89">
            <v>95.42</v>
          </cell>
          <cell r="DT89">
            <v>105.24</v>
          </cell>
        </row>
        <row r="90">
          <cell r="E90">
            <v>139.428</v>
          </cell>
          <cell r="I90">
            <v>59.1</v>
          </cell>
          <cell r="J90">
            <v>106.4</v>
          </cell>
          <cell r="M90">
            <v>101.7</v>
          </cell>
          <cell r="P90">
            <v>102.8</v>
          </cell>
          <cell r="S90">
            <v>100.1</v>
          </cell>
          <cell r="V90">
            <v>100.4</v>
          </cell>
          <cell r="Y90">
            <v>99.4</v>
          </cell>
          <cell r="AB90">
            <v>6792</v>
          </cell>
          <cell r="AE90">
            <v>3.3</v>
          </cell>
          <cell r="AH90">
            <v>3.3</v>
          </cell>
          <cell r="AK90">
            <v>711.9</v>
          </cell>
          <cell r="AN90">
            <v>602.29999999999995</v>
          </cell>
          <cell r="AQ90">
            <v>5.1058610895946295</v>
          </cell>
          <cell r="AT90">
            <v>4.3197922942307141</v>
          </cell>
          <cell r="AW90">
            <v>166705</v>
          </cell>
          <cell r="AZ90">
            <v>556689</v>
          </cell>
          <cell r="BC90">
            <v>95.4</v>
          </cell>
          <cell r="BF90">
            <v>101.2</v>
          </cell>
          <cell r="BI90">
            <v>777.27</v>
          </cell>
          <cell r="BL90">
            <v>5.5747052242017388</v>
          </cell>
          <cell r="BO90">
            <v>518.36</v>
          </cell>
          <cell r="BR90">
            <v>3.7177611383653213</v>
          </cell>
          <cell r="BU90">
            <v>94.09</v>
          </cell>
          <cell r="BX90">
            <v>97.18</v>
          </cell>
          <cell r="CA90">
            <v>105.73</v>
          </cell>
          <cell r="CD90">
            <v>103.11</v>
          </cell>
          <cell r="CG90">
            <v>105.87</v>
          </cell>
          <cell r="CJ90">
            <v>101.01</v>
          </cell>
          <cell r="CM90">
            <v>101.66</v>
          </cell>
          <cell r="CP90">
            <v>106.48</v>
          </cell>
          <cell r="CS90">
            <v>119.2</v>
          </cell>
          <cell r="CV90">
            <v>116.59</v>
          </cell>
          <cell r="CY90">
            <v>117.81</v>
          </cell>
          <cell r="DB90">
            <v>111.95</v>
          </cell>
          <cell r="DE90">
            <v>101.7</v>
          </cell>
          <cell r="DH90">
            <v>101.6</v>
          </cell>
          <cell r="DQ90">
            <v>106.91</v>
          </cell>
          <cell r="DT90">
            <v>104.32</v>
          </cell>
        </row>
        <row r="91">
          <cell r="E91">
            <v>141.39699999999999</v>
          </cell>
          <cell r="I91">
            <v>72.7</v>
          </cell>
          <cell r="J91">
            <v>109.6</v>
          </cell>
          <cell r="M91">
            <v>103.8</v>
          </cell>
          <cell r="P91">
            <v>105</v>
          </cell>
          <cell r="S91">
            <v>100.2</v>
          </cell>
          <cell r="V91">
            <v>100.6</v>
          </cell>
          <cell r="Y91">
            <v>99.5</v>
          </cell>
          <cell r="AB91">
            <v>6772</v>
          </cell>
          <cell r="AE91">
            <v>3.4</v>
          </cell>
          <cell r="AH91">
            <v>3.4</v>
          </cell>
          <cell r="AK91">
            <v>337.7</v>
          </cell>
          <cell r="AN91">
            <v>468.6</v>
          </cell>
          <cell r="AQ91">
            <v>2.3883109259743844</v>
          </cell>
          <cell r="AT91">
            <v>3.3140731415800904</v>
          </cell>
          <cell r="AW91">
            <v>167161</v>
          </cell>
          <cell r="AZ91">
            <v>558059</v>
          </cell>
          <cell r="BC91">
            <v>99.6</v>
          </cell>
          <cell r="BF91">
            <v>101.7</v>
          </cell>
          <cell r="BI91">
            <v>462.14</v>
          </cell>
          <cell r="BL91">
            <v>3.2683861750956527</v>
          </cell>
          <cell r="BO91">
            <v>486.07</v>
          </cell>
          <cell r="BR91">
            <v>3.4376259750914095</v>
          </cell>
          <cell r="BU91">
            <v>113.25</v>
          </cell>
          <cell r="BX91">
            <v>101.47</v>
          </cell>
          <cell r="CA91">
            <v>127.28</v>
          </cell>
          <cell r="CD91">
            <v>108.71</v>
          </cell>
          <cell r="CG91">
            <v>109.62</v>
          </cell>
          <cell r="CJ91">
            <v>104.38</v>
          </cell>
          <cell r="CM91">
            <v>108.64</v>
          </cell>
          <cell r="CP91">
            <v>106.02</v>
          </cell>
          <cell r="CS91">
            <v>128.63</v>
          </cell>
          <cell r="CV91">
            <v>117.63</v>
          </cell>
          <cell r="CY91">
            <v>133.13999999999999</v>
          </cell>
          <cell r="DB91">
            <v>114.49</v>
          </cell>
          <cell r="DE91">
            <v>101.8</v>
          </cell>
          <cell r="DH91">
            <v>101.5</v>
          </cell>
          <cell r="DQ91">
            <v>108.08</v>
          </cell>
          <cell r="DT91">
            <v>115.86</v>
          </cell>
        </row>
        <row r="92">
          <cell r="E92">
            <v>143.34700000000001</v>
          </cell>
          <cell r="I92">
            <v>81.8</v>
          </cell>
          <cell r="J92">
            <v>108.7</v>
          </cell>
          <cell r="M92">
            <v>103.4</v>
          </cell>
          <cell r="P92">
            <v>104.5</v>
          </cell>
          <cell r="S92">
            <v>100.3</v>
          </cell>
          <cell r="V92">
            <v>100.3</v>
          </cell>
          <cell r="Y92">
            <v>99.5</v>
          </cell>
          <cell r="AB92">
            <v>6709</v>
          </cell>
          <cell r="AE92">
            <v>3.2</v>
          </cell>
          <cell r="AH92">
            <v>3.3</v>
          </cell>
          <cell r="AK92">
            <v>668.5</v>
          </cell>
          <cell r="AN92">
            <v>569.70000000000005</v>
          </cell>
          <cell r="AQ92">
            <v>4.6635088282280055</v>
          </cell>
          <cell r="AT92">
            <v>3.9742722205557146</v>
          </cell>
          <cell r="AW92">
            <v>168825</v>
          </cell>
          <cell r="AZ92">
            <v>559163</v>
          </cell>
          <cell r="BC92">
            <v>101.1</v>
          </cell>
          <cell r="BF92">
            <v>102.3</v>
          </cell>
          <cell r="BI92">
            <v>670.17</v>
          </cell>
          <cell r="BL92">
            <v>4.6751588801997945</v>
          </cell>
          <cell r="BO92">
            <v>702.53</v>
          </cell>
          <cell r="BR92">
            <v>4.9009047974495452</v>
          </cell>
          <cell r="BU92">
            <v>102.24</v>
          </cell>
          <cell r="BX92">
            <v>97.79</v>
          </cell>
          <cell r="CA92">
            <v>116.74</v>
          </cell>
          <cell r="CD92">
            <v>109.09</v>
          </cell>
          <cell r="CG92">
            <v>104.66</v>
          </cell>
          <cell r="CJ92">
            <v>109.65</v>
          </cell>
          <cell r="CM92">
            <v>99.77</v>
          </cell>
          <cell r="CP92">
            <v>103.63</v>
          </cell>
          <cell r="CS92">
            <v>121.66</v>
          </cell>
          <cell r="CV92">
            <v>115.9</v>
          </cell>
          <cell r="CY92">
            <v>125.46</v>
          </cell>
          <cell r="DB92">
            <v>114.67</v>
          </cell>
          <cell r="DE92">
            <v>102.1</v>
          </cell>
          <cell r="DH92">
            <v>102.3</v>
          </cell>
          <cell r="DQ92">
            <v>107.53</v>
          </cell>
          <cell r="DT92">
            <v>106.64</v>
          </cell>
        </row>
        <row r="93">
          <cell r="E93">
            <v>142.369</v>
          </cell>
          <cell r="I93">
            <v>72.7</v>
          </cell>
          <cell r="J93">
            <v>106.9</v>
          </cell>
          <cell r="M93">
            <v>103.2</v>
          </cell>
          <cell r="P93">
            <v>104.8</v>
          </cell>
          <cell r="S93">
            <v>100.5</v>
          </cell>
          <cell r="V93">
            <v>100.4</v>
          </cell>
          <cell r="Y93">
            <v>99.4</v>
          </cell>
          <cell r="AB93">
            <v>6663</v>
          </cell>
          <cell r="AE93">
            <v>3.1</v>
          </cell>
          <cell r="AH93">
            <v>3.4</v>
          </cell>
          <cell r="AK93">
            <v>823.2</v>
          </cell>
          <cell r="AN93">
            <v>678.3</v>
          </cell>
          <cell r="AQ93">
            <v>5.7821576326306996</v>
          </cell>
          <cell r="AT93">
            <v>4.764379886070703</v>
          </cell>
          <cell r="AW93">
            <v>169908</v>
          </cell>
          <cell r="AZ93">
            <v>559432</v>
          </cell>
          <cell r="BC93">
            <v>124.8</v>
          </cell>
          <cell r="BF93">
            <v>101.6</v>
          </cell>
          <cell r="BI93">
            <v>878.92</v>
          </cell>
          <cell r="BL93">
            <v>6.1735349689890349</v>
          </cell>
          <cell r="BO93">
            <v>508.73</v>
          </cell>
          <cell r="BR93">
            <v>3.5733200345580851</v>
          </cell>
          <cell r="BU93">
            <v>103.97</v>
          </cell>
          <cell r="BX93">
            <v>104.9</v>
          </cell>
          <cell r="CA93">
            <v>115.56</v>
          </cell>
          <cell r="CD93">
            <v>115.33</v>
          </cell>
          <cell r="CG93">
            <v>105.43</v>
          </cell>
          <cell r="CJ93">
            <v>105.05</v>
          </cell>
          <cell r="CM93">
            <v>93.36</v>
          </cell>
          <cell r="CP93">
            <v>101.01</v>
          </cell>
          <cell r="CS93">
            <v>116.09</v>
          </cell>
          <cell r="CV93">
            <v>113.59</v>
          </cell>
          <cell r="CY93">
            <v>125.15</v>
          </cell>
          <cell r="DB93">
            <v>120.47</v>
          </cell>
          <cell r="DE93">
            <v>102</v>
          </cell>
          <cell r="DH93">
            <v>101.2</v>
          </cell>
          <cell r="DQ93">
            <v>113.06</v>
          </cell>
          <cell r="DT93">
            <v>104.06</v>
          </cell>
        </row>
        <row r="94">
          <cell r="E94">
            <v>143.256</v>
          </cell>
          <cell r="I94">
            <v>45.5</v>
          </cell>
          <cell r="J94">
            <v>108.4</v>
          </cell>
          <cell r="M94">
            <v>108.1</v>
          </cell>
          <cell r="P94">
            <v>108.7</v>
          </cell>
          <cell r="S94">
            <v>100.6</v>
          </cell>
          <cell r="V94">
            <v>100.3</v>
          </cell>
          <cell r="Y94">
            <v>99</v>
          </cell>
          <cell r="AB94">
            <v>6642</v>
          </cell>
          <cell r="AE94">
            <v>3.3</v>
          </cell>
          <cell r="AH94">
            <v>3.3</v>
          </cell>
          <cell r="AK94">
            <v>152.19999999999999</v>
          </cell>
          <cell r="AN94">
            <v>717.1</v>
          </cell>
          <cell r="AQ94">
            <v>1.0624336851510581</v>
          </cell>
          <cell r="AT94">
            <v>5.0057240185402359</v>
          </cell>
          <cell r="AW94">
            <v>171814</v>
          </cell>
          <cell r="AZ94">
            <v>560337</v>
          </cell>
          <cell r="BC94">
            <v>96.2</v>
          </cell>
          <cell r="BF94">
            <v>102.2</v>
          </cell>
          <cell r="BI94">
            <v>-24.48</v>
          </cell>
          <cell r="BL94">
            <v>-0.17088289495727929</v>
          </cell>
          <cell r="BO94">
            <v>534.26</v>
          </cell>
          <cell r="BR94">
            <v>3.7294074942759812</v>
          </cell>
          <cell r="BU94">
            <v>112.73</v>
          </cell>
          <cell r="BX94">
            <v>96.08</v>
          </cell>
          <cell r="CA94">
            <v>126.1</v>
          </cell>
          <cell r="CD94">
            <v>104.38</v>
          </cell>
          <cell r="CG94">
            <v>110.69</v>
          </cell>
          <cell r="CJ94">
            <v>109.65</v>
          </cell>
          <cell r="CM94">
            <v>103.87</v>
          </cell>
          <cell r="CP94">
            <v>98.16</v>
          </cell>
          <cell r="CS94">
            <v>128.52000000000001</v>
          </cell>
          <cell r="CV94">
            <v>111.87</v>
          </cell>
          <cell r="CY94">
            <v>135.63</v>
          </cell>
          <cell r="DB94">
            <v>102.32</v>
          </cell>
          <cell r="DE94">
            <v>102.3</v>
          </cell>
          <cell r="DH94">
            <v>106.1</v>
          </cell>
          <cell r="DQ94">
            <v>92.65</v>
          </cell>
          <cell r="DT94">
            <v>110.62</v>
          </cell>
        </row>
        <row r="95">
          <cell r="E95">
            <v>143.30500000000001</v>
          </cell>
          <cell r="I95">
            <v>45.5</v>
          </cell>
          <cell r="J95">
            <v>106.8</v>
          </cell>
          <cell r="M95">
            <v>104.8</v>
          </cell>
          <cell r="P95">
            <v>106.4</v>
          </cell>
          <cell r="S95">
            <v>100.6</v>
          </cell>
          <cell r="V95">
            <v>100.1</v>
          </cell>
          <cell r="Y95">
            <v>98.8</v>
          </cell>
          <cell r="AB95">
            <v>6647</v>
          </cell>
          <cell r="AE95">
            <v>3.5</v>
          </cell>
          <cell r="AH95">
            <v>3.4</v>
          </cell>
          <cell r="AK95">
            <v>844.7</v>
          </cell>
          <cell r="AN95">
            <v>792.7</v>
          </cell>
          <cell r="AQ95">
            <v>5.8944209901957363</v>
          </cell>
          <cell r="AT95">
            <v>5.5315585639021672</v>
          </cell>
          <cell r="AW95">
            <v>173063</v>
          </cell>
          <cell r="AZ95">
            <v>560823</v>
          </cell>
          <cell r="BC95">
            <v>93.3</v>
          </cell>
          <cell r="BF95">
            <v>105.1</v>
          </cell>
          <cell r="BI95">
            <v>680.72</v>
          </cell>
          <cell r="BL95">
            <v>4.7501482851261292</v>
          </cell>
          <cell r="BO95">
            <v>630.82000000000005</v>
          </cell>
          <cell r="BR95">
            <v>4.4019399183559544</v>
          </cell>
          <cell r="BU95">
            <v>94.9</v>
          </cell>
          <cell r="BX95">
            <v>109</v>
          </cell>
          <cell r="CA95">
            <v>113</v>
          </cell>
          <cell r="CD95">
            <v>114.6</v>
          </cell>
          <cell r="CG95">
            <v>107.85</v>
          </cell>
          <cell r="CJ95">
            <v>108.19</v>
          </cell>
          <cell r="CM95">
            <v>95.8</v>
          </cell>
          <cell r="CP95">
            <v>102.2</v>
          </cell>
          <cell r="CS95">
            <v>124.4</v>
          </cell>
          <cell r="CV95">
            <v>120.6</v>
          </cell>
          <cell r="CY95">
            <v>125.9</v>
          </cell>
          <cell r="DB95">
            <v>115.3</v>
          </cell>
          <cell r="DE95">
            <v>102.5</v>
          </cell>
          <cell r="DH95">
            <v>102.6</v>
          </cell>
          <cell r="DQ95">
            <v>103.24</v>
          </cell>
          <cell r="DT95">
            <v>96.74</v>
          </cell>
        </row>
        <row r="96">
          <cell r="E96">
            <v>140.93199999999999</v>
          </cell>
          <cell r="I96">
            <v>54.5</v>
          </cell>
          <cell r="J96">
            <v>105.7</v>
          </cell>
          <cell r="M96">
            <v>104.5</v>
          </cell>
          <cell r="P96">
            <v>105.1</v>
          </cell>
          <cell r="S96">
            <v>100.5</v>
          </cell>
          <cell r="V96">
            <v>100.2</v>
          </cell>
          <cell r="Y96">
            <v>98.6</v>
          </cell>
          <cell r="AB96">
            <v>6723</v>
          </cell>
          <cell r="AE96">
            <v>3.5</v>
          </cell>
          <cell r="AH96">
            <v>3.3</v>
          </cell>
          <cell r="AK96">
            <v>1040.4000000000001</v>
          </cell>
          <cell r="AN96">
            <v>656.7</v>
          </cell>
          <cell r="AQ96">
            <v>7.3822836545284263</v>
          </cell>
          <cell r="AT96">
            <v>4.6596940368404631</v>
          </cell>
          <cell r="AW96">
            <v>174118</v>
          </cell>
          <cell r="AZ96">
            <v>562314</v>
          </cell>
          <cell r="BC96">
            <v>121.1</v>
          </cell>
          <cell r="BF96">
            <v>112.8</v>
          </cell>
          <cell r="BI96">
            <v>800.21</v>
          </cell>
          <cell r="BL96">
            <v>5.6779865467033757</v>
          </cell>
          <cell r="BO96">
            <v>585.85</v>
          </cell>
          <cell r="BR96">
            <v>4.1569693185365999</v>
          </cell>
          <cell r="BU96">
            <v>120.8</v>
          </cell>
          <cell r="BX96">
            <v>116.5</v>
          </cell>
          <cell r="CA96">
            <v>143.80000000000001</v>
          </cell>
          <cell r="CD96">
            <v>122.9</v>
          </cell>
          <cell r="CG96">
            <v>105.2</v>
          </cell>
          <cell r="CJ96">
            <v>107.23</v>
          </cell>
          <cell r="CM96">
            <v>111.5</v>
          </cell>
          <cell r="CP96">
            <v>110.9</v>
          </cell>
          <cell r="CS96">
            <v>149.69999999999999</v>
          </cell>
          <cell r="CV96">
            <v>133.4</v>
          </cell>
          <cell r="CY96">
            <v>142.30000000000001</v>
          </cell>
          <cell r="DB96">
            <v>131.19999999999999</v>
          </cell>
          <cell r="DE96">
            <v>102.5</v>
          </cell>
          <cell r="DH96">
            <v>102.2</v>
          </cell>
          <cell r="DQ96">
            <v>117.62</v>
          </cell>
          <cell r="DT96">
            <v>109.24</v>
          </cell>
        </row>
        <row r="97">
          <cell r="E97">
            <v>143.749</v>
          </cell>
          <cell r="I97">
            <v>27.3</v>
          </cell>
          <cell r="J97">
            <v>103.9</v>
          </cell>
          <cell r="M97">
            <v>104.5</v>
          </cell>
          <cell r="P97">
            <v>105.2</v>
          </cell>
          <cell r="S97">
            <v>102</v>
          </cell>
          <cell r="V97">
            <v>102.2</v>
          </cell>
          <cell r="Y97">
            <v>100.5</v>
          </cell>
          <cell r="AB97">
            <v>6805</v>
          </cell>
          <cell r="AE97">
            <v>3.4</v>
          </cell>
          <cell r="AH97">
            <v>3.2</v>
          </cell>
          <cell r="AK97">
            <v>1060.8</v>
          </cell>
          <cell r="AN97">
            <v>1000</v>
          </cell>
          <cell r="AQ97">
            <v>7.3795295967276298</v>
          </cell>
          <cell r="AT97">
            <v>6.9565701326617928</v>
          </cell>
          <cell r="AW97">
            <v>174935</v>
          </cell>
          <cell r="AZ97">
            <v>565395</v>
          </cell>
          <cell r="BC97">
            <v>97.4</v>
          </cell>
          <cell r="BF97">
            <v>97.1</v>
          </cell>
          <cell r="BI97">
            <v>807.17</v>
          </cell>
          <cell r="BL97">
            <v>5.6151347139806189</v>
          </cell>
          <cell r="BO97">
            <v>821.24</v>
          </cell>
          <cell r="BR97">
            <v>5.7130136557471705</v>
          </cell>
          <cell r="BU97">
            <v>100.3</v>
          </cell>
          <cell r="BX97">
            <v>117.7</v>
          </cell>
          <cell r="CA97">
            <v>119.8</v>
          </cell>
          <cell r="CD97">
            <v>124.6</v>
          </cell>
          <cell r="CG97">
            <v>105.76</v>
          </cell>
          <cell r="CJ97">
            <v>112.59</v>
          </cell>
          <cell r="CM97">
            <v>101.9</v>
          </cell>
          <cell r="CP97">
            <v>109.7</v>
          </cell>
          <cell r="CS97">
            <v>131.4</v>
          </cell>
          <cell r="CV97">
            <v>130.1</v>
          </cell>
          <cell r="CY97">
            <v>137.69999999999999</v>
          </cell>
          <cell r="DB97">
            <v>127.9</v>
          </cell>
          <cell r="DE97">
            <v>102.9</v>
          </cell>
          <cell r="DH97">
            <v>102.7</v>
          </cell>
          <cell r="DQ97">
            <v>115.94</v>
          </cell>
          <cell r="DT97">
            <v>109.67</v>
          </cell>
        </row>
        <row r="98">
          <cell r="E98">
            <v>136.29599999999999</v>
          </cell>
          <cell r="I98">
            <v>45.5</v>
          </cell>
          <cell r="J98">
            <v>104.5</v>
          </cell>
          <cell r="M98">
            <v>107.7</v>
          </cell>
          <cell r="P98">
            <v>108.3</v>
          </cell>
          <cell r="S98">
            <v>101.9</v>
          </cell>
          <cell r="V98">
            <v>102.4</v>
          </cell>
          <cell r="Y98">
            <v>100.4</v>
          </cell>
          <cell r="AB98">
            <v>6876</v>
          </cell>
          <cell r="AE98">
            <v>3.5</v>
          </cell>
          <cell r="AH98">
            <v>3.4</v>
          </cell>
          <cell r="AK98">
            <v>868.6</v>
          </cell>
          <cell r="AN98">
            <v>1045.4000000000001</v>
          </cell>
          <cell r="AQ98">
            <v>6.3728942889006284</v>
          </cell>
          <cell r="AT98">
            <v>7.6700710218935271</v>
          </cell>
          <cell r="AW98">
            <v>176011</v>
          </cell>
          <cell r="AZ98">
            <v>566780</v>
          </cell>
          <cell r="BC98">
            <v>96.3</v>
          </cell>
          <cell r="BF98">
            <v>98.7</v>
          </cell>
          <cell r="BI98">
            <v>731.98</v>
          </cell>
          <cell r="BL98">
            <v>5.3705171098198043</v>
          </cell>
          <cell r="BO98">
            <v>974.54</v>
          </cell>
          <cell r="BR98">
            <v>7.150173152550332</v>
          </cell>
          <cell r="BU98">
            <v>102.9</v>
          </cell>
          <cell r="BX98">
            <v>110</v>
          </cell>
          <cell r="CA98">
            <v>113.9</v>
          </cell>
          <cell r="CD98">
            <v>115.9</v>
          </cell>
          <cell r="CG98">
            <v>109.3</v>
          </cell>
          <cell r="CJ98">
            <v>114.68</v>
          </cell>
          <cell r="CM98">
            <v>104</v>
          </cell>
          <cell r="CP98">
            <v>100.8</v>
          </cell>
          <cell r="CS98">
            <v>132.69999999999999</v>
          </cell>
          <cell r="CV98">
            <v>117.1</v>
          </cell>
          <cell r="CY98">
            <v>128.19999999999999</v>
          </cell>
          <cell r="DB98">
            <v>118.5</v>
          </cell>
          <cell r="DE98">
            <v>102.9</v>
          </cell>
          <cell r="DH98">
            <v>102.7</v>
          </cell>
          <cell r="DQ98">
            <v>107.51</v>
          </cell>
          <cell r="DT98">
            <v>105.71</v>
          </cell>
        </row>
        <row r="99">
          <cell r="E99">
            <v>129.899</v>
          </cell>
          <cell r="I99">
            <v>40.9</v>
          </cell>
          <cell r="J99">
            <v>103.6</v>
          </cell>
          <cell r="M99">
            <v>104.3</v>
          </cell>
          <cell r="P99">
            <v>106.2</v>
          </cell>
          <cell r="S99">
            <v>102.2</v>
          </cell>
          <cell r="V99">
            <v>102.4</v>
          </cell>
          <cell r="Y99">
            <v>100.5</v>
          </cell>
          <cell r="AB99">
            <v>6908</v>
          </cell>
          <cell r="AE99">
            <v>3.3</v>
          </cell>
          <cell r="AH99">
            <v>3.4</v>
          </cell>
          <cell r="AK99">
            <v>987.5</v>
          </cell>
          <cell r="AN99">
            <v>927.5</v>
          </cell>
          <cell r="AQ99">
            <v>7.6020600620482064</v>
          </cell>
          <cell r="AT99">
            <v>7.1401627418224924</v>
          </cell>
          <cell r="AW99">
            <v>177304</v>
          </cell>
          <cell r="AZ99">
            <v>569104</v>
          </cell>
          <cell r="BC99">
            <v>96.1</v>
          </cell>
          <cell r="BF99">
            <v>99.3</v>
          </cell>
          <cell r="BI99">
            <v>959.41</v>
          </cell>
          <cell r="BL99">
            <v>7.3858151332958677</v>
          </cell>
          <cell r="BO99">
            <v>854.77</v>
          </cell>
          <cell r="BR99">
            <v>6.5802662068222233</v>
          </cell>
          <cell r="BU99">
            <v>100.7</v>
          </cell>
          <cell r="BX99">
            <v>113.1</v>
          </cell>
          <cell r="CA99">
            <v>108.2</v>
          </cell>
          <cell r="CD99">
            <v>113.7</v>
          </cell>
          <cell r="CG99">
            <v>105.82</v>
          </cell>
          <cell r="CJ99">
            <v>112.29</v>
          </cell>
          <cell r="CM99">
            <v>106.6</v>
          </cell>
          <cell r="CP99">
            <v>107.8</v>
          </cell>
          <cell r="CS99">
            <v>127.9</v>
          </cell>
          <cell r="CV99">
            <v>119.5</v>
          </cell>
          <cell r="CY99">
            <v>120.2</v>
          </cell>
          <cell r="DB99">
            <v>119</v>
          </cell>
          <cell r="DE99">
            <v>102.8</v>
          </cell>
          <cell r="DH99">
            <v>102.2</v>
          </cell>
          <cell r="DQ99">
            <v>113.06</v>
          </cell>
          <cell r="DT99">
            <v>103.82</v>
          </cell>
        </row>
        <row r="100">
          <cell r="E100">
            <v>127.2</v>
          </cell>
          <cell r="I100">
            <v>45.5</v>
          </cell>
          <cell r="J100">
            <v>102.9</v>
          </cell>
          <cell r="M100">
            <v>104.9</v>
          </cell>
          <cell r="P100">
            <v>106.9</v>
          </cell>
          <cell r="S100">
            <v>102.2</v>
          </cell>
          <cell r="V100">
            <v>102</v>
          </cell>
          <cell r="Y100">
            <v>100.2</v>
          </cell>
          <cell r="AB100">
            <v>6873</v>
          </cell>
          <cell r="AE100">
            <v>3.3</v>
          </cell>
          <cell r="AH100">
            <v>3.4</v>
          </cell>
          <cell r="AK100">
            <v>881.9</v>
          </cell>
          <cell r="AN100">
            <v>841.8</v>
          </cell>
          <cell r="AQ100">
            <v>6.9331761006289305</v>
          </cell>
          <cell r="AT100">
            <v>6.6179245283018862</v>
          </cell>
          <cell r="AW100">
            <v>177442</v>
          </cell>
          <cell r="AZ100">
            <v>570951</v>
          </cell>
          <cell r="BC100">
            <v>104</v>
          </cell>
          <cell r="BF100">
            <v>99.1</v>
          </cell>
          <cell r="BI100">
            <v>839.1</v>
          </cell>
          <cell r="BL100">
            <v>6.5966981132075473</v>
          </cell>
          <cell r="BO100">
            <v>801.88</v>
          </cell>
          <cell r="BR100">
            <v>6.3040880503144656</v>
          </cell>
          <cell r="BU100">
            <v>120</v>
          </cell>
          <cell r="BX100">
            <v>116.1</v>
          </cell>
          <cell r="CA100">
            <v>129.5</v>
          </cell>
          <cell r="CD100">
            <v>114.8</v>
          </cell>
          <cell r="CG100">
            <v>110.81</v>
          </cell>
          <cell r="CJ100">
            <v>114.49</v>
          </cell>
          <cell r="CM100">
            <v>113.5</v>
          </cell>
          <cell r="CP100">
            <v>116.4</v>
          </cell>
          <cell r="CS100">
            <v>131.30000000000001</v>
          </cell>
          <cell r="CV100">
            <v>126.4</v>
          </cell>
          <cell r="CY100">
            <v>130.9</v>
          </cell>
          <cell r="DB100">
            <v>123.7</v>
          </cell>
          <cell r="DE100">
            <v>102.9</v>
          </cell>
          <cell r="DH100">
            <v>103.2</v>
          </cell>
          <cell r="DQ100">
            <v>119.01</v>
          </cell>
          <cell r="DT100">
            <v>114.04</v>
          </cell>
        </row>
        <row r="101">
          <cell r="E101">
            <v>126.456</v>
          </cell>
          <cell r="I101">
            <v>31.8</v>
          </cell>
          <cell r="J101">
            <v>101.7</v>
          </cell>
          <cell r="M101">
            <v>103.5</v>
          </cell>
          <cell r="P101">
            <v>105.4</v>
          </cell>
          <cell r="S101">
            <v>102.3</v>
          </cell>
          <cell r="V101">
            <v>102.1</v>
          </cell>
          <cell r="Y101">
            <v>99.9</v>
          </cell>
          <cell r="AB101">
            <v>6821</v>
          </cell>
          <cell r="AE101">
            <v>3.4</v>
          </cell>
          <cell r="AH101">
            <v>3.4</v>
          </cell>
          <cell r="AK101">
            <v>806.1</v>
          </cell>
          <cell r="AN101">
            <v>977.6</v>
          </cell>
          <cell r="AQ101">
            <v>6.374549250332131</v>
          </cell>
          <cell r="AT101">
            <v>7.7307521983931169</v>
          </cell>
          <cell r="AW101">
            <v>179018</v>
          </cell>
          <cell r="AZ101">
            <v>572949</v>
          </cell>
          <cell r="BC101">
            <v>94.6</v>
          </cell>
          <cell r="BF101">
            <v>99.3</v>
          </cell>
          <cell r="BI101">
            <v>719.07</v>
          </cell>
          <cell r="BL101">
            <v>5.6863256784968685</v>
          </cell>
          <cell r="BO101">
            <v>990.75</v>
          </cell>
          <cell r="BR101">
            <v>7.8347409375593093</v>
          </cell>
          <cell r="BU101">
            <v>108.3</v>
          </cell>
          <cell r="BX101">
            <v>110.2</v>
          </cell>
          <cell r="CA101">
            <v>116</v>
          </cell>
          <cell r="CD101">
            <v>107.5</v>
          </cell>
          <cell r="CG101">
            <v>105.5</v>
          </cell>
          <cell r="CJ101">
            <v>114.73</v>
          </cell>
          <cell r="CM101">
            <v>101.6</v>
          </cell>
          <cell r="CP101">
            <v>98.6</v>
          </cell>
          <cell r="CS101">
            <v>121.5</v>
          </cell>
          <cell r="CV101">
            <v>111.4</v>
          </cell>
          <cell r="CY101">
            <v>122.4</v>
          </cell>
          <cell r="DB101">
            <v>113.7</v>
          </cell>
          <cell r="DE101">
            <v>102.7</v>
          </cell>
          <cell r="DH101">
            <v>103.2</v>
          </cell>
          <cell r="DQ101">
            <v>107.38</v>
          </cell>
          <cell r="DT101">
            <v>105.18</v>
          </cell>
        </row>
        <row r="102">
          <cell r="E102">
            <v>132.78800000000001</v>
          </cell>
          <cell r="I102">
            <v>59.1</v>
          </cell>
          <cell r="J102">
            <v>102.6</v>
          </cell>
          <cell r="M102">
            <v>104.2</v>
          </cell>
          <cell r="P102">
            <v>107.4</v>
          </cell>
          <cell r="S102">
            <v>102.5</v>
          </cell>
          <cell r="V102">
            <v>102.8</v>
          </cell>
          <cell r="Y102">
            <v>99.9</v>
          </cell>
          <cell r="AB102">
            <v>6832</v>
          </cell>
          <cell r="AE102">
            <v>3.5</v>
          </cell>
          <cell r="AH102">
            <v>3.4</v>
          </cell>
          <cell r="AK102">
            <v>1134.3</v>
          </cell>
          <cell r="AN102">
            <v>942.6</v>
          </cell>
          <cell r="AQ102">
            <v>8.5421875470675044</v>
          </cell>
          <cell r="AT102">
            <v>7.0985329999698763</v>
          </cell>
          <cell r="AW102">
            <v>179726</v>
          </cell>
          <cell r="AZ102">
            <v>573851</v>
          </cell>
          <cell r="BC102">
            <v>93.2</v>
          </cell>
          <cell r="BF102">
            <v>98.8</v>
          </cell>
          <cell r="BI102">
            <v>1063.53</v>
          </cell>
          <cell r="BL102">
            <v>8.0092327619965644</v>
          </cell>
          <cell r="BO102">
            <v>765.15</v>
          </cell>
          <cell r="BR102">
            <v>5.7621923667801305</v>
          </cell>
          <cell r="BU102">
            <v>102.6</v>
          </cell>
          <cell r="BX102">
            <v>123.5</v>
          </cell>
          <cell r="CA102">
            <v>113.2</v>
          </cell>
          <cell r="CD102">
            <v>121.9</v>
          </cell>
          <cell r="CG102">
            <v>110.07</v>
          </cell>
          <cell r="CJ102">
            <v>113.03</v>
          </cell>
          <cell r="CM102">
            <v>98.7</v>
          </cell>
          <cell r="CP102">
            <v>117.6</v>
          </cell>
          <cell r="CS102">
            <v>123.9</v>
          </cell>
          <cell r="CV102">
            <v>132.1</v>
          </cell>
          <cell r="CY102">
            <v>127.8</v>
          </cell>
          <cell r="DB102">
            <v>127.8</v>
          </cell>
          <cell r="DE102">
            <v>102.9</v>
          </cell>
          <cell r="DH102">
            <v>102.4</v>
          </cell>
          <cell r="DQ102">
            <v>119.64</v>
          </cell>
          <cell r="DT102">
            <v>108.33</v>
          </cell>
        </row>
        <row r="103">
          <cell r="E103">
            <v>135.511</v>
          </cell>
          <cell r="I103">
            <v>36.4</v>
          </cell>
          <cell r="J103">
            <v>100</v>
          </cell>
          <cell r="M103">
            <v>103.7</v>
          </cell>
          <cell r="P103">
            <v>106.5</v>
          </cell>
          <cell r="S103">
            <v>102.7</v>
          </cell>
          <cell r="V103">
            <v>103.1</v>
          </cell>
          <cell r="Y103">
            <v>100</v>
          </cell>
          <cell r="AB103">
            <v>6833</v>
          </cell>
          <cell r="AE103">
            <v>3.5</v>
          </cell>
          <cell r="AH103">
            <v>3.5</v>
          </cell>
          <cell r="AK103">
            <v>1098.4000000000001</v>
          </cell>
          <cell r="AN103">
            <v>1134.0999999999999</v>
          </cell>
          <cell r="AQ103">
            <v>8.105615042321288</v>
          </cell>
          <cell r="AT103">
            <v>8.3690622901461875</v>
          </cell>
          <cell r="AW103">
            <v>180050</v>
          </cell>
          <cell r="AZ103">
            <v>574628</v>
          </cell>
          <cell r="BC103">
            <v>98.7</v>
          </cell>
          <cell r="BF103">
            <v>100.7</v>
          </cell>
          <cell r="BI103">
            <v>1105.9100000000001</v>
          </cell>
          <cell r="BL103">
            <v>8.1610348975359948</v>
          </cell>
          <cell r="BO103">
            <v>1076.3</v>
          </cell>
          <cell r="BR103">
            <v>7.942528650810635</v>
          </cell>
          <cell r="BU103">
            <v>105.4</v>
          </cell>
          <cell r="BX103">
            <v>134.6</v>
          </cell>
          <cell r="CA103">
            <v>118.2</v>
          </cell>
          <cell r="CD103">
            <v>136.6</v>
          </cell>
          <cell r="CG103">
            <v>108.76</v>
          </cell>
          <cell r="CJ103">
            <v>119.59</v>
          </cell>
          <cell r="CM103">
            <v>109.1</v>
          </cell>
          <cell r="CP103">
            <v>122.4</v>
          </cell>
          <cell r="CS103">
            <v>129</v>
          </cell>
          <cell r="CV103">
            <v>138.4</v>
          </cell>
          <cell r="CY103">
            <v>134.69999999999999</v>
          </cell>
          <cell r="DB103">
            <v>134.19999999999999</v>
          </cell>
          <cell r="DE103">
            <v>102.8</v>
          </cell>
          <cell r="DH103">
            <v>102.5</v>
          </cell>
          <cell r="DQ103">
            <v>125.15</v>
          </cell>
          <cell r="DT103">
            <v>115.39</v>
          </cell>
        </row>
        <row r="104">
          <cell r="E104">
            <v>142.62100000000001</v>
          </cell>
          <cell r="I104">
            <v>13.6</v>
          </cell>
          <cell r="J104">
            <v>96.4</v>
          </cell>
          <cell r="M104">
            <v>100.3</v>
          </cell>
          <cell r="P104">
            <v>101.9</v>
          </cell>
          <cell r="S104">
            <v>102.5</v>
          </cell>
          <cell r="V104">
            <v>102.4</v>
          </cell>
          <cell r="Y104">
            <v>100</v>
          </cell>
          <cell r="AB104">
            <v>6757</v>
          </cell>
          <cell r="AE104">
            <v>3.4</v>
          </cell>
          <cell r="AH104">
            <v>3.5</v>
          </cell>
          <cell r="AK104">
            <v>1274.8</v>
          </cell>
          <cell r="AN104">
            <v>1244.9000000000001</v>
          </cell>
          <cell r="AQ104">
            <v>8.9383751340966615</v>
          </cell>
          <cell r="AT104">
            <v>8.7287285883565531</v>
          </cell>
          <cell r="AW104">
            <v>183630</v>
          </cell>
          <cell r="AZ104">
            <v>576913</v>
          </cell>
          <cell r="BC104">
            <v>96.4</v>
          </cell>
          <cell r="BF104">
            <v>97.6</v>
          </cell>
          <cell r="BI104">
            <v>1062.56</v>
          </cell>
          <cell r="BL104">
            <v>7.4502352388498183</v>
          </cell>
          <cell r="BO104">
            <v>1073.3900000000001</v>
          </cell>
          <cell r="BR104">
            <v>7.5261707602667212</v>
          </cell>
          <cell r="BU104">
            <v>95.7</v>
          </cell>
          <cell r="BX104">
            <v>120.1</v>
          </cell>
          <cell r="CA104">
            <v>105.7</v>
          </cell>
          <cell r="CD104">
            <v>124.3</v>
          </cell>
          <cell r="CG104">
            <v>99.68</v>
          </cell>
          <cell r="CJ104">
            <v>115.21</v>
          </cell>
          <cell r="CM104">
            <v>100</v>
          </cell>
          <cell r="CP104">
            <v>111.5</v>
          </cell>
          <cell r="CS104">
            <v>121.3</v>
          </cell>
          <cell r="CV104">
            <v>127</v>
          </cell>
          <cell r="CY104">
            <v>120.3</v>
          </cell>
          <cell r="DB104">
            <v>122.1</v>
          </cell>
          <cell r="DE104">
            <v>102.8</v>
          </cell>
          <cell r="DH104">
            <v>102</v>
          </cell>
          <cell r="DQ104">
            <v>112.92</v>
          </cell>
          <cell r="DT104">
            <v>101.67</v>
          </cell>
        </row>
        <row r="105">
          <cell r="E105">
            <v>143.935</v>
          </cell>
          <cell r="I105">
            <v>18.2</v>
          </cell>
          <cell r="J105">
            <v>96.4</v>
          </cell>
          <cell r="M105">
            <v>101.3</v>
          </cell>
          <cell r="P105">
            <v>103.9</v>
          </cell>
          <cell r="S105">
            <v>102.4</v>
          </cell>
          <cell r="V105">
            <v>102.2</v>
          </cell>
          <cell r="Y105">
            <v>99.9</v>
          </cell>
          <cell r="AB105">
            <v>6726</v>
          </cell>
          <cell r="AE105">
            <v>3.2</v>
          </cell>
          <cell r="AH105">
            <v>3.5</v>
          </cell>
          <cell r="AK105">
            <v>1286.5999999999999</v>
          </cell>
          <cell r="AN105">
            <v>1132.5</v>
          </cell>
          <cell r="AQ105">
            <v>8.9387570778476384</v>
          </cell>
          <cell r="AT105">
            <v>7.8681349220134091</v>
          </cell>
          <cell r="AW105">
            <v>185694</v>
          </cell>
          <cell r="AZ105">
            <v>580740</v>
          </cell>
          <cell r="BC105">
            <v>119.6</v>
          </cell>
          <cell r="BF105">
            <v>97.7</v>
          </cell>
          <cell r="BI105">
            <v>1236.6300000000001</v>
          </cell>
          <cell r="BL105">
            <v>8.5915864800083384</v>
          </cell>
          <cell r="BO105">
            <v>846.51</v>
          </cell>
          <cell r="BR105">
            <v>5.8811963733629762</v>
          </cell>
          <cell r="BU105">
            <v>99.3</v>
          </cell>
          <cell r="BX105">
            <v>133.5</v>
          </cell>
          <cell r="CA105">
            <v>116.7</v>
          </cell>
          <cell r="CD105">
            <v>141.30000000000001</v>
          </cell>
          <cell r="CG105">
            <v>109.56</v>
          </cell>
          <cell r="CJ105">
            <v>114.73</v>
          </cell>
          <cell r="CM105">
            <v>100.5</v>
          </cell>
          <cell r="CP105">
            <v>111.1</v>
          </cell>
          <cell r="CS105">
            <v>129.80000000000001</v>
          </cell>
          <cell r="CV105">
            <v>132.5</v>
          </cell>
          <cell r="CY105">
            <v>131.9</v>
          </cell>
          <cell r="DB105">
            <v>136</v>
          </cell>
          <cell r="DE105">
            <v>102.7</v>
          </cell>
          <cell r="DH105">
            <v>102.3</v>
          </cell>
          <cell r="DQ105">
            <v>123.41</v>
          </cell>
          <cell r="DT105">
            <v>108.27</v>
          </cell>
        </row>
        <row r="106">
          <cell r="E106">
            <v>140.84800000000001</v>
          </cell>
          <cell r="I106">
            <v>18.2</v>
          </cell>
          <cell r="J106">
            <v>95</v>
          </cell>
          <cell r="M106">
            <v>101.2</v>
          </cell>
          <cell r="P106">
            <v>105</v>
          </cell>
          <cell r="S106">
            <v>102.5</v>
          </cell>
          <cell r="V106">
            <v>102.1</v>
          </cell>
          <cell r="Y106">
            <v>99.5</v>
          </cell>
          <cell r="AB106">
            <v>6693</v>
          </cell>
          <cell r="AE106">
            <v>3.6</v>
          </cell>
          <cell r="AH106">
            <v>3.6</v>
          </cell>
          <cell r="AK106">
            <v>468.9</v>
          </cell>
          <cell r="AN106">
            <v>1028.0999999999999</v>
          </cell>
          <cell r="AQ106">
            <v>3.3291207542883101</v>
          </cell>
          <cell r="AT106">
            <v>7.2993581733499928</v>
          </cell>
          <cell r="AW106">
            <v>188656</v>
          </cell>
          <cell r="AZ106">
            <v>584775</v>
          </cell>
          <cell r="BC106">
            <v>93.5</v>
          </cell>
          <cell r="BF106">
            <v>99.2</v>
          </cell>
          <cell r="BI106">
            <v>406.57</v>
          </cell>
          <cell r="BL106">
            <v>2.8865869589912525</v>
          </cell>
          <cell r="BO106">
            <v>994.43</v>
          </cell>
          <cell r="BR106">
            <v>7.0603061456321701</v>
          </cell>
          <cell r="BU106">
            <v>109</v>
          </cell>
          <cell r="BX106">
            <v>115.3</v>
          </cell>
          <cell r="CA106">
            <v>123</v>
          </cell>
          <cell r="CD106">
            <v>123.5</v>
          </cell>
          <cell r="CG106">
            <v>107.09</v>
          </cell>
          <cell r="CJ106">
            <v>115.62</v>
          </cell>
          <cell r="CM106">
            <v>99</v>
          </cell>
          <cell r="CP106">
            <v>110.9</v>
          </cell>
          <cell r="CS106">
            <v>132.6</v>
          </cell>
          <cell r="CV106">
            <v>135.5</v>
          </cell>
          <cell r="CY106">
            <v>131.4</v>
          </cell>
          <cell r="DB106">
            <v>111.5</v>
          </cell>
          <cell r="DE106">
            <v>102.7</v>
          </cell>
          <cell r="DH106">
            <v>105.2</v>
          </cell>
          <cell r="DQ106">
            <v>98</v>
          </cell>
          <cell r="DT106">
            <v>107.7</v>
          </cell>
        </row>
        <row r="107">
          <cell r="E107">
            <v>136.80500000000001</v>
          </cell>
          <cell r="I107">
            <v>9.1</v>
          </cell>
          <cell r="J107">
            <v>93.5</v>
          </cell>
          <cell r="M107">
            <v>99.2</v>
          </cell>
          <cell r="P107">
            <v>101.3</v>
          </cell>
          <cell r="S107">
            <v>102.6</v>
          </cell>
          <cell r="V107">
            <v>102</v>
          </cell>
          <cell r="Y107">
            <v>99.2</v>
          </cell>
          <cell r="AB107">
            <v>6657</v>
          </cell>
          <cell r="AE107">
            <v>3.7</v>
          </cell>
          <cell r="AH107">
            <v>3.6</v>
          </cell>
          <cell r="AK107">
            <v>1640.1</v>
          </cell>
          <cell r="AN107">
            <v>1666.3</v>
          </cell>
          <cell r="AQ107">
            <v>11.988596908007747</v>
          </cell>
          <cell r="AT107">
            <v>12.180110376082744</v>
          </cell>
          <cell r="AW107">
            <v>190974</v>
          </cell>
          <cell r="AZ107">
            <v>588300</v>
          </cell>
          <cell r="BC107">
            <v>87.1</v>
          </cell>
          <cell r="BF107">
            <v>97.9</v>
          </cell>
          <cell r="BI107">
            <v>1277.25</v>
          </cell>
          <cell r="BL107">
            <v>9.3362815686561156</v>
          </cell>
          <cell r="BO107">
            <v>1299.94</v>
          </cell>
          <cell r="BR107">
            <v>9.5021380797485477</v>
          </cell>
          <cell r="BU107">
            <v>91.1</v>
          </cell>
          <cell r="BX107">
            <v>127.5</v>
          </cell>
          <cell r="CA107">
            <v>102.4</v>
          </cell>
          <cell r="CD107">
            <v>134.5</v>
          </cell>
          <cell r="CG107">
            <v>100.68</v>
          </cell>
          <cell r="CJ107">
            <v>114.67</v>
          </cell>
          <cell r="CM107">
            <v>90.6</v>
          </cell>
          <cell r="CP107">
            <v>111</v>
          </cell>
          <cell r="CS107">
            <v>115.9</v>
          </cell>
          <cell r="CV107">
            <v>129.19999999999999</v>
          </cell>
          <cell r="CY107">
            <v>107.1</v>
          </cell>
          <cell r="DB107">
            <v>118.3</v>
          </cell>
          <cell r="DE107">
            <v>102.6</v>
          </cell>
          <cell r="DH107">
            <v>102.2</v>
          </cell>
          <cell r="DQ107">
            <v>108.8</v>
          </cell>
          <cell r="DT107">
            <v>90.6</v>
          </cell>
        </row>
        <row r="108">
          <cell r="E108">
            <v>139.874</v>
          </cell>
          <cell r="I108">
            <v>18.2</v>
          </cell>
          <cell r="J108">
            <v>92.7</v>
          </cell>
          <cell r="M108">
            <v>96.8</v>
          </cell>
          <cell r="P108">
            <v>100.5</v>
          </cell>
          <cell r="S108">
            <v>102.7</v>
          </cell>
          <cell r="V108">
            <v>102.4</v>
          </cell>
          <cell r="Y108">
            <v>98.8</v>
          </cell>
          <cell r="AB108">
            <v>6745</v>
          </cell>
          <cell r="AE108">
            <v>4.0999999999999996</v>
          </cell>
          <cell r="AH108">
            <v>3.9</v>
          </cell>
          <cell r="AK108">
            <v>1441.2</v>
          </cell>
          <cell r="AN108">
            <v>1134</v>
          </cell>
          <cell r="AQ108">
            <v>10.303558917311294</v>
          </cell>
          <cell r="AT108">
            <v>8.1072965669102199</v>
          </cell>
          <cell r="AW108">
            <v>189330</v>
          </cell>
          <cell r="AZ108">
            <v>587690</v>
          </cell>
          <cell r="BC108">
            <v>104.6</v>
          </cell>
          <cell r="BF108">
            <v>97</v>
          </cell>
          <cell r="BI108">
            <v>1240.55</v>
          </cell>
          <cell r="BL108">
            <v>8.8690535767905399</v>
          </cell>
          <cell r="BO108">
            <v>1031.03</v>
          </cell>
          <cell r="BR108">
            <v>7.3711340206185572</v>
          </cell>
          <cell r="BU108">
            <v>103.4</v>
          </cell>
          <cell r="BX108">
            <v>142.1</v>
          </cell>
          <cell r="CA108">
            <v>121.5</v>
          </cell>
          <cell r="CD108">
            <v>148.69999999999999</v>
          </cell>
          <cell r="CG108">
            <v>103.85</v>
          </cell>
          <cell r="CJ108">
            <v>111.77</v>
          </cell>
          <cell r="CM108">
            <v>113.4</v>
          </cell>
          <cell r="CP108">
            <v>118.6</v>
          </cell>
          <cell r="CS108">
            <v>150.5</v>
          </cell>
          <cell r="CV108">
            <v>140.80000000000001</v>
          </cell>
          <cell r="CY108">
            <v>127.4</v>
          </cell>
          <cell r="DB108">
            <v>132.69999999999999</v>
          </cell>
          <cell r="DE108">
            <v>102.5</v>
          </cell>
          <cell r="DH108">
            <v>102.5</v>
          </cell>
          <cell r="DQ108">
            <v>121.8</v>
          </cell>
          <cell r="DT108">
            <v>107.7</v>
          </cell>
        </row>
        <row r="109">
          <cell r="E109">
            <v>144.149</v>
          </cell>
          <cell r="I109">
            <v>0</v>
          </cell>
          <cell r="J109">
            <v>90.1</v>
          </cell>
          <cell r="M109">
            <v>94.8</v>
          </cell>
          <cell r="P109">
            <v>99</v>
          </cell>
          <cell r="S109">
            <v>102.4</v>
          </cell>
          <cell r="V109">
            <v>102.6</v>
          </cell>
          <cell r="Y109">
            <v>100.6</v>
          </cell>
          <cell r="AB109">
            <v>6822</v>
          </cell>
          <cell r="AE109">
            <v>4.3</v>
          </cell>
          <cell r="AH109">
            <v>4</v>
          </cell>
          <cell r="AK109">
            <v>1059.8</v>
          </cell>
          <cell r="AN109">
            <v>992.5</v>
          </cell>
          <cell r="AQ109">
            <v>7.3521148256318112</v>
          </cell>
          <cell r="AT109">
            <v>6.8852368035851788</v>
          </cell>
          <cell r="AW109">
            <v>189932</v>
          </cell>
          <cell r="AZ109">
            <v>589137</v>
          </cell>
          <cell r="BC109">
            <v>96.6</v>
          </cell>
          <cell r="BF109">
            <v>96.4</v>
          </cell>
          <cell r="BI109">
            <v>1222.6500000000001</v>
          </cell>
          <cell r="BL109">
            <v>8.4818486427238486</v>
          </cell>
          <cell r="BO109">
            <v>1225.53</v>
          </cell>
          <cell r="BR109">
            <v>8.5018279696702717</v>
          </cell>
          <cell r="BU109">
            <v>99</v>
          </cell>
          <cell r="BX109">
            <v>147.69999999999999</v>
          </cell>
          <cell r="CA109">
            <v>113.9</v>
          </cell>
          <cell r="CD109">
            <v>147</v>
          </cell>
          <cell r="CG109">
            <v>99.97</v>
          </cell>
          <cell r="CJ109">
            <v>113.5</v>
          </cell>
          <cell r="CM109">
            <v>96.1</v>
          </cell>
          <cell r="CP109">
            <v>116.8</v>
          </cell>
          <cell r="CS109">
            <v>124.5</v>
          </cell>
          <cell r="CV109">
            <v>139.6</v>
          </cell>
          <cell r="CY109">
            <v>118.8</v>
          </cell>
          <cell r="DB109">
            <v>125.6</v>
          </cell>
          <cell r="DE109">
            <v>102.4</v>
          </cell>
          <cell r="DH109">
            <v>101.8</v>
          </cell>
          <cell r="DQ109">
            <v>117</v>
          </cell>
          <cell r="DT109">
            <v>103.7</v>
          </cell>
        </row>
        <row r="110">
          <cell r="E110">
            <v>149.67400000000001</v>
          </cell>
          <cell r="I110">
            <v>40.9</v>
          </cell>
          <cell r="J110">
            <v>91</v>
          </cell>
          <cell r="M110">
            <v>93.9</v>
          </cell>
          <cell r="P110">
            <v>96.4</v>
          </cell>
          <cell r="S110">
            <v>102.4</v>
          </cell>
          <cell r="V110">
            <v>102.9</v>
          </cell>
          <cell r="Y110">
            <v>100.6</v>
          </cell>
          <cell r="AB110">
            <v>6891</v>
          </cell>
          <cell r="AE110">
            <v>4.3</v>
          </cell>
          <cell r="AH110">
            <v>4.0999999999999996</v>
          </cell>
          <cell r="AK110">
            <v>1382.3</v>
          </cell>
          <cell r="AN110">
            <v>1580.4</v>
          </cell>
          <cell r="AQ110">
            <v>9.235404946750938</v>
          </cell>
          <cell r="AT110">
            <v>10.558948113900877</v>
          </cell>
          <cell r="AW110">
            <v>190740</v>
          </cell>
          <cell r="AZ110">
            <v>591128</v>
          </cell>
          <cell r="BC110">
            <v>94.2</v>
          </cell>
          <cell r="BF110">
            <v>96.8</v>
          </cell>
          <cell r="BI110">
            <v>1218.0899999999999</v>
          </cell>
          <cell r="BL110">
            <v>8.138287210871626</v>
          </cell>
          <cell r="BO110">
            <v>1455.13</v>
          </cell>
          <cell r="BR110">
            <v>9.7219958042144938</v>
          </cell>
          <cell r="BU110">
            <v>85.7</v>
          </cell>
          <cell r="BX110">
            <v>129.6</v>
          </cell>
          <cell r="CA110">
            <v>98.3</v>
          </cell>
          <cell r="CD110">
            <v>139.80000000000001</v>
          </cell>
          <cell r="CG110">
            <v>98.27</v>
          </cell>
          <cell r="CJ110">
            <v>112.85</v>
          </cell>
          <cell r="CM110">
            <v>94.9</v>
          </cell>
          <cell r="CP110">
            <v>105.4</v>
          </cell>
          <cell r="CS110">
            <v>125.2</v>
          </cell>
          <cell r="CV110">
            <v>126.3</v>
          </cell>
          <cell r="CY110">
            <v>107.4</v>
          </cell>
          <cell r="DB110">
            <v>116.8</v>
          </cell>
          <cell r="DE110">
            <v>102.4</v>
          </cell>
          <cell r="DH110">
            <v>101.8</v>
          </cell>
          <cell r="DQ110">
            <v>106.1</v>
          </cell>
          <cell r="DT110">
            <v>94.3</v>
          </cell>
        </row>
        <row r="111">
          <cell r="E111">
            <v>154.352</v>
          </cell>
          <cell r="I111">
            <v>27.3</v>
          </cell>
          <cell r="J111">
            <v>89.9</v>
          </cell>
          <cell r="M111">
            <v>95.2</v>
          </cell>
          <cell r="P111">
            <v>99</v>
          </cell>
          <cell r="S111">
            <v>102.2</v>
          </cell>
          <cell r="V111">
            <v>102.5</v>
          </cell>
          <cell r="Y111">
            <v>100.6</v>
          </cell>
          <cell r="AB111">
            <v>6892</v>
          </cell>
          <cell r="AE111">
            <v>4.0999999999999996</v>
          </cell>
          <cell r="AH111">
            <v>4.0999999999999996</v>
          </cell>
          <cell r="AK111">
            <v>1416.5</v>
          </cell>
          <cell r="AN111">
            <v>1266.0999999999999</v>
          </cell>
          <cell r="AQ111">
            <v>9.1770757748522858</v>
          </cell>
          <cell r="AT111">
            <v>8.2026795895096907</v>
          </cell>
          <cell r="AW111">
            <v>191089</v>
          </cell>
          <cell r="AZ111">
            <v>591227</v>
          </cell>
          <cell r="BC111">
            <v>92.6</v>
          </cell>
          <cell r="BF111">
            <v>95.8</v>
          </cell>
          <cell r="BI111">
            <v>1213.49</v>
          </cell>
          <cell r="BL111">
            <v>7.8618352855810096</v>
          </cell>
          <cell r="BO111">
            <v>1118.22</v>
          </cell>
          <cell r="BR111">
            <v>7.2446097232300195</v>
          </cell>
          <cell r="BU111">
            <v>93.8</v>
          </cell>
          <cell r="BX111">
            <v>127.3</v>
          </cell>
          <cell r="CA111">
            <v>113.4</v>
          </cell>
          <cell r="CD111">
            <v>143.6</v>
          </cell>
          <cell r="CG111">
            <v>102.44</v>
          </cell>
          <cell r="CJ111">
            <v>111.17</v>
          </cell>
          <cell r="CM111">
            <v>96.7</v>
          </cell>
          <cell r="CP111">
            <v>113.7</v>
          </cell>
          <cell r="CS111">
            <v>134.4</v>
          </cell>
          <cell r="CV111">
            <v>142.6</v>
          </cell>
          <cell r="CY111">
            <v>119.2</v>
          </cell>
          <cell r="DB111">
            <v>125.6</v>
          </cell>
          <cell r="DE111">
            <v>102.5</v>
          </cell>
          <cell r="DH111">
            <v>101.9</v>
          </cell>
          <cell r="DQ111">
            <v>111.5</v>
          </cell>
          <cell r="DT111">
            <v>100.2</v>
          </cell>
        </row>
        <row r="112">
          <cell r="E112">
            <v>154.346</v>
          </cell>
          <cell r="I112">
            <v>45.5</v>
          </cell>
          <cell r="J112">
            <v>89.9</v>
          </cell>
          <cell r="M112">
            <v>94.9</v>
          </cell>
          <cell r="P112">
            <v>97.9</v>
          </cell>
          <cell r="S112">
            <v>102</v>
          </cell>
          <cell r="V112">
            <v>101.9</v>
          </cell>
          <cell r="Y112">
            <v>100.3</v>
          </cell>
          <cell r="AB112">
            <v>6847</v>
          </cell>
          <cell r="AE112">
            <v>3.9</v>
          </cell>
          <cell r="AH112">
            <v>4.0999999999999996</v>
          </cell>
          <cell r="AK112">
            <v>1354.8</v>
          </cell>
          <cell r="AN112">
            <v>1217.3</v>
          </cell>
          <cell r="AQ112">
            <v>8.777681313412721</v>
          </cell>
          <cell r="AT112">
            <v>7.8868257032900102</v>
          </cell>
          <cell r="AW112">
            <v>192559</v>
          </cell>
          <cell r="AZ112">
            <v>594059</v>
          </cell>
          <cell r="BC112">
            <v>100</v>
          </cell>
          <cell r="BF112">
            <v>95.5</v>
          </cell>
          <cell r="BI112">
            <v>1310.21</v>
          </cell>
          <cell r="BL112">
            <v>8.4887849377372913</v>
          </cell>
          <cell r="BO112">
            <v>1235.56</v>
          </cell>
          <cell r="BR112">
            <v>8.005131328314306</v>
          </cell>
          <cell r="BU112">
            <v>95.8</v>
          </cell>
          <cell r="BX112">
            <v>138.1</v>
          </cell>
          <cell r="CA112">
            <v>116.9</v>
          </cell>
          <cell r="CD112">
            <v>149.5</v>
          </cell>
          <cell r="CG112">
            <v>101.9</v>
          </cell>
          <cell r="CJ112">
            <v>112.33</v>
          </cell>
          <cell r="CM112">
            <v>95.7</v>
          </cell>
          <cell r="CP112">
            <v>122.3</v>
          </cell>
          <cell r="CS112">
            <v>132.6</v>
          </cell>
          <cell r="CV112">
            <v>153.5</v>
          </cell>
          <cell r="CY112">
            <v>123.7</v>
          </cell>
          <cell r="DB112">
            <v>131.80000000000001</v>
          </cell>
          <cell r="DE112">
            <v>102.3</v>
          </cell>
          <cell r="DH112">
            <v>100.9</v>
          </cell>
          <cell r="DQ112">
            <v>116.9</v>
          </cell>
          <cell r="DT112">
            <v>105.1</v>
          </cell>
        </row>
        <row r="113">
          <cell r="E113">
            <v>159.374</v>
          </cell>
          <cell r="I113">
            <v>45.5</v>
          </cell>
          <cell r="J113">
            <v>89.8</v>
          </cell>
          <cell r="M113">
            <v>93.9</v>
          </cell>
          <cell r="P113">
            <v>97.5</v>
          </cell>
          <cell r="S113">
            <v>102</v>
          </cell>
          <cell r="V113">
            <v>101.8</v>
          </cell>
          <cell r="Y113">
            <v>100</v>
          </cell>
          <cell r="AB113">
            <v>6842</v>
          </cell>
          <cell r="AE113">
            <v>4.3</v>
          </cell>
          <cell r="AH113">
            <v>4.3</v>
          </cell>
          <cell r="AK113">
            <v>1175.7</v>
          </cell>
          <cell r="AN113">
            <v>1387</v>
          </cell>
          <cell r="AQ113">
            <v>7.3769874634507513</v>
          </cell>
          <cell r="AT113">
            <v>8.7027997038412792</v>
          </cell>
          <cell r="AW113">
            <v>193846</v>
          </cell>
          <cell r="AZ113">
            <v>597463</v>
          </cell>
          <cell r="BC113">
            <v>90.6</v>
          </cell>
          <cell r="BF113">
            <v>95.1</v>
          </cell>
          <cell r="BI113">
            <v>890.97</v>
          </cell>
          <cell r="BL113">
            <v>5.5904350772397002</v>
          </cell>
          <cell r="BO113">
            <v>1169.26</v>
          </cell>
          <cell r="BR113">
            <v>7.3365793667724972</v>
          </cell>
          <cell r="BU113">
            <v>97.2</v>
          </cell>
          <cell r="BX113">
            <v>117.9</v>
          </cell>
          <cell r="CA113">
            <v>113.2</v>
          </cell>
          <cell r="CD113">
            <v>128.80000000000001</v>
          </cell>
          <cell r="CG113">
            <v>100.53</v>
          </cell>
          <cell r="CJ113">
            <v>109.98</v>
          </cell>
          <cell r="CM113">
            <v>93.4</v>
          </cell>
          <cell r="CP113">
            <v>102</v>
          </cell>
          <cell r="CS113">
            <v>132.80000000000001</v>
          </cell>
          <cell r="CV113">
            <v>128.5</v>
          </cell>
          <cell r="CY113">
            <v>118.8</v>
          </cell>
          <cell r="DB113">
            <v>116</v>
          </cell>
          <cell r="DE113">
            <v>102.3</v>
          </cell>
          <cell r="DH113">
            <v>100.8</v>
          </cell>
          <cell r="DQ113">
            <v>102.8</v>
          </cell>
          <cell r="DT113">
            <v>99.7</v>
          </cell>
        </row>
        <row r="114">
          <cell r="E114">
            <v>155.30099999999999</v>
          </cell>
          <cell r="I114">
            <v>63.6</v>
          </cell>
          <cell r="J114">
            <v>90.6</v>
          </cell>
          <cell r="M114">
            <v>95.2</v>
          </cell>
          <cell r="P114">
            <v>99.2</v>
          </cell>
          <cell r="S114">
            <v>102.3</v>
          </cell>
          <cell r="V114">
            <v>102.6</v>
          </cell>
          <cell r="Y114">
            <v>99.8</v>
          </cell>
          <cell r="AB114">
            <v>6821</v>
          </cell>
          <cell r="AE114">
            <v>4.3</v>
          </cell>
          <cell r="AH114">
            <v>4.3</v>
          </cell>
          <cell r="AK114">
            <v>1921.4</v>
          </cell>
          <cell r="AN114">
            <v>1541</v>
          </cell>
          <cell r="AQ114">
            <v>12.372103206032158</v>
          </cell>
          <cell r="AT114">
            <v>9.9226663060765876</v>
          </cell>
          <cell r="AW114">
            <v>194370</v>
          </cell>
          <cell r="AZ114">
            <v>599063</v>
          </cell>
          <cell r="BC114">
            <v>89.4</v>
          </cell>
          <cell r="BF114">
            <v>94.8</v>
          </cell>
          <cell r="BI114">
            <v>1541.57</v>
          </cell>
          <cell r="BL114">
            <v>9.9263365979613791</v>
          </cell>
          <cell r="BO114">
            <v>1233.8399999999999</v>
          </cell>
          <cell r="BR114">
            <v>7.9448297177738718</v>
          </cell>
          <cell r="BU114">
            <v>89.7</v>
          </cell>
          <cell r="BX114">
            <v>142</v>
          </cell>
          <cell r="CA114">
            <v>112.3</v>
          </cell>
          <cell r="CD114">
            <v>153.9</v>
          </cell>
          <cell r="CG114">
            <v>102.02</v>
          </cell>
          <cell r="CJ114">
            <v>111.71</v>
          </cell>
          <cell r="CM114">
            <v>85.9</v>
          </cell>
          <cell r="CP114">
            <v>122.5</v>
          </cell>
          <cell r="CS114">
            <v>117.6</v>
          </cell>
          <cell r="CV114">
            <v>150.80000000000001</v>
          </cell>
          <cell r="CY114">
            <v>116.2</v>
          </cell>
          <cell r="DB114">
            <v>132.80000000000001</v>
          </cell>
          <cell r="DE114">
            <v>102.2</v>
          </cell>
          <cell r="DH114">
            <v>101.5</v>
          </cell>
          <cell r="DQ114">
            <v>118.4</v>
          </cell>
          <cell r="DT114">
            <v>100.5</v>
          </cell>
        </row>
        <row r="115">
          <cell r="E115">
            <v>144.172</v>
          </cell>
          <cell r="I115">
            <v>45.5</v>
          </cell>
          <cell r="J115">
            <v>89.1</v>
          </cell>
          <cell r="M115">
            <v>94.9</v>
          </cell>
          <cell r="P115">
            <v>98</v>
          </cell>
          <cell r="S115">
            <v>102.8</v>
          </cell>
          <cell r="V115">
            <v>103.3</v>
          </cell>
          <cell r="Y115">
            <v>99.7</v>
          </cell>
          <cell r="AB115">
            <v>6816</v>
          </cell>
          <cell r="AE115">
            <v>4.3</v>
          </cell>
          <cell r="AH115">
            <v>4.3</v>
          </cell>
          <cell r="AK115">
            <v>1301.8</v>
          </cell>
          <cell r="AN115">
            <v>1316.3</v>
          </cell>
          <cell r="AQ115">
            <v>9.0294925505646031</v>
          </cell>
          <cell r="AT115">
            <v>9.1300668645784206</v>
          </cell>
          <cell r="AW115">
            <v>196231</v>
          </cell>
          <cell r="AZ115">
            <v>599753</v>
          </cell>
          <cell r="BC115">
            <v>92.8</v>
          </cell>
          <cell r="BF115">
            <v>94.4</v>
          </cell>
          <cell r="BI115">
            <v>1365.98</v>
          </cell>
          <cell r="BL115">
            <v>9.4746552728685192</v>
          </cell>
          <cell r="BO115">
            <v>1292.0999999999999</v>
          </cell>
          <cell r="BR115">
            <v>8.9622118025691524</v>
          </cell>
          <cell r="BU115">
            <v>92</v>
          </cell>
          <cell r="BX115">
            <v>138.30000000000001</v>
          </cell>
          <cell r="CA115">
            <v>109</v>
          </cell>
          <cell r="CD115">
            <v>152.6</v>
          </cell>
          <cell r="CG115">
            <v>99.63</v>
          </cell>
          <cell r="CJ115">
            <v>110.96</v>
          </cell>
          <cell r="CM115">
            <v>93.2</v>
          </cell>
          <cell r="CP115">
            <v>129.1</v>
          </cell>
          <cell r="CS115">
            <v>117.7</v>
          </cell>
          <cell r="CV115">
            <v>149.5</v>
          </cell>
          <cell r="CY115">
            <v>114.7</v>
          </cell>
          <cell r="DB115">
            <v>126.6</v>
          </cell>
          <cell r="DE115">
            <v>102.5</v>
          </cell>
          <cell r="DH115">
            <v>102.1</v>
          </cell>
          <cell r="DQ115">
            <v>117</v>
          </cell>
          <cell r="DT115">
            <v>105.7</v>
          </cell>
        </row>
        <row r="116">
          <cell r="E116">
            <v>140.11500000000001</v>
          </cell>
          <cell r="I116">
            <v>54.5</v>
          </cell>
          <cell r="J116">
            <v>89.6</v>
          </cell>
          <cell r="M116">
            <v>93.6</v>
          </cell>
          <cell r="P116">
            <v>97.2</v>
          </cell>
          <cell r="S116">
            <v>103.2</v>
          </cell>
          <cell r="V116">
            <v>103.2</v>
          </cell>
          <cell r="Y116">
            <v>99.7</v>
          </cell>
          <cell r="AB116">
            <v>6772</v>
          </cell>
          <cell r="AE116">
            <v>4.3</v>
          </cell>
          <cell r="AH116">
            <v>4.5</v>
          </cell>
          <cell r="AK116">
            <v>1172.9000000000001</v>
          </cell>
          <cell r="AN116">
            <v>1271.5999999999999</v>
          </cell>
          <cell r="AQ116">
            <v>8.3709809799093602</v>
          </cell>
          <cell r="AT116">
            <v>9.0754023480712256</v>
          </cell>
          <cell r="AW116">
            <v>198509</v>
          </cell>
          <cell r="AZ116">
            <v>604538</v>
          </cell>
          <cell r="BC116">
            <v>93.9</v>
          </cell>
          <cell r="BF116">
            <v>94.9</v>
          </cell>
          <cell r="BI116">
            <v>890.22</v>
          </cell>
          <cell r="BL116">
            <v>6.3534953431110157</v>
          </cell>
          <cell r="BO116">
            <v>906.78</v>
          </cell>
          <cell r="BR116">
            <v>6.4716839738785987</v>
          </cell>
          <cell r="BU116">
            <v>94.8</v>
          </cell>
          <cell r="BX116">
            <v>123.2</v>
          </cell>
          <cell r="CA116">
            <v>110.6</v>
          </cell>
          <cell r="CD116">
            <v>125.8</v>
          </cell>
          <cell r="CG116">
            <v>102.5</v>
          </cell>
          <cell r="CJ116">
            <v>107.13</v>
          </cell>
          <cell r="CM116">
            <v>88.7</v>
          </cell>
          <cell r="CP116">
            <v>109.7</v>
          </cell>
          <cell r="CS116">
            <v>106.4</v>
          </cell>
          <cell r="CV116">
            <v>117.2</v>
          </cell>
          <cell r="CY116">
            <v>106.1</v>
          </cell>
          <cell r="DB116">
            <v>106.3</v>
          </cell>
          <cell r="DE116">
            <v>102.4</v>
          </cell>
          <cell r="DH116">
            <v>102</v>
          </cell>
          <cell r="DQ116">
            <v>104.8</v>
          </cell>
          <cell r="DT116">
            <v>104.7</v>
          </cell>
        </row>
        <row r="117">
          <cell r="E117">
            <v>137.358</v>
          </cell>
          <cell r="I117">
            <v>45.5</v>
          </cell>
          <cell r="J117">
            <v>89.1</v>
          </cell>
          <cell r="M117">
            <v>93.4</v>
          </cell>
          <cell r="P117">
            <v>97.2</v>
          </cell>
          <cell r="S117">
            <v>103</v>
          </cell>
          <cell r="V117">
            <v>102.8</v>
          </cell>
          <cell r="Y117">
            <v>99.6</v>
          </cell>
          <cell r="AB117">
            <v>6717</v>
          </cell>
          <cell r="AE117">
            <v>4.0999999999999996</v>
          </cell>
          <cell r="AH117">
            <v>4.4000000000000004</v>
          </cell>
          <cell r="AK117">
            <v>1449.4</v>
          </cell>
          <cell r="AN117">
            <v>1307.2</v>
          </cell>
          <cell r="AQ117">
            <v>10.551988235122819</v>
          </cell>
          <cell r="AT117">
            <v>9.516737285050743</v>
          </cell>
          <cell r="AW117">
            <v>197369</v>
          </cell>
          <cell r="AZ117">
            <v>606274</v>
          </cell>
          <cell r="BC117">
            <v>114.3</v>
          </cell>
          <cell r="BF117">
            <v>93.6</v>
          </cell>
          <cell r="BI117">
            <v>1413.82</v>
          </cell>
          <cell r="BL117">
            <v>10.292957090231365</v>
          </cell>
          <cell r="BO117">
            <v>1090.5</v>
          </cell>
          <cell r="BR117">
            <v>7.9391080242868997</v>
          </cell>
          <cell r="BU117">
            <v>85.1</v>
          </cell>
          <cell r="BX117">
            <v>143.6</v>
          </cell>
          <cell r="CA117">
            <v>101.5</v>
          </cell>
          <cell r="CD117">
            <v>146.69999999999999</v>
          </cell>
          <cell r="CG117">
            <v>101.28</v>
          </cell>
          <cell r="CJ117">
            <v>108.66</v>
          </cell>
          <cell r="CM117">
            <v>79.2</v>
          </cell>
          <cell r="CP117">
            <v>113.4</v>
          </cell>
          <cell r="CS117">
            <v>98.2</v>
          </cell>
          <cell r="CV117">
            <v>124.5</v>
          </cell>
          <cell r="CY117">
            <v>103.4</v>
          </cell>
          <cell r="DB117">
            <v>119.4</v>
          </cell>
          <cell r="DE117">
            <v>102.4</v>
          </cell>
          <cell r="DH117">
            <v>98.3</v>
          </cell>
          <cell r="DQ117">
            <v>116.7</v>
          </cell>
          <cell r="DT117">
            <v>100.3</v>
          </cell>
        </row>
        <row r="118">
          <cell r="E118">
            <v>131.34899999999999</v>
          </cell>
          <cell r="I118">
            <v>54.5</v>
          </cell>
          <cell r="J118">
            <v>89.5</v>
          </cell>
          <cell r="M118">
            <v>93.8</v>
          </cell>
          <cell r="P118">
            <v>96.6</v>
          </cell>
          <cell r="S118">
            <v>102.7</v>
          </cell>
          <cell r="V118">
            <v>102.3</v>
          </cell>
          <cell r="Y118">
            <v>99</v>
          </cell>
          <cell r="AB118">
            <v>6677</v>
          </cell>
          <cell r="AE118">
            <v>4.5</v>
          </cell>
          <cell r="AH118">
            <v>4.5</v>
          </cell>
          <cell r="AK118">
            <v>791.3</v>
          </cell>
          <cell r="AN118">
            <v>1352.2</v>
          </cell>
          <cell r="AQ118">
            <v>6.0244082558679546</v>
          </cell>
          <cell r="AT118">
            <v>10.294711037008277</v>
          </cell>
          <cell r="AW118">
            <v>199551</v>
          </cell>
          <cell r="AZ118">
            <v>608059</v>
          </cell>
          <cell r="BC118">
            <v>88.5</v>
          </cell>
          <cell r="BF118">
            <v>93.7</v>
          </cell>
          <cell r="BI118">
            <v>753.98</v>
          </cell>
          <cell r="BL118">
            <v>5.7402797128261351</v>
          </cell>
          <cell r="BO118">
            <v>1270.03</v>
          </cell>
          <cell r="BR118">
            <v>9.6691257641854911</v>
          </cell>
          <cell r="BU118">
            <v>89.4</v>
          </cell>
          <cell r="BX118">
            <v>118.6</v>
          </cell>
          <cell r="CA118">
            <v>103.5</v>
          </cell>
          <cell r="CD118">
            <v>121.8</v>
          </cell>
          <cell r="CG118">
            <v>104.31</v>
          </cell>
          <cell r="CJ118">
            <v>113.83</v>
          </cell>
          <cell r="CM118">
            <v>89.5</v>
          </cell>
          <cell r="CP118">
            <v>107</v>
          </cell>
          <cell r="CS118">
            <v>105.1</v>
          </cell>
          <cell r="CV118">
            <v>117.2</v>
          </cell>
          <cell r="CY118">
            <v>102.6</v>
          </cell>
          <cell r="DB118">
            <v>99.7</v>
          </cell>
          <cell r="DE118">
            <v>102.5</v>
          </cell>
          <cell r="DH118">
            <v>101.5</v>
          </cell>
          <cell r="DQ118">
            <v>96.8</v>
          </cell>
          <cell r="DT118">
            <v>105.5</v>
          </cell>
        </row>
        <row r="119">
          <cell r="E119">
            <v>130.77799999999999</v>
          </cell>
          <cell r="I119">
            <v>45.5</v>
          </cell>
          <cell r="J119">
            <v>90</v>
          </cell>
          <cell r="M119">
            <v>94.1</v>
          </cell>
          <cell r="P119">
            <v>97.4</v>
          </cell>
          <cell r="S119">
            <v>102.5</v>
          </cell>
          <cell r="V119">
            <v>101.9</v>
          </cell>
          <cell r="Y119">
            <v>98.6</v>
          </cell>
          <cell r="AB119">
            <v>6648</v>
          </cell>
          <cell r="AE119">
            <v>4.7</v>
          </cell>
          <cell r="AH119">
            <v>4.5999999999999996</v>
          </cell>
          <cell r="AK119">
            <v>1105.9000000000001</v>
          </cell>
          <cell r="AN119">
            <v>1130</v>
          </cell>
          <cell r="AQ119">
            <v>8.4563152823869476</v>
          </cell>
          <cell r="AT119">
            <v>8.6405970423159868</v>
          </cell>
          <cell r="AW119">
            <v>202730</v>
          </cell>
          <cell r="AZ119">
            <v>610449</v>
          </cell>
          <cell r="BC119">
            <v>83.8</v>
          </cell>
          <cell r="BF119">
            <v>93.9</v>
          </cell>
          <cell r="BI119">
            <v>931.15</v>
          </cell>
          <cell r="BL119">
            <v>7.1200813592500269</v>
          </cell>
          <cell r="BO119">
            <v>961.89</v>
          </cell>
          <cell r="BR119">
            <v>7.3551361849852421</v>
          </cell>
          <cell r="BU119">
            <v>82.2</v>
          </cell>
          <cell r="BX119">
            <v>129.5</v>
          </cell>
          <cell r="CA119">
            <v>97.3</v>
          </cell>
          <cell r="CD119">
            <v>131</v>
          </cell>
          <cell r="CG119">
            <v>111.83</v>
          </cell>
          <cell r="CJ119">
            <v>106.74</v>
          </cell>
          <cell r="CM119">
            <v>99</v>
          </cell>
          <cell r="CP119">
            <v>111.9</v>
          </cell>
          <cell r="CS119">
            <v>121.6</v>
          </cell>
          <cell r="CV119">
            <v>119.8</v>
          </cell>
          <cell r="CY119">
            <v>101.3</v>
          </cell>
          <cell r="DB119">
            <v>103.8</v>
          </cell>
          <cell r="DE119">
            <v>102</v>
          </cell>
          <cell r="DH119">
            <v>101.5</v>
          </cell>
          <cell r="DQ119">
            <v>100.9</v>
          </cell>
          <cell r="DT119">
            <v>100.7</v>
          </cell>
        </row>
        <row r="120">
          <cell r="E120">
            <v>130.19900000000001</v>
          </cell>
          <cell r="I120">
            <v>63.6</v>
          </cell>
          <cell r="J120">
            <v>92.3</v>
          </cell>
          <cell r="M120">
            <v>96.9</v>
          </cell>
          <cell r="P120">
            <v>99.9</v>
          </cell>
          <cell r="S120">
            <v>102.3</v>
          </cell>
          <cell r="V120">
            <v>102</v>
          </cell>
          <cell r="Y120">
            <v>98</v>
          </cell>
          <cell r="AB120">
            <v>6724</v>
          </cell>
          <cell r="AE120">
            <v>5</v>
          </cell>
          <cell r="AH120">
            <v>4.8</v>
          </cell>
          <cell r="AK120">
            <v>1038</v>
          </cell>
          <cell r="AN120">
            <v>849.9</v>
          </cell>
          <cell r="AQ120">
            <v>7.9724114624536275</v>
          </cell>
          <cell r="AT120">
            <v>6.5276999055292277</v>
          </cell>
          <cell r="AW120">
            <v>205458</v>
          </cell>
          <cell r="AZ120">
            <v>611946</v>
          </cell>
          <cell r="BC120">
            <v>100.4</v>
          </cell>
          <cell r="BF120">
            <v>93.5</v>
          </cell>
          <cell r="BI120">
            <v>1303.48</v>
          </cell>
          <cell r="BL120">
            <v>10.011444020307374</v>
          </cell>
          <cell r="BO120">
            <v>1118.68</v>
          </cell>
          <cell r="BR120">
            <v>8.5920782801711226</v>
          </cell>
          <cell r="BU120">
            <v>103.8</v>
          </cell>
          <cell r="BX120">
            <v>139.9</v>
          </cell>
          <cell r="CA120">
            <v>121.1</v>
          </cell>
          <cell r="CD120">
            <v>143.5</v>
          </cell>
          <cell r="CG120">
            <v>108.25</v>
          </cell>
          <cell r="CJ120">
            <v>111.14</v>
          </cell>
          <cell r="CM120">
            <v>105.2</v>
          </cell>
          <cell r="CP120">
            <v>121.4</v>
          </cell>
          <cell r="CS120">
            <v>124.2</v>
          </cell>
          <cell r="CV120">
            <v>135.4</v>
          </cell>
          <cell r="CY120">
            <v>114.2</v>
          </cell>
          <cell r="DB120">
            <v>124.4</v>
          </cell>
          <cell r="DE120">
            <v>102.2</v>
          </cell>
          <cell r="DH120">
            <v>101.9</v>
          </cell>
          <cell r="DQ120">
            <v>120.6</v>
          </cell>
          <cell r="DT120">
            <v>112.2</v>
          </cell>
        </row>
        <row r="121">
          <cell r="E121">
            <v>128.16</v>
          </cell>
          <cell r="I121">
            <v>63.6</v>
          </cell>
          <cell r="J121">
            <v>92.2</v>
          </cell>
          <cell r="M121">
            <v>91.2</v>
          </cell>
          <cell r="P121">
            <v>96.8</v>
          </cell>
          <cell r="S121">
            <v>102.3</v>
          </cell>
          <cell r="V121">
            <v>102.5</v>
          </cell>
          <cell r="Y121">
            <v>99.5</v>
          </cell>
          <cell r="AB121">
            <v>6811</v>
          </cell>
          <cell r="AE121">
            <v>5</v>
          </cell>
          <cell r="AH121">
            <v>4.8</v>
          </cell>
          <cell r="AK121">
            <v>842.5</v>
          </cell>
          <cell r="AN121">
            <v>834.7</v>
          </cell>
          <cell r="AQ121">
            <v>6.5738139825218482</v>
          </cell>
          <cell r="AT121">
            <v>6.5129525593008744</v>
          </cell>
          <cell r="AW121">
            <v>207789</v>
          </cell>
          <cell r="AZ121">
            <v>612451</v>
          </cell>
          <cell r="BC121">
            <v>94.6</v>
          </cell>
          <cell r="BF121">
            <v>94.1</v>
          </cell>
          <cell r="BI121">
            <v>1036.97</v>
          </cell>
          <cell r="BL121">
            <v>8.0912141073657935</v>
          </cell>
          <cell r="BO121">
            <v>1034.1600000000001</v>
          </cell>
          <cell r="BR121">
            <v>8.06928838951311</v>
          </cell>
          <cell r="BU121">
            <v>96.2</v>
          </cell>
          <cell r="BX121">
            <v>130.9</v>
          </cell>
          <cell r="CA121">
            <v>101.9</v>
          </cell>
          <cell r="CD121">
            <v>135.5</v>
          </cell>
          <cell r="CG121">
            <v>110.65</v>
          </cell>
          <cell r="CJ121">
            <v>110.81</v>
          </cell>
          <cell r="CM121">
            <v>101</v>
          </cell>
          <cell r="CP121">
            <v>119.7</v>
          </cell>
          <cell r="CS121">
            <v>117.2</v>
          </cell>
          <cell r="CV121">
            <v>134</v>
          </cell>
          <cell r="CY121">
            <v>113.6</v>
          </cell>
          <cell r="DB121">
            <v>116.3</v>
          </cell>
          <cell r="DE121">
            <v>102.1</v>
          </cell>
          <cell r="DH121">
            <v>101.7</v>
          </cell>
          <cell r="DQ121">
            <v>114.4</v>
          </cell>
          <cell r="DT121">
            <v>114.6</v>
          </cell>
        </row>
        <row r="122">
          <cell r="E122">
            <v>129.714</v>
          </cell>
          <cell r="I122">
            <v>68.2</v>
          </cell>
          <cell r="J122">
            <v>91.5</v>
          </cell>
          <cell r="M122">
            <v>92.2</v>
          </cell>
          <cell r="P122">
            <v>95.8</v>
          </cell>
          <cell r="S122">
            <v>102</v>
          </cell>
          <cell r="V122">
            <v>102.5</v>
          </cell>
          <cell r="Y122">
            <v>99.4</v>
          </cell>
          <cell r="AB122">
            <v>6866</v>
          </cell>
          <cell r="AE122">
            <v>4.9000000000000004</v>
          </cell>
          <cell r="AH122">
            <v>4.5999999999999996</v>
          </cell>
          <cell r="AK122">
            <v>1027.5</v>
          </cell>
          <cell r="AN122">
            <v>1309.7</v>
          </cell>
          <cell r="AQ122">
            <v>7.9212729543457145</v>
          </cell>
          <cell r="AT122">
            <v>10.09682840711103</v>
          </cell>
          <cell r="AW122">
            <v>211439</v>
          </cell>
          <cell r="AZ122">
            <v>615144</v>
          </cell>
          <cell r="BC122">
            <v>91</v>
          </cell>
          <cell r="BF122">
            <v>93.5</v>
          </cell>
          <cell r="BI122">
            <v>820.08</v>
          </cell>
          <cell r="BL122">
            <v>6.3222165687589627</v>
          </cell>
          <cell r="BO122">
            <v>999.13</v>
          </cell>
          <cell r="BR122">
            <v>7.7025610188568701</v>
          </cell>
          <cell r="BU122">
            <v>85.4</v>
          </cell>
          <cell r="BX122">
            <v>115.3</v>
          </cell>
          <cell r="CA122">
            <v>97.6</v>
          </cell>
          <cell r="CD122">
            <v>115.4</v>
          </cell>
          <cell r="CG122">
            <v>107.39</v>
          </cell>
          <cell r="CJ122">
            <v>107.39</v>
          </cell>
          <cell r="CM122">
            <v>86.4</v>
          </cell>
          <cell r="CP122">
            <v>105.7</v>
          </cell>
          <cell r="CS122">
            <v>100.8</v>
          </cell>
          <cell r="CV122">
            <v>117.8</v>
          </cell>
          <cell r="CY122">
            <v>104.3</v>
          </cell>
          <cell r="DB122">
            <v>102.9</v>
          </cell>
          <cell r="DE122">
            <v>102.1</v>
          </cell>
          <cell r="DH122">
            <v>101.6</v>
          </cell>
          <cell r="DQ122">
            <v>101.1</v>
          </cell>
          <cell r="DT122">
            <v>102.6</v>
          </cell>
        </row>
        <row r="123">
          <cell r="E123">
            <v>125.31954545454549</v>
          </cell>
          <cell r="I123">
            <v>54.5</v>
          </cell>
          <cell r="J123">
            <v>94.2</v>
          </cell>
          <cell r="M123">
            <v>93.5</v>
          </cell>
          <cell r="P123">
            <v>99</v>
          </cell>
          <cell r="S123">
            <v>102</v>
          </cell>
          <cell r="V123">
            <v>102.2</v>
          </cell>
          <cell r="Y123">
            <v>99.2</v>
          </cell>
          <cell r="AB123">
            <v>6848</v>
          </cell>
          <cell r="AE123">
            <v>4.8</v>
          </cell>
          <cell r="AH123">
            <v>4.8</v>
          </cell>
          <cell r="AK123">
            <v>1382.5</v>
          </cell>
          <cell r="AN123">
            <v>1163.5</v>
          </cell>
          <cell r="AQ123">
            <v>11.031798710931687</v>
          </cell>
          <cell r="AT123">
            <v>9.2842660399052583</v>
          </cell>
          <cell r="AW123">
            <v>213928</v>
          </cell>
          <cell r="AZ123">
            <v>616880</v>
          </cell>
          <cell r="BC123">
            <v>90.6</v>
          </cell>
          <cell r="BF123">
            <v>93.8</v>
          </cell>
          <cell r="BI123">
            <v>1162.3599999999999</v>
          </cell>
          <cell r="BL123">
            <v>9.2751692944944342</v>
          </cell>
          <cell r="BO123">
            <v>1080.08</v>
          </cell>
          <cell r="BR123">
            <v>8.618607704667701</v>
          </cell>
          <cell r="BU123">
            <v>91.2</v>
          </cell>
          <cell r="BX123">
            <v>125.2</v>
          </cell>
          <cell r="CA123">
            <v>106.5</v>
          </cell>
          <cell r="CD123">
            <v>126.3</v>
          </cell>
          <cell r="CG123">
            <v>109.32</v>
          </cell>
          <cell r="CJ123">
            <v>114.16</v>
          </cell>
          <cell r="CM123">
            <v>86.5</v>
          </cell>
          <cell r="CP123">
            <v>119.7</v>
          </cell>
          <cell r="CS123">
            <v>105.2</v>
          </cell>
          <cell r="CV123">
            <v>134.9</v>
          </cell>
          <cell r="CY123">
            <v>111.2</v>
          </cell>
          <cell r="DB123">
            <v>118.1</v>
          </cell>
          <cell r="DE123">
            <v>102.1</v>
          </cell>
          <cell r="DH123">
            <v>98.6</v>
          </cell>
          <cell r="DQ123">
            <v>114.3</v>
          </cell>
          <cell r="DT123">
            <v>106.8</v>
          </cell>
        </row>
        <row r="124">
          <cell r="E124">
            <v>123.70726999999999</v>
          </cell>
          <cell r="I124">
            <v>54.5</v>
          </cell>
          <cell r="J124">
            <v>92.7</v>
          </cell>
          <cell r="M124">
            <v>94.3</v>
          </cell>
          <cell r="P124">
            <v>98</v>
          </cell>
          <cell r="S124">
            <v>102.1</v>
          </cell>
          <cell r="V124">
            <v>101.8</v>
          </cell>
          <cell r="Y124">
            <v>99</v>
          </cell>
          <cell r="AB124">
            <v>6815</v>
          </cell>
          <cell r="AE124">
            <v>4.7</v>
          </cell>
          <cell r="AH124">
            <v>4.8</v>
          </cell>
          <cell r="AK124">
            <v>1313.1</v>
          </cell>
          <cell r="AN124">
            <v>1177.2</v>
          </cell>
          <cell r="AQ124">
            <v>10.61457422833759</v>
          </cell>
          <cell r="AT124">
            <v>9.5160130847605</v>
          </cell>
          <cell r="AW124">
            <v>215581</v>
          </cell>
          <cell r="AZ124">
            <v>617603</v>
          </cell>
          <cell r="BC124">
            <v>97.6</v>
          </cell>
          <cell r="BF124">
            <v>93.2</v>
          </cell>
          <cell r="BI124">
            <v>1242.52</v>
          </cell>
          <cell r="BL124">
            <v>10.044033790415066</v>
          </cell>
          <cell r="BO124">
            <v>1165.26</v>
          </cell>
          <cell r="BR124">
            <v>9.4194949092320925</v>
          </cell>
          <cell r="BU124">
            <v>96.4</v>
          </cell>
          <cell r="BX124">
            <v>130.30000000000001</v>
          </cell>
          <cell r="CA124">
            <v>112.1</v>
          </cell>
          <cell r="CD124">
            <v>129.69999999999999</v>
          </cell>
          <cell r="CG124">
            <v>105.7</v>
          </cell>
          <cell r="CJ124">
            <v>113.58</v>
          </cell>
          <cell r="CM124">
            <v>83.1</v>
          </cell>
          <cell r="CP124">
            <v>125</v>
          </cell>
          <cell r="CS124">
            <v>101.5</v>
          </cell>
          <cell r="CV124">
            <v>139.69999999999999</v>
          </cell>
          <cell r="CY124">
            <v>113.2</v>
          </cell>
          <cell r="DB124">
            <v>121.9</v>
          </cell>
          <cell r="DE124">
            <v>102.4</v>
          </cell>
          <cell r="DH124">
            <v>98.8</v>
          </cell>
          <cell r="DQ124">
            <v>118.3</v>
          </cell>
          <cell r="DT124">
            <v>109.3</v>
          </cell>
        </row>
        <row r="125">
          <cell r="E125">
            <v>120.1</v>
          </cell>
          <cell r="I125">
            <v>81.8</v>
          </cell>
          <cell r="J125">
            <v>94.8</v>
          </cell>
          <cell r="M125">
            <v>97.8</v>
          </cell>
          <cell r="P125">
            <v>102.4</v>
          </cell>
          <cell r="S125">
            <v>102.3</v>
          </cell>
          <cell r="V125">
            <v>102.1</v>
          </cell>
          <cell r="Y125">
            <v>98.8</v>
          </cell>
          <cell r="AB125">
            <v>6831</v>
          </cell>
          <cell r="AE125">
            <v>4.7</v>
          </cell>
          <cell r="AH125">
            <v>4.7</v>
          </cell>
          <cell r="AK125">
            <v>793.9</v>
          </cell>
          <cell r="AN125">
            <v>1050.3</v>
          </cell>
          <cell r="AQ125">
            <v>6.6103247293921736</v>
          </cell>
          <cell r="AT125">
            <v>8.7452123230641128</v>
          </cell>
          <cell r="AW125">
            <v>217703</v>
          </cell>
          <cell r="AZ125">
            <v>618404</v>
          </cell>
          <cell r="BC125">
            <v>89.1</v>
          </cell>
          <cell r="BF125">
            <v>93.6</v>
          </cell>
          <cell r="BI125">
            <v>697.12</v>
          </cell>
          <cell r="BL125">
            <v>5.804496253122398</v>
          </cell>
          <cell r="BO125">
            <v>954.08</v>
          </cell>
          <cell r="BR125">
            <v>7.9440466278101587</v>
          </cell>
          <cell r="BU125">
            <v>94.7</v>
          </cell>
          <cell r="BX125">
            <v>116.3</v>
          </cell>
          <cell r="CA125">
            <v>108</v>
          </cell>
          <cell r="CD125">
            <v>111.7</v>
          </cell>
          <cell r="CG125">
            <v>114.45</v>
          </cell>
          <cell r="CJ125">
            <v>115.54</v>
          </cell>
          <cell r="CM125">
            <v>92.1</v>
          </cell>
          <cell r="CP125">
            <v>112.8</v>
          </cell>
          <cell r="CS125">
            <v>106.7</v>
          </cell>
          <cell r="CV125">
            <v>123.1</v>
          </cell>
          <cell r="CY125">
            <v>115.6</v>
          </cell>
          <cell r="DB125">
            <v>108</v>
          </cell>
          <cell r="DE125">
            <v>102.6</v>
          </cell>
          <cell r="DH125">
            <v>100.5</v>
          </cell>
          <cell r="DQ125">
            <v>107.9</v>
          </cell>
          <cell r="DT125">
            <v>113.2</v>
          </cell>
        </row>
        <row r="126">
          <cell r="E126">
            <v>112.21333333333335</v>
          </cell>
          <cell r="I126">
            <v>72.7</v>
          </cell>
          <cell r="J126">
            <v>96.6</v>
          </cell>
          <cell r="M126">
            <v>97.8</v>
          </cell>
          <cell r="P126">
            <v>102.2</v>
          </cell>
          <cell r="S126">
            <v>102.1</v>
          </cell>
          <cell r="V126">
            <v>102.4</v>
          </cell>
          <cell r="Y126">
            <v>98.6</v>
          </cell>
          <cell r="AB126">
            <v>6831</v>
          </cell>
          <cell r="AE126">
            <v>4.5999999999999996</v>
          </cell>
          <cell r="AH126">
            <v>4.5999999999999996</v>
          </cell>
          <cell r="AK126">
            <v>1136.5999999999999</v>
          </cell>
          <cell r="AN126">
            <v>897</v>
          </cell>
          <cell r="AQ126">
            <v>10.128921102661595</v>
          </cell>
          <cell r="AT126">
            <v>7.9937024714828881</v>
          </cell>
          <cell r="AW126">
            <v>219033</v>
          </cell>
          <cell r="AZ126">
            <v>619014</v>
          </cell>
          <cell r="BC126">
            <v>87.7</v>
          </cell>
          <cell r="BF126">
            <v>93.1</v>
          </cell>
          <cell r="BI126">
            <v>1374.9</v>
          </cell>
          <cell r="BL126">
            <v>12.252554657794676</v>
          </cell>
          <cell r="BO126">
            <v>1095.55</v>
          </cell>
          <cell r="BR126">
            <v>9.7631000475285159</v>
          </cell>
          <cell r="BU126">
            <v>85.3</v>
          </cell>
          <cell r="BX126">
            <v>143</v>
          </cell>
          <cell r="CA126">
            <v>102.5</v>
          </cell>
          <cell r="CD126">
            <v>131</v>
          </cell>
          <cell r="CG126">
            <v>112.85</v>
          </cell>
          <cell r="CJ126">
            <v>118.54</v>
          </cell>
          <cell r="CM126">
            <v>84.3</v>
          </cell>
          <cell r="CP126">
            <v>133.19999999999999</v>
          </cell>
          <cell r="CS126">
            <v>94.9</v>
          </cell>
          <cell r="CV126">
            <v>139.69999999999999</v>
          </cell>
          <cell r="CY126">
            <v>110.1</v>
          </cell>
          <cell r="DB126">
            <v>123.4</v>
          </cell>
          <cell r="DE126">
            <v>102.7</v>
          </cell>
          <cell r="DH126">
            <v>102.1</v>
          </cell>
          <cell r="DQ126">
            <v>125.7</v>
          </cell>
          <cell r="DT126">
            <v>111.4</v>
          </cell>
        </row>
        <row r="127">
          <cell r="E127">
            <v>113.51952380952382</v>
          </cell>
          <cell r="I127">
            <v>72.7</v>
          </cell>
          <cell r="J127">
            <v>96.6</v>
          </cell>
          <cell r="M127">
            <v>94</v>
          </cell>
          <cell r="P127">
            <v>99.2</v>
          </cell>
          <cell r="S127">
            <v>102</v>
          </cell>
          <cell r="V127">
            <v>102.6</v>
          </cell>
          <cell r="Y127">
            <v>98.3</v>
          </cell>
          <cell r="AB127">
            <v>6811</v>
          </cell>
          <cell r="AE127">
            <v>4.5999999999999996</v>
          </cell>
          <cell r="AH127">
            <v>4.5999999999999996</v>
          </cell>
          <cell r="AK127">
            <v>1084.8</v>
          </cell>
          <cell r="AN127">
            <v>1130.2</v>
          </cell>
          <cell r="AQ127">
            <v>9.5560654554911881</v>
          </cell>
          <cell r="AT127">
            <v>9.9559966609477701</v>
          </cell>
          <cell r="AW127">
            <v>222269</v>
          </cell>
          <cell r="AZ127">
            <v>621223</v>
          </cell>
          <cell r="BC127">
            <v>92.6</v>
          </cell>
          <cell r="BF127">
            <v>93.8</v>
          </cell>
          <cell r="BI127">
            <v>1169.04</v>
          </cell>
          <cell r="BL127">
            <v>10.298140449933092</v>
          </cell>
          <cell r="BO127">
            <v>1083.4000000000001</v>
          </cell>
          <cell r="BR127">
            <v>9.5437327751467134</v>
          </cell>
          <cell r="BU127">
            <v>89.2</v>
          </cell>
          <cell r="BX127">
            <v>144.1</v>
          </cell>
          <cell r="CA127">
            <v>104</v>
          </cell>
          <cell r="CD127">
            <v>133.4</v>
          </cell>
          <cell r="CG127">
            <v>108.19</v>
          </cell>
          <cell r="CJ127">
            <v>117.3</v>
          </cell>
          <cell r="CM127">
            <v>96.3</v>
          </cell>
          <cell r="CP127">
            <v>128.69999999999999</v>
          </cell>
          <cell r="CS127">
            <v>104.4</v>
          </cell>
          <cell r="CV127">
            <v>130.80000000000001</v>
          </cell>
          <cell r="CY127">
            <v>112.7</v>
          </cell>
          <cell r="DB127">
            <v>119.4</v>
          </cell>
          <cell r="DE127">
            <v>102.6</v>
          </cell>
          <cell r="DH127">
            <v>102</v>
          </cell>
          <cell r="DQ127">
            <v>124.2</v>
          </cell>
          <cell r="DT127">
            <v>114.6</v>
          </cell>
        </row>
        <row r="128">
          <cell r="E128">
            <v>108.24954545454547</v>
          </cell>
          <cell r="I128">
            <v>72.7</v>
          </cell>
          <cell r="J128">
            <v>97.8</v>
          </cell>
          <cell r="M128">
            <v>99.3</v>
          </cell>
          <cell r="P128">
            <v>103.4</v>
          </cell>
          <cell r="S128">
            <v>102</v>
          </cell>
          <cell r="V128">
            <v>102</v>
          </cell>
          <cell r="Y128">
            <v>98.2</v>
          </cell>
          <cell r="AB128">
            <v>6776</v>
          </cell>
          <cell r="AE128">
            <v>4.4000000000000004</v>
          </cell>
          <cell r="AH128">
            <v>4.5999999999999996</v>
          </cell>
          <cell r="AK128">
            <v>809.7</v>
          </cell>
          <cell r="AN128">
            <v>867.9</v>
          </cell>
          <cell r="AQ128">
            <v>7.4799390297670776</v>
          </cell>
          <cell r="AT128">
            <v>8.0175856291649339</v>
          </cell>
          <cell r="AW128">
            <v>222558</v>
          </cell>
          <cell r="AZ128">
            <v>622001</v>
          </cell>
          <cell r="BC128">
            <v>91.1</v>
          </cell>
          <cell r="BF128">
            <v>92.7</v>
          </cell>
          <cell r="BI128">
            <v>663.26</v>
          </cell>
          <cell r="BL128">
            <v>6.1271388920381771</v>
          </cell>
          <cell r="BO128">
            <v>685.01</v>
          </cell>
          <cell r="BR128">
            <v>6.3280635232564482</v>
          </cell>
          <cell r="BU128">
            <v>97.2</v>
          </cell>
          <cell r="BX128">
            <v>130</v>
          </cell>
          <cell r="CA128">
            <v>115.2</v>
          </cell>
          <cell r="CD128">
            <v>123</v>
          </cell>
          <cell r="CG128">
            <v>122.75</v>
          </cell>
          <cell r="CJ128">
            <v>119.15</v>
          </cell>
          <cell r="CM128">
            <v>99.7</v>
          </cell>
          <cell r="CP128">
            <v>121.8</v>
          </cell>
          <cell r="CS128">
            <v>108.1</v>
          </cell>
          <cell r="CV128">
            <v>125.2</v>
          </cell>
          <cell r="CY128">
            <v>122.7</v>
          </cell>
          <cell r="DB128">
            <v>112.4</v>
          </cell>
          <cell r="DE128">
            <v>102.6</v>
          </cell>
          <cell r="DH128">
            <v>102.1</v>
          </cell>
          <cell r="DQ128">
            <v>116.3</v>
          </cell>
          <cell r="DT128">
            <v>125.5</v>
          </cell>
        </row>
        <row r="129">
          <cell r="E129">
            <v>103.72</v>
          </cell>
          <cell r="I129">
            <v>54.5</v>
          </cell>
          <cell r="J129">
            <v>98.7</v>
          </cell>
          <cell r="M129">
            <v>97.1</v>
          </cell>
          <cell r="P129">
            <v>102.3</v>
          </cell>
          <cell r="S129">
            <v>101.8</v>
          </cell>
          <cell r="V129">
            <v>101.7</v>
          </cell>
          <cell r="Y129">
            <v>98.2</v>
          </cell>
          <cell r="AB129">
            <v>6715</v>
          </cell>
          <cell r="AE129">
            <v>4.3</v>
          </cell>
          <cell r="AH129">
            <v>4.7</v>
          </cell>
          <cell r="AK129">
            <v>871.5</v>
          </cell>
          <cell r="AN129">
            <v>739.9</v>
          </cell>
          <cell r="AQ129">
            <v>8.4024296182028539</v>
          </cell>
          <cell r="AT129">
            <v>7.1336290011569607</v>
          </cell>
          <cell r="AW129">
            <v>220946</v>
          </cell>
          <cell r="AZ129">
            <v>622395</v>
          </cell>
          <cell r="BC129">
            <v>112.8</v>
          </cell>
          <cell r="BF129">
            <v>92.5</v>
          </cell>
          <cell r="BI129">
            <v>1124.7</v>
          </cell>
          <cell r="BL129">
            <v>10.843617431546472</v>
          </cell>
          <cell r="BO129">
            <v>795.25</v>
          </cell>
          <cell r="BR129">
            <v>7.6672772849980717</v>
          </cell>
          <cell r="BU129">
            <v>87.7</v>
          </cell>
          <cell r="BX129">
            <v>148.4</v>
          </cell>
          <cell r="CA129">
            <v>104.1</v>
          </cell>
          <cell r="CD129">
            <v>136.1</v>
          </cell>
          <cell r="CG129">
            <v>122.36</v>
          </cell>
          <cell r="CJ129">
            <v>119.87</v>
          </cell>
          <cell r="CM129">
            <v>99.3</v>
          </cell>
          <cell r="CP129">
            <v>128.19999999999999</v>
          </cell>
          <cell r="CS129">
            <v>105.7</v>
          </cell>
          <cell r="CV129">
            <v>129</v>
          </cell>
          <cell r="CY129">
            <v>119.9</v>
          </cell>
          <cell r="DB129">
            <v>123.6</v>
          </cell>
          <cell r="DE129">
            <v>102.8</v>
          </cell>
          <cell r="DH129">
            <v>96.2</v>
          </cell>
          <cell r="DQ129">
            <v>128.4</v>
          </cell>
          <cell r="DT129">
            <v>121.2</v>
          </cell>
        </row>
        <row r="130">
          <cell r="E130">
            <v>106.53238095238095</v>
          </cell>
          <cell r="I130">
            <v>88.9</v>
          </cell>
          <cell r="J130">
            <v>103.8</v>
          </cell>
          <cell r="M130">
            <v>98.3</v>
          </cell>
          <cell r="P130">
            <v>102.4</v>
          </cell>
          <cell r="S130">
            <v>101.8</v>
          </cell>
          <cell r="V130">
            <v>101.4</v>
          </cell>
          <cell r="Y130">
            <v>97.6</v>
          </cell>
          <cell r="AB130">
            <v>6664</v>
          </cell>
          <cell r="AE130">
            <v>4.5999999999999996</v>
          </cell>
          <cell r="AH130">
            <v>4.7</v>
          </cell>
          <cell r="AK130">
            <v>610.9</v>
          </cell>
          <cell r="AN130">
            <v>1265.5</v>
          </cell>
          <cell r="AQ130">
            <v>5.7344067084454533</v>
          </cell>
          <cell r="AT130">
            <v>11.879017334322675</v>
          </cell>
          <cell r="AW130">
            <v>225130</v>
          </cell>
          <cell r="AZ130">
            <v>623681</v>
          </cell>
          <cell r="BC130">
            <v>86.7</v>
          </cell>
          <cell r="BF130">
            <v>91.6</v>
          </cell>
          <cell r="BI130">
            <v>521.22</v>
          </cell>
          <cell r="BL130">
            <v>4.8925969300637417</v>
          </cell>
          <cell r="BO130">
            <v>1045.97</v>
          </cell>
          <cell r="BR130">
            <v>9.8183293253113302</v>
          </cell>
          <cell r="BU130">
            <v>90.6</v>
          </cell>
          <cell r="BX130">
            <v>118.5</v>
          </cell>
          <cell r="CA130">
            <v>105.3</v>
          </cell>
          <cell r="CD130">
            <v>112.8</v>
          </cell>
          <cell r="CG130">
            <v>113.38</v>
          </cell>
          <cell r="CJ130">
            <v>121.5</v>
          </cell>
          <cell r="CM130">
            <v>91.2</v>
          </cell>
          <cell r="CP130">
            <v>110</v>
          </cell>
          <cell r="CS130">
            <v>98.8</v>
          </cell>
          <cell r="CV130">
            <v>112.1</v>
          </cell>
          <cell r="CY130">
            <v>113.7</v>
          </cell>
          <cell r="DB130">
            <v>101.5</v>
          </cell>
          <cell r="DE130">
            <v>103.7</v>
          </cell>
          <cell r="DH130">
            <v>103.2</v>
          </cell>
          <cell r="DQ130">
            <v>103.5</v>
          </cell>
          <cell r="DT130">
            <v>115</v>
          </cell>
        </row>
        <row r="131">
          <cell r="E131">
            <v>107.64100000000001</v>
          </cell>
          <cell r="I131">
            <v>71.400000000000006</v>
          </cell>
          <cell r="J131">
            <v>100.7</v>
          </cell>
          <cell r="M131" t="e">
            <v>#N/A</v>
          </cell>
          <cell r="P131">
            <v>105.7</v>
          </cell>
          <cell r="S131">
            <v>101.9</v>
          </cell>
          <cell r="V131">
            <v>101.3</v>
          </cell>
          <cell r="Y131">
            <v>97.3</v>
          </cell>
          <cell r="AB131">
            <v>6638</v>
          </cell>
          <cell r="AE131">
            <v>4.9000000000000004</v>
          </cell>
          <cell r="AH131">
            <v>4.9000000000000004</v>
          </cell>
          <cell r="AK131" t="e">
            <v>#N/A</v>
          </cell>
          <cell r="AN131" t="e">
            <v>#N/A</v>
          </cell>
          <cell r="AQ131" t="e">
            <v>#N/A</v>
          </cell>
          <cell r="AT131" t="e">
            <v>#N/A</v>
          </cell>
          <cell r="AW131">
            <v>227751</v>
          </cell>
          <cell r="AZ131">
            <v>623214</v>
          </cell>
          <cell r="BC131">
            <v>83.7</v>
          </cell>
          <cell r="BF131">
            <v>90.6</v>
          </cell>
          <cell r="BI131">
            <v>1179.8800000000001</v>
          </cell>
          <cell r="BL131">
            <v>10.961250824499958</v>
          </cell>
          <cell r="BO131">
            <v>1232.6099999999999</v>
          </cell>
          <cell r="BR131">
            <v>11.451119926422086</v>
          </cell>
          <cell r="BU131">
            <v>82.5</v>
          </cell>
          <cell r="BX131">
            <v>139.80000000000001</v>
          </cell>
          <cell r="CA131">
            <v>97.9</v>
          </cell>
          <cell r="CD131">
            <v>135.1</v>
          </cell>
          <cell r="CG131">
            <v>120.01</v>
          </cell>
          <cell r="CJ131">
            <v>128.13</v>
          </cell>
          <cell r="CM131">
            <v>86.1</v>
          </cell>
          <cell r="CP131">
            <v>123.7</v>
          </cell>
          <cell r="CS131">
            <v>95.7</v>
          </cell>
          <cell r="CV131">
            <v>132.6</v>
          </cell>
          <cell r="CY131">
            <v>112.5</v>
          </cell>
          <cell r="DB131">
            <v>119.5</v>
          </cell>
          <cell r="DE131">
            <v>103.5</v>
          </cell>
          <cell r="DH131">
            <v>103</v>
          </cell>
          <cell r="DQ131">
            <v>120.9</v>
          </cell>
          <cell r="DT131">
            <v>108.1</v>
          </cell>
        </row>
        <row r="132">
          <cell r="E132">
            <v>102.67359999999999</v>
          </cell>
          <cell r="I132" t="e">
            <v>#N/A</v>
          </cell>
          <cell r="J132" t="e">
            <v>#N/A</v>
          </cell>
          <cell r="M132" t="e">
            <v>#N/A</v>
          </cell>
          <cell r="P132" t="e">
            <v>#N/A</v>
          </cell>
          <cell r="S132" t="e">
            <v>#N/A</v>
          </cell>
          <cell r="V132" t="e">
            <v>#N/A</v>
          </cell>
          <cell r="Y132" t="e">
            <v>#N/A</v>
          </cell>
          <cell r="AB132" t="e">
            <v>#N/A</v>
          </cell>
          <cell r="AE132" t="e">
            <v>#N/A</v>
          </cell>
          <cell r="AH132" t="e">
            <v>#N/A</v>
          </cell>
          <cell r="AK132" t="e">
            <v>#N/A</v>
          </cell>
          <cell r="AN132" t="e">
            <v>#N/A</v>
          </cell>
          <cell r="AQ132" t="e">
            <v>#N/A</v>
          </cell>
          <cell r="AT132" t="e">
            <v>#N/A</v>
          </cell>
          <cell r="AW132" t="e">
            <v>#N/A</v>
          </cell>
          <cell r="AZ132" t="e">
            <v>#N/A</v>
          </cell>
          <cell r="BC132" t="e">
            <v>#N/A</v>
          </cell>
          <cell r="BF132" t="e">
            <v>#N/A</v>
          </cell>
          <cell r="BI132" t="e">
            <v>#N/A</v>
          </cell>
          <cell r="BL132" t="e">
            <v>#N/A</v>
          </cell>
          <cell r="BO132" t="e">
            <v>#N/A</v>
          </cell>
          <cell r="BR132" t="e">
            <v>#N/A</v>
          </cell>
          <cell r="BU132" t="e">
            <v>#N/A</v>
          </cell>
          <cell r="BX132" t="e">
            <v>#N/A</v>
          </cell>
          <cell r="CA132" t="e">
            <v>#N/A</v>
          </cell>
          <cell r="CD132" t="e">
            <v>#N/A</v>
          </cell>
          <cell r="CG132" t="e">
            <v>#N/A</v>
          </cell>
          <cell r="CJ132" t="e">
            <v>#N/A</v>
          </cell>
          <cell r="CM132" t="e">
            <v>#N/A</v>
          </cell>
          <cell r="CP132" t="e">
            <v>#N/A</v>
          </cell>
          <cell r="CS132" t="e">
            <v>#N/A</v>
          </cell>
          <cell r="CV132" t="e">
            <v>#N/A</v>
          </cell>
          <cell r="CY132" t="e">
            <v>#N/A</v>
          </cell>
          <cell r="DB132" t="e">
            <v>#N/A</v>
          </cell>
          <cell r="DE132" t="e">
            <v>#N/A</v>
          </cell>
          <cell r="DH132" t="e">
            <v>#N/A</v>
          </cell>
          <cell r="DQ132" t="e">
            <v>#N/A</v>
          </cell>
          <cell r="DT132" t="e">
            <v>#N/A</v>
          </cell>
        </row>
        <row r="133">
          <cell r="E133" t="e">
            <v>#N/A</v>
          </cell>
          <cell r="I133" t="e">
            <v>#N/A</v>
          </cell>
          <cell r="J133" t="e">
            <v>#N/A</v>
          </cell>
          <cell r="M133" t="e">
            <v>#N/A</v>
          </cell>
          <cell r="P133" t="e">
            <v>#N/A</v>
          </cell>
          <cell r="S133" t="e">
            <v>#N/A</v>
          </cell>
          <cell r="V133" t="e">
            <v>#N/A</v>
          </cell>
          <cell r="Y133" t="e">
            <v>#N/A</v>
          </cell>
          <cell r="AB133" t="e">
            <v>#N/A</v>
          </cell>
          <cell r="AE133" t="e">
            <v>#N/A</v>
          </cell>
          <cell r="AH133" t="e">
            <v>#N/A</v>
          </cell>
          <cell r="AK133" t="e">
            <v>#N/A</v>
          </cell>
          <cell r="AN133" t="e">
            <v>#N/A</v>
          </cell>
          <cell r="AQ133" t="e">
            <v>#N/A</v>
          </cell>
          <cell r="AT133" t="e">
            <v>#N/A</v>
          </cell>
          <cell r="AW133" t="e">
            <v>#N/A</v>
          </cell>
          <cell r="AZ133" t="e">
            <v>#N/A</v>
          </cell>
          <cell r="BC133" t="e">
            <v>#N/A</v>
          </cell>
          <cell r="BF133" t="e">
            <v>#N/A</v>
          </cell>
          <cell r="BI133" t="e">
            <v>#N/A</v>
          </cell>
          <cell r="BL133" t="e">
            <v>#N/A</v>
          </cell>
          <cell r="BO133" t="e">
            <v>#N/A</v>
          </cell>
          <cell r="BR133" t="e">
            <v>#N/A</v>
          </cell>
          <cell r="BU133" t="e">
            <v>#N/A</v>
          </cell>
          <cell r="BX133" t="e">
            <v>#N/A</v>
          </cell>
          <cell r="CA133" t="e">
            <v>#N/A</v>
          </cell>
          <cell r="CD133" t="e">
            <v>#N/A</v>
          </cell>
          <cell r="CG133" t="e">
            <v>#N/A</v>
          </cell>
          <cell r="CJ133" t="e">
            <v>#N/A</v>
          </cell>
          <cell r="CM133" t="e">
            <v>#N/A</v>
          </cell>
          <cell r="CP133" t="e">
            <v>#N/A</v>
          </cell>
          <cell r="CS133" t="e">
            <v>#N/A</v>
          </cell>
          <cell r="CV133" t="e">
            <v>#N/A</v>
          </cell>
          <cell r="CY133" t="e">
            <v>#N/A</v>
          </cell>
          <cell r="DB133" t="e">
            <v>#N/A</v>
          </cell>
          <cell r="DE133" t="e">
            <v>#N/A</v>
          </cell>
          <cell r="DH133" t="e">
            <v>#N/A</v>
          </cell>
          <cell r="DQ133" t="e">
            <v>#N/A</v>
          </cell>
          <cell r="DT133" t="e">
            <v>#N/A</v>
          </cell>
        </row>
        <row r="134">
          <cell r="E134" t="e">
            <v>#N/A</v>
          </cell>
          <cell r="I134" t="e">
            <v>#N/A</v>
          </cell>
          <cell r="J134" t="e">
            <v>#N/A</v>
          </cell>
          <cell r="M134" t="e">
            <v>#N/A</v>
          </cell>
          <cell r="P134" t="e">
            <v>#N/A</v>
          </cell>
          <cell r="S134" t="e">
            <v>#N/A</v>
          </cell>
          <cell r="V134" t="e">
            <v>#N/A</v>
          </cell>
          <cell r="Y134" t="e">
            <v>#N/A</v>
          </cell>
          <cell r="AB134" t="e">
            <v>#N/A</v>
          </cell>
          <cell r="AE134" t="e">
            <v>#N/A</v>
          </cell>
          <cell r="AH134" t="e">
            <v>#N/A</v>
          </cell>
          <cell r="AK134" t="e">
            <v>#N/A</v>
          </cell>
          <cell r="AN134" t="e">
            <v>#N/A</v>
          </cell>
          <cell r="AQ134" t="e">
            <v>#N/A</v>
          </cell>
          <cell r="AT134" t="e">
            <v>#N/A</v>
          </cell>
          <cell r="AW134" t="e">
            <v>#N/A</v>
          </cell>
          <cell r="AZ134" t="e">
            <v>#N/A</v>
          </cell>
          <cell r="BC134" t="e">
            <v>#N/A</v>
          </cell>
          <cell r="BF134" t="e">
            <v>#N/A</v>
          </cell>
          <cell r="BI134" t="e">
            <v>#N/A</v>
          </cell>
          <cell r="BL134" t="e">
            <v>#N/A</v>
          </cell>
          <cell r="BO134" t="e">
            <v>#N/A</v>
          </cell>
          <cell r="BR134" t="e">
            <v>#N/A</v>
          </cell>
          <cell r="BU134" t="e">
            <v>#N/A</v>
          </cell>
          <cell r="BX134" t="e">
            <v>#N/A</v>
          </cell>
          <cell r="CA134" t="e">
            <v>#N/A</v>
          </cell>
          <cell r="CD134" t="e">
            <v>#N/A</v>
          </cell>
          <cell r="CG134" t="e">
            <v>#N/A</v>
          </cell>
          <cell r="CJ134" t="e">
            <v>#N/A</v>
          </cell>
          <cell r="CM134" t="e">
            <v>#N/A</v>
          </cell>
          <cell r="CP134" t="e">
            <v>#N/A</v>
          </cell>
          <cell r="CS134" t="e">
            <v>#N/A</v>
          </cell>
          <cell r="CV134" t="e">
            <v>#N/A</v>
          </cell>
          <cell r="CY134" t="e">
            <v>#N/A</v>
          </cell>
          <cell r="DB134" t="e">
            <v>#N/A</v>
          </cell>
          <cell r="DE134" t="e">
            <v>#N/A</v>
          </cell>
          <cell r="DH134" t="e">
            <v>#N/A</v>
          </cell>
          <cell r="DQ134" t="e">
            <v>#N/A</v>
          </cell>
          <cell r="DT134" t="e">
            <v>#N/A</v>
          </cell>
        </row>
        <row r="135">
          <cell r="E135" t="e">
            <v>#N/A</v>
          </cell>
          <cell r="I135" t="e">
            <v>#N/A</v>
          </cell>
          <cell r="J135" t="e">
            <v>#N/A</v>
          </cell>
          <cell r="M135" t="e">
            <v>#N/A</v>
          </cell>
          <cell r="P135" t="e">
            <v>#N/A</v>
          </cell>
          <cell r="S135" t="e">
            <v>#N/A</v>
          </cell>
          <cell r="V135" t="e">
            <v>#N/A</v>
          </cell>
          <cell r="Y135" t="e">
            <v>#N/A</v>
          </cell>
          <cell r="AB135" t="e">
            <v>#N/A</v>
          </cell>
          <cell r="AE135" t="e">
            <v>#N/A</v>
          </cell>
          <cell r="AH135" t="e">
            <v>#N/A</v>
          </cell>
          <cell r="AK135" t="e">
            <v>#N/A</v>
          </cell>
          <cell r="AN135" t="e">
            <v>#N/A</v>
          </cell>
          <cell r="AQ135" t="e">
            <v>#N/A</v>
          </cell>
          <cell r="AT135" t="e">
            <v>#N/A</v>
          </cell>
          <cell r="AW135" t="e">
            <v>#N/A</v>
          </cell>
          <cell r="AZ135" t="e">
            <v>#N/A</v>
          </cell>
          <cell r="BC135" t="e">
            <v>#N/A</v>
          </cell>
          <cell r="BF135" t="e">
            <v>#N/A</v>
          </cell>
          <cell r="BI135" t="e">
            <v>#N/A</v>
          </cell>
          <cell r="BL135" t="e">
            <v>#N/A</v>
          </cell>
          <cell r="BO135" t="e">
            <v>#N/A</v>
          </cell>
          <cell r="BR135" t="e">
            <v>#N/A</v>
          </cell>
          <cell r="BU135" t="e">
            <v>#N/A</v>
          </cell>
          <cell r="BX135" t="e">
            <v>#N/A</v>
          </cell>
          <cell r="CA135" t="e">
            <v>#N/A</v>
          </cell>
          <cell r="CD135" t="e">
            <v>#N/A</v>
          </cell>
          <cell r="CG135" t="e">
            <v>#N/A</v>
          </cell>
          <cell r="CJ135" t="e">
            <v>#N/A</v>
          </cell>
          <cell r="CM135" t="e">
            <v>#N/A</v>
          </cell>
          <cell r="CP135" t="e">
            <v>#N/A</v>
          </cell>
          <cell r="CS135" t="e">
            <v>#N/A</v>
          </cell>
          <cell r="CV135" t="e">
            <v>#N/A</v>
          </cell>
          <cell r="CY135" t="e">
            <v>#N/A</v>
          </cell>
          <cell r="DB135" t="e">
            <v>#N/A</v>
          </cell>
          <cell r="DE135" t="e">
            <v>#N/A</v>
          </cell>
          <cell r="DH135" t="e">
            <v>#N/A</v>
          </cell>
          <cell r="DQ135" t="e">
            <v>#N/A</v>
          </cell>
          <cell r="DT135" t="e">
            <v>#N/A</v>
          </cell>
        </row>
        <row r="136">
          <cell r="E136" t="e">
            <v>#N/A</v>
          </cell>
          <cell r="I136" t="e">
            <v>#N/A</v>
          </cell>
          <cell r="J136" t="e">
            <v>#N/A</v>
          </cell>
          <cell r="M136" t="e">
            <v>#N/A</v>
          </cell>
          <cell r="P136" t="e">
            <v>#N/A</v>
          </cell>
          <cell r="S136" t="e">
            <v>#N/A</v>
          </cell>
          <cell r="V136" t="e">
            <v>#N/A</v>
          </cell>
          <cell r="Y136" t="e">
            <v>#N/A</v>
          </cell>
          <cell r="AB136" t="e">
            <v>#N/A</v>
          </cell>
          <cell r="AE136" t="e">
            <v>#N/A</v>
          </cell>
          <cell r="AH136" t="e">
            <v>#N/A</v>
          </cell>
          <cell r="AK136" t="e">
            <v>#N/A</v>
          </cell>
          <cell r="AN136" t="e">
            <v>#N/A</v>
          </cell>
          <cell r="AQ136" t="e">
            <v>#N/A</v>
          </cell>
          <cell r="AT136" t="e">
            <v>#N/A</v>
          </cell>
          <cell r="AW136" t="e">
            <v>#N/A</v>
          </cell>
          <cell r="AZ136" t="e">
            <v>#N/A</v>
          </cell>
          <cell r="BC136" t="e">
            <v>#N/A</v>
          </cell>
          <cell r="BF136" t="e">
            <v>#N/A</v>
          </cell>
          <cell r="BI136" t="e">
            <v>#N/A</v>
          </cell>
          <cell r="BL136" t="e">
            <v>#N/A</v>
          </cell>
          <cell r="BO136" t="e">
            <v>#N/A</v>
          </cell>
          <cell r="BR136" t="e">
            <v>#N/A</v>
          </cell>
          <cell r="BU136" t="e">
            <v>#N/A</v>
          </cell>
          <cell r="BX136" t="e">
            <v>#N/A</v>
          </cell>
          <cell r="CA136" t="e">
            <v>#N/A</v>
          </cell>
          <cell r="CD136" t="e">
            <v>#N/A</v>
          </cell>
          <cell r="CG136" t="e">
            <v>#N/A</v>
          </cell>
          <cell r="CJ136" t="e">
            <v>#N/A</v>
          </cell>
          <cell r="CM136" t="e">
            <v>#N/A</v>
          </cell>
          <cell r="CP136" t="e">
            <v>#N/A</v>
          </cell>
          <cell r="CS136" t="e">
            <v>#N/A</v>
          </cell>
          <cell r="CV136" t="e">
            <v>#N/A</v>
          </cell>
          <cell r="CY136" t="e">
            <v>#N/A</v>
          </cell>
          <cell r="DB136" t="e">
            <v>#N/A</v>
          </cell>
          <cell r="DE136" t="e">
            <v>#N/A</v>
          </cell>
          <cell r="DH136" t="e">
            <v>#N/A</v>
          </cell>
          <cell r="DQ136" t="e">
            <v>#N/A</v>
          </cell>
          <cell r="DT136" t="e">
            <v>#N/A</v>
          </cell>
        </row>
        <row r="137">
          <cell r="E137" t="e">
            <v>#N/A</v>
          </cell>
          <cell r="I137" t="e">
            <v>#N/A</v>
          </cell>
          <cell r="J137" t="e">
            <v>#N/A</v>
          </cell>
          <cell r="M137" t="e">
            <v>#N/A</v>
          </cell>
          <cell r="P137" t="e">
            <v>#N/A</v>
          </cell>
          <cell r="S137" t="e">
            <v>#N/A</v>
          </cell>
          <cell r="V137" t="e">
            <v>#N/A</v>
          </cell>
          <cell r="Y137" t="e">
            <v>#N/A</v>
          </cell>
          <cell r="AB137" t="e">
            <v>#N/A</v>
          </cell>
          <cell r="AE137" t="e">
            <v>#N/A</v>
          </cell>
          <cell r="AH137" t="e">
            <v>#N/A</v>
          </cell>
          <cell r="AK137" t="e">
            <v>#N/A</v>
          </cell>
          <cell r="AN137" t="e">
            <v>#N/A</v>
          </cell>
          <cell r="AQ137" t="e">
            <v>#N/A</v>
          </cell>
          <cell r="AT137" t="e">
            <v>#N/A</v>
          </cell>
          <cell r="AW137" t="e">
            <v>#N/A</v>
          </cell>
          <cell r="AZ137" t="e">
            <v>#N/A</v>
          </cell>
          <cell r="BC137" t="e">
            <v>#N/A</v>
          </cell>
          <cell r="BF137" t="e">
            <v>#N/A</v>
          </cell>
          <cell r="BI137" t="e">
            <v>#N/A</v>
          </cell>
          <cell r="BL137" t="e">
            <v>#N/A</v>
          </cell>
          <cell r="BO137" t="e">
            <v>#N/A</v>
          </cell>
          <cell r="BR137" t="e">
            <v>#N/A</v>
          </cell>
          <cell r="BU137" t="e">
            <v>#N/A</v>
          </cell>
          <cell r="BX137" t="e">
            <v>#N/A</v>
          </cell>
          <cell r="CA137" t="e">
            <v>#N/A</v>
          </cell>
          <cell r="CD137" t="e">
            <v>#N/A</v>
          </cell>
          <cell r="CG137" t="e">
            <v>#N/A</v>
          </cell>
          <cell r="CJ137" t="e">
            <v>#N/A</v>
          </cell>
          <cell r="CM137" t="e">
            <v>#N/A</v>
          </cell>
          <cell r="CP137" t="e">
            <v>#N/A</v>
          </cell>
          <cell r="CS137" t="e">
            <v>#N/A</v>
          </cell>
          <cell r="CV137" t="e">
            <v>#N/A</v>
          </cell>
          <cell r="CY137" t="e">
            <v>#N/A</v>
          </cell>
          <cell r="DB137" t="e">
            <v>#N/A</v>
          </cell>
          <cell r="DE137" t="e">
            <v>#N/A</v>
          </cell>
          <cell r="DH137" t="e">
            <v>#N/A</v>
          </cell>
          <cell r="DQ137" t="e">
            <v>#N/A</v>
          </cell>
          <cell r="DT137" t="e">
            <v>#N/A</v>
          </cell>
        </row>
        <row r="138">
          <cell r="E138" t="e">
            <v>#N/A</v>
          </cell>
          <cell r="I138" t="e">
            <v>#N/A</v>
          </cell>
          <cell r="J138" t="e">
            <v>#N/A</v>
          </cell>
          <cell r="M138" t="e">
            <v>#N/A</v>
          </cell>
          <cell r="P138" t="e">
            <v>#N/A</v>
          </cell>
          <cell r="S138" t="e">
            <v>#N/A</v>
          </cell>
          <cell r="V138" t="e">
            <v>#N/A</v>
          </cell>
          <cell r="Y138" t="e">
            <v>#N/A</v>
          </cell>
          <cell r="AB138" t="e">
            <v>#N/A</v>
          </cell>
          <cell r="AE138" t="e">
            <v>#N/A</v>
          </cell>
          <cell r="AH138" t="e">
            <v>#N/A</v>
          </cell>
          <cell r="AK138" t="e">
            <v>#N/A</v>
          </cell>
          <cell r="AN138" t="e">
            <v>#N/A</v>
          </cell>
          <cell r="AQ138" t="e">
            <v>#N/A</v>
          </cell>
          <cell r="AT138" t="e">
            <v>#N/A</v>
          </cell>
          <cell r="AW138" t="e">
            <v>#N/A</v>
          </cell>
          <cell r="AZ138" t="e">
            <v>#N/A</v>
          </cell>
          <cell r="BC138" t="e">
            <v>#N/A</v>
          </cell>
          <cell r="BF138" t="e">
            <v>#N/A</v>
          </cell>
          <cell r="BI138" t="e">
            <v>#N/A</v>
          </cell>
          <cell r="BL138" t="e">
            <v>#N/A</v>
          </cell>
          <cell r="BO138" t="e">
            <v>#N/A</v>
          </cell>
          <cell r="BR138" t="e">
            <v>#N/A</v>
          </cell>
          <cell r="BU138" t="e">
            <v>#N/A</v>
          </cell>
          <cell r="BX138" t="e">
            <v>#N/A</v>
          </cell>
          <cell r="CA138" t="e">
            <v>#N/A</v>
          </cell>
          <cell r="CD138" t="e">
            <v>#N/A</v>
          </cell>
          <cell r="CG138" t="e">
            <v>#N/A</v>
          </cell>
          <cell r="CJ138" t="e">
            <v>#N/A</v>
          </cell>
          <cell r="CM138" t="e">
            <v>#N/A</v>
          </cell>
          <cell r="CP138" t="e">
            <v>#N/A</v>
          </cell>
          <cell r="CS138" t="e">
            <v>#N/A</v>
          </cell>
          <cell r="CV138" t="e">
            <v>#N/A</v>
          </cell>
          <cell r="CY138" t="e">
            <v>#N/A</v>
          </cell>
          <cell r="DB138" t="e">
            <v>#N/A</v>
          </cell>
          <cell r="DE138" t="e">
            <v>#N/A</v>
          </cell>
          <cell r="DH138" t="e">
            <v>#N/A</v>
          </cell>
          <cell r="DQ138" t="e">
            <v>#N/A</v>
          </cell>
          <cell r="DT138" t="e">
            <v>#N/A</v>
          </cell>
        </row>
        <row r="139">
          <cell r="E139" t="e">
            <v>#N/A</v>
          </cell>
          <cell r="I139" t="e">
            <v>#N/A</v>
          </cell>
          <cell r="J139" t="e">
            <v>#N/A</v>
          </cell>
          <cell r="M139" t="e">
            <v>#N/A</v>
          </cell>
          <cell r="P139" t="e">
            <v>#N/A</v>
          </cell>
          <cell r="S139" t="e">
            <v>#N/A</v>
          </cell>
          <cell r="V139" t="e">
            <v>#N/A</v>
          </cell>
          <cell r="Y139" t="e">
            <v>#N/A</v>
          </cell>
          <cell r="AB139" t="e">
            <v>#N/A</v>
          </cell>
          <cell r="AE139" t="e">
            <v>#N/A</v>
          </cell>
          <cell r="AH139" t="e">
            <v>#N/A</v>
          </cell>
          <cell r="AK139" t="e">
            <v>#N/A</v>
          </cell>
          <cell r="AN139" t="e">
            <v>#N/A</v>
          </cell>
          <cell r="AQ139" t="e">
            <v>#N/A</v>
          </cell>
          <cell r="AT139" t="e">
            <v>#N/A</v>
          </cell>
          <cell r="AW139" t="e">
            <v>#N/A</v>
          </cell>
          <cell r="AZ139" t="e">
            <v>#N/A</v>
          </cell>
          <cell r="BC139" t="e">
            <v>#N/A</v>
          </cell>
          <cell r="BF139" t="e">
            <v>#N/A</v>
          </cell>
          <cell r="BI139" t="e">
            <v>#N/A</v>
          </cell>
          <cell r="BL139" t="e">
            <v>#N/A</v>
          </cell>
          <cell r="BO139" t="e">
            <v>#N/A</v>
          </cell>
          <cell r="BR139" t="e">
            <v>#N/A</v>
          </cell>
          <cell r="BU139" t="e">
            <v>#N/A</v>
          </cell>
          <cell r="BX139" t="e">
            <v>#N/A</v>
          </cell>
          <cell r="CA139" t="e">
            <v>#N/A</v>
          </cell>
          <cell r="CD139" t="e">
            <v>#N/A</v>
          </cell>
          <cell r="CG139" t="e">
            <v>#N/A</v>
          </cell>
          <cell r="CJ139" t="e">
            <v>#N/A</v>
          </cell>
          <cell r="CM139" t="e">
            <v>#N/A</v>
          </cell>
          <cell r="CP139" t="e">
            <v>#N/A</v>
          </cell>
          <cell r="CS139" t="e">
            <v>#N/A</v>
          </cell>
          <cell r="CV139" t="e">
            <v>#N/A</v>
          </cell>
          <cell r="CY139" t="e">
            <v>#N/A</v>
          </cell>
          <cell r="DB139" t="e">
            <v>#N/A</v>
          </cell>
          <cell r="DE139" t="e">
            <v>#N/A</v>
          </cell>
          <cell r="DH139" t="e">
            <v>#N/A</v>
          </cell>
          <cell r="DQ139" t="e">
            <v>#N/A</v>
          </cell>
          <cell r="DT139" t="e">
            <v>#N/A</v>
          </cell>
        </row>
        <row r="140">
          <cell r="E140" t="e">
            <v>#N/A</v>
          </cell>
          <cell r="I140" t="e">
            <v>#N/A</v>
          </cell>
          <cell r="J140" t="e">
            <v>#N/A</v>
          </cell>
          <cell r="M140" t="e">
            <v>#N/A</v>
          </cell>
          <cell r="P140" t="e">
            <v>#N/A</v>
          </cell>
          <cell r="S140" t="e">
            <v>#N/A</v>
          </cell>
          <cell r="V140" t="e">
            <v>#N/A</v>
          </cell>
          <cell r="Y140" t="e">
            <v>#N/A</v>
          </cell>
          <cell r="AB140" t="e">
            <v>#N/A</v>
          </cell>
          <cell r="AE140" t="e">
            <v>#N/A</v>
          </cell>
          <cell r="AH140" t="e">
            <v>#N/A</v>
          </cell>
          <cell r="AK140" t="e">
            <v>#N/A</v>
          </cell>
          <cell r="AN140" t="e">
            <v>#N/A</v>
          </cell>
          <cell r="AQ140" t="e">
            <v>#N/A</v>
          </cell>
          <cell r="AT140" t="e">
            <v>#N/A</v>
          </cell>
          <cell r="AW140" t="e">
            <v>#N/A</v>
          </cell>
          <cell r="AZ140" t="e">
            <v>#N/A</v>
          </cell>
          <cell r="BC140" t="e">
            <v>#N/A</v>
          </cell>
          <cell r="BF140" t="e">
            <v>#N/A</v>
          </cell>
          <cell r="BI140" t="e">
            <v>#N/A</v>
          </cell>
          <cell r="BL140" t="e">
            <v>#N/A</v>
          </cell>
          <cell r="BO140" t="e">
            <v>#N/A</v>
          </cell>
          <cell r="BR140" t="e">
            <v>#N/A</v>
          </cell>
          <cell r="BU140" t="e">
            <v>#N/A</v>
          </cell>
          <cell r="BX140" t="e">
            <v>#N/A</v>
          </cell>
          <cell r="CA140" t="e">
            <v>#N/A</v>
          </cell>
          <cell r="CD140" t="e">
            <v>#N/A</v>
          </cell>
          <cell r="CG140" t="e">
            <v>#N/A</v>
          </cell>
          <cell r="CJ140" t="e">
            <v>#N/A</v>
          </cell>
          <cell r="CM140" t="e">
            <v>#N/A</v>
          </cell>
          <cell r="CP140" t="e">
            <v>#N/A</v>
          </cell>
          <cell r="CS140" t="e">
            <v>#N/A</v>
          </cell>
          <cell r="CV140" t="e">
            <v>#N/A</v>
          </cell>
          <cell r="CY140" t="e">
            <v>#N/A</v>
          </cell>
          <cell r="DB140" t="e">
            <v>#N/A</v>
          </cell>
          <cell r="DE140" t="e">
            <v>#N/A</v>
          </cell>
          <cell r="DH140" t="e">
            <v>#N/A</v>
          </cell>
          <cell r="DQ140" t="e">
            <v>#N/A</v>
          </cell>
          <cell r="DT140" t="e">
            <v>#N/A</v>
          </cell>
        </row>
        <row r="141">
          <cell r="E141" t="e">
            <v>#N/A</v>
          </cell>
          <cell r="I141" t="e">
            <v>#N/A</v>
          </cell>
          <cell r="J141" t="e">
            <v>#N/A</v>
          </cell>
          <cell r="M141" t="e">
            <v>#N/A</v>
          </cell>
          <cell r="P141" t="e">
            <v>#N/A</v>
          </cell>
          <cell r="S141" t="e">
            <v>#N/A</v>
          </cell>
          <cell r="V141" t="e">
            <v>#N/A</v>
          </cell>
          <cell r="Y141" t="e">
            <v>#N/A</v>
          </cell>
          <cell r="AB141" t="e">
            <v>#N/A</v>
          </cell>
          <cell r="AE141" t="e">
            <v>#N/A</v>
          </cell>
          <cell r="AH141" t="e">
            <v>#N/A</v>
          </cell>
          <cell r="AK141" t="e">
            <v>#N/A</v>
          </cell>
          <cell r="AN141" t="e">
            <v>#N/A</v>
          </cell>
          <cell r="AQ141" t="e">
            <v>#N/A</v>
          </cell>
          <cell r="AT141" t="e">
            <v>#N/A</v>
          </cell>
          <cell r="AW141" t="e">
            <v>#N/A</v>
          </cell>
          <cell r="AZ141" t="e">
            <v>#N/A</v>
          </cell>
          <cell r="BC141" t="e">
            <v>#N/A</v>
          </cell>
          <cell r="BF141" t="e">
            <v>#N/A</v>
          </cell>
          <cell r="BI141" t="e">
            <v>#N/A</v>
          </cell>
          <cell r="BL141" t="e">
            <v>#N/A</v>
          </cell>
          <cell r="BO141" t="e">
            <v>#N/A</v>
          </cell>
          <cell r="BR141" t="e">
            <v>#N/A</v>
          </cell>
          <cell r="BU141" t="e">
            <v>#N/A</v>
          </cell>
          <cell r="BX141" t="e">
            <v>#N/A</v>
          </cell>
          <cell r="CA141" t="e">
            <v>#N/A</v>
          </cell>
          <cell r="CD141" t="e">
            <v>#N/A</v>
          </cell>
          <cell r="CG141" t="e">
            <v>#N/A</v>
          </cell>
          <cell r="CJ141" t="e">
            <v>#N/A</v>
          </cell>
          <cell r="CM141" t="e">
            <v>#N/A</v>
          </cell>
          <cell r="CP141" t="e">
            <v>#N/A</v>
          </cell>
          <cell r="CS141" t="e">
            <v>#N/A</v>
          </cell>
          <cell r="CV141" t="e">
            <v>#N/A</v>
          </cell>
          <cell r="CY141" t="e">
            <v>#N/A</v>
          </cell>
          <cell r="DB141" t="e">
            <v>#N/A</v>
          </cell>
          <cell r="DE141" t="e">
            <v>#N/A</v>
          </cell>
          <cell r="DH141" t="e">
            <v>#N/A</v>
          </cell>
          <cell r="DQ141" t="e">
            <v>#N/A</v>
          </cell>
          <cell r="DT141" t="e">
            <v>#N/A</v>
          </cell>
        </row>
        <row r="142">
          <cell r="E142" t="e">
            <v>#N/A</v>
          </cell>
          <cell r="I142" t="e">
            <v>#N/A</v>
          </cell>
          <cell r="J142" t="e">
            <v>#N/A</v>
          </cell>
          <cell r="M142" t="e">
            <v>#N/A</v>
          </cell>
          <cell r="P142" t="e">
            <v>#N/A</v>
          </cell>
          <cell r="S142" t="e">
            <v>#N/A</v>
          </cell>
          <cell r="V142" t="e">
            <v>#N/A</v>
          </cell>
          <cell r="Y142" t="e">
            <v>#N/A</v>
          </cell>
          <cell r="AB142" t="e">
            <v>#N/A</v>
          </cell>
          <cell r="AE142" t="e">
            <v>#N/A</v>
          </cell>
          <cell r="AH142" t="e">
            <v>#N/A</v>
          </cell>
          <cell r="AK142" t="e">
            <v>#N/A</v>
          </cell>
          <cell r="AN142" t="e">
            <v>#N/A</v>
          </cell>
          <cell r="AQ142" t="e">
            <v>#N/A</v>
          </cell>
          <cell r="AT142" t="e">
            <v>#N/A</v>
          </cell>
          <cell r="AW142" t="e">
            <v>#N/A</v>
          </cell>
          <cell r="AZ142" t="e">
            <v>#N/A</v>
          </cell>
          <cell r="BC142" t="e">
            <v>#N/A</v>
          </cell>
          <cell r="BF142" t="e">
            <v>#N/A</v>
          </cell>
          <cell r="BI142" t="e">
            <v>#N/A</v>
          </cell>
          <cell r="BL142" t="e">
            <v>#N/A</v>
          </cell>
          <cell r="BO142" t="e">
            <v>#N/A</v>
          </cell>
          <cell r="BR142" t="e">
            <v>#N/A</v>
          </cell>
          <cell r="BU142" t="e">
            <v>#N/A</v>
          </cell>
          <cell r="BX142" t="e">
            <v>#N/A</v>
          </cell>
          <cell r="CA142" t="e">
            <v>#N/A</v>
          </cell>
          <cell r="CD142" t="e">
            <v>#N/A</v>
          </cell>
          <cell r="CG142" t="e">
            <v>#N/A</v>
          </cell>
          <cell r="CJ142" t="e">
            <v>#N/A</v>
          </cell>
          <cell r="CM142" t="e">
            <v>#N/A</v>
          </cell>
          <cell r="CP142" t="e">
            <v>#N/A</v>
          </cell>
          <cell r="CS142" t="e">
            <v>#N/A</v>
          </cell>
          <cell r="CV142" t="e">
            <v>#N/A</v>
          </cell>
          <cell r="CY142" t="e">
            <v>#N/A</v>
          </cell>
          <cell r="DB142" t="e">
            <v>#N/A</v>
          </cell>
          <cell r="DE142" t="e">
            <v>#N/A</v>
          </cell>
          <cell r="DH142" t="e">
            <v>#N/A</v>
          </cell>
          <cell r="DQ142" t="e">
            <v>#N/A</v>
          </cell>
          <cell r="DT142" t="e">
            <v>#N/A</v>
          </cell>
        </row>
        <row r="143">
          <cell r="E143" t="e">
            <v>#N/A</v>
          </cell>
          <cell r="I143" t="e">
            <v>#N/A</v>
          </cell>
          <cell r="J143" t="e">
            <v>#N/A</v>
          </cell>
          <cell r="M143" t="e">
            <v>#N/A</v>
          </cell>
          <cell r="P143" t="e">
            <v>#N/A</v>
          </cell>
          <cell r="S143" t="e">
            <v>#N/A</v>
          </cell>
          <cell r="V143" t="e">
            <v>#N/A</v>
          </cell>
          <cell r="Y143" t="e">
            <v>#N/A</v>
          </cell>
          <cell r="AB143" t="e">
            <v>#N/A</v>
          </cell>
          <cell r="AE143" t="e">
            <v>#N/A</v>
          </cell>
          <cell r="AH143" t="e">
            <v>#N/A</v>
          </cell>
          <cell r="AK143" t="e">
            <v>#N/A</v>
          </cell>
          <cell r="AN143" t="e">
            <v>#N/A</v>
          </cell>
          <cell r="AQ143" t="e">
            <v>#N/A</v>
          </cell>
          <cell r="AT143" t="e">
            <v>#N/A</v>
          </cell>
          <cell r="AW143" t="e">
            <v>#N/A</v>
          </cell>
          <cell r="AZ143" t="e">
            <v>#N/A</v>
          </cell>
          <cell r="BC143" t="e">
            <v>#N/A</v>
          </cell>
          <cell r="BF143" t="e">
            <v>#N/A</v>
          </cell>
          <cell r="BI143" t="e">
            <v>#N/A</v>
          </cell>
          <cell r="BL143" t="e">
            <v>#N/A</v>
          </cell>
          <cell r="BO143" t="e">
            <v>#N/A</v>
          </cell>
          <cell r="BR143" t="e">
            <v>#N/A</v>
          </cell>
          <cell r="BU143" t="e">
            <v>#N/A</v>
          </cell>
          <cell r="BX143" t="e">
            <v>#N/A</v>
          </cell>
          <cell r="CA143" t="e">
            <v>#N/A</v>
          </cell>
          <cell r="CD143" t="e">
            <v>#N/A</v>
          </cell>
          <cell r="CG143" t="e">
            <v>#N/A</v>
          </cell>
          <cell r="CJ143" t="e">
            <v>#N/A</v>
          </cell>
          <cell r="CM143" t="e">
            <v>#N/A</v>
          </cell>
          <cell r="CP143" t="e">
            <v>#N/A</v>
          </cell>
          <cell r="CS143" t="e">
            <v>#N/A</v>
          </cell>
          <cell r="CV143" t="e">
            <v>#N/A</v>
          </cell>
          <cell r="CY143" t="e">
            <v>#N/A</v>
          </cell>
          <cell r="DB143" t="e">
            <v>#N/A</v>
          </cell>
          <cell r="DE143" t="e">
            <v>#N/A</v>
          </cell>
          <cell r="DH143" t="e">
            <v>#N/A</v>
          </cell>
          <cell r="DQ143" t="e">
            <v>#N/A</v>
          </cell>
          <cell r="DT143" t="e">
            <v>#N/A</v>
          </cell>
        </row>
        <row r="144">
          <cell r="E144" t="e">
            <v>#N/A</v>
          </cell>
          <cell r="I144" t="e">
            <v>#N/A</v>
          </cell>
          <cell r="J144" t="e">
            <v>#N/A</v>
          </cell>
          <cell r="M144" t="e">
            <v>#N/A</v>
          </cell>
          <cell r="P144" t="e">
            <v>#N/A</v>
          </cell>
          <cell r="S144" t="e">
            <v>#N/A</v>
          </cell>
          <cell r="V144" t="e">
            <v>#N/A</v>
          </cell>
          <cell r="Y144" t="e">
            <v>#N/A</v>
          </cell>
          <cell r="AB144" t="e">
            <v>#N/A</v>
          </cell>
          <cell r="AE144" t="e">
            <v>#N/A</v>
          </cell>
          <cell r="AH144" t="e">
            <v>#N/A</v>
          </cell>
          <cell r="AK144" t="e">
            <v>#N/A</v>
          </cell>
          <cell r="AN144" t="e">
            <v>#N/A</v>
          </cell>
          <cell r="AQ144" t="e">
            <v>#N/A</v>
          </cell>
          <cell r="AT144" t="e">
            <v>#N/A</v>
          </cell>
          <cell r="AW144" t="e">
            <v>#N/A</v>
          </cell>
          <cell r="AZ144" t="e">
            <v>#N/A</v>
          </cell>
          <cell r="BC144" t="e">
            <v>#N/A</v>
          </cell>
          <cell r="BF144" t="e">
            <v>#N/A</v>
          </cell>
          <cell r="BI144" t="e">
            <v>#N/A</v>
          </cell>
          <cell r="BL144" t="e">
            <v>#N/A</v>
          </cell>
          <cell r="BO144" t="e">
            <v>#N/A</v>
          </cell>
          <cell r="BR144" t="e">
            <v>#N/A</v>
          </cell>
          <cell r="BU144" t="e">
            <v>#N/A</v>
          </cell>
          <cell r="BX144" t="e">
            <v>#N/A</v>
          </cell>
          <cell r="CA144" t="e">
            <v>#N/A</v>
          </cell>
          <cell r="CD144" t="e">
            <v>#N/A</v>
          </cell>
          <cell r="CG144" t="e">
            <v>#N/A</v>
          </cell>
          <cell r="CJ144" t="e">
            <v>#N/A</v>
          </cell>
          <cell r="CM144" t="e">
            <v>#N/A</v>
          </cell>
          <cell r="CP144" t="e">
            <v>#N/A</v>
          </cell>
          <cell r="CS144" t="e">
            <v>#N/A</v>
          </cell>
          <cell r="CV144" t="e">
            <v>#N/A</v>
          </cell>
          <cell r="CY144" t="e">
            <v>#N/A</v>
          </cell>
          <cell r="DB144" t="e">
            <v>#N/A</v>
          </cell>
          <cell r="DE144" t="e">
            <v>#N/A</v>
          </cell>
          <cell r="DH144" t="e">
            <v>#N/A</v>
          </cell>
          <cell r="DQ144" t="e">
            <v>#N/A</v>
          </cell>
          <cell r="DT144" t="e">
            <v>#N/A</v>
          </cell>
        </row>
        <row r="145">
          <cell r="E145" t="e">
            <v>#N/A</v>
          </cell>
          <cell r="I145" t="e">
            <v>#N/A</v>
          </cell>
          <cell r="J145" t="e">
            <v>#N/A</v>
          </cell>
          <cell r="M145" t="e">
            <v>#N/A</v>
          </cell>
          <cell r="P145" t="e">
            <v>#N/A</v>
          </cell>
          <cell r="S145" t="e">
            <v>#N/A</v>
          </cell>
          <cell r="V145" t="e">
            <v>#N/A</v>
          </cell>
          <cell r="Y145" t="e">
            <v>#N/A</v>
          </cell>
          <cell r="AB145" t="e">
            <v>#N/A</v>
          </cell>
          <cell r="AE145" t="e">
            <v>#N/A</v>
          </cell>
          <cell r="AH145" t="e">
            <v>#N/A</v>
          </cell>
          <cell r="AK145" t="e">
            <v>#N/A</v>
          </cell>
          <cell r="AN145" t="e">
            <v>#N/A</v>
          </cell>
          <cell r="AQ145" t="e">
            <v>#N/A</v>
          </cell>
          <cell r="AT145" t="e">
            <v>#N/A</v>
          </cell>
          <cell r="AW145" t="e">
            <v>#N/A</v>
          </cell>
          <cell r="AZ145" t="e">
            <v>#N/A</v>
          </cell>
          <cell r="BC145" t="e">
            <v>#N/A</v>
          </cell>
          <cell r="BF145" t="e">
            <v>#N/A</v>
          </cell>
          <cell r="BI145" t="e">
            <v>#N/A</v>
          </cell>
          <cell r="BL145" t="e">
            <v>#N/A</v>
          </cell>
          <cell r="BO145" t="e">
            <v>#N/A</v>
          </cell>
          <cell r="BR145" t="e">
            <v>#N/A</v>
          </cell>
          <cell r="BU145" t="e">
            <v>#N/A</v>
          </cell>
          <cell r="BX145" t="e">
            <v>#N/A</v>
          </cell>
          <cell r="CA145" t="e">
            <v>#N/A</v>
          </cell>
          <cell r="CD145" t="e">
            <v>#N/A</v>
          </cell>
          <cell r="CG145" t="e">
            <v>#N/A</v>
          </cell>
          <cell r="CJ145" t="e">
            <v>#N/A</v>
          </cell>
          <cell r="CM145" t="e">
            <v>#N/A</v>
          </cell>
          <cell r="CP145" t="e">
            <v>#N/A</v>
          </cell>
          <cell r="CS145" t="e">
            <v>#N/A</v>
          </cell>
          <cell r="CV145" t="e">
            <v>#N/A</v>
          </cell>
          <cell r="CY145" t="e">
            <v>#N/A</v>
          </cell>
          <cell r="DB145" t="e">
            <v>#N/A</v>
          </cell>
          <cell r="DE145" t="e">
            <v>#N/A</v>
          </cell>
          <cell r="DH145" t="e">
            <v>#N/A</v>
          </cell>
          <cell r="DQ145" t="e">
            <v>#N/A</v>
          </cell>
          <cell r="DT145" t="e">
            <v>#N/A</v>
          </cell>
        </row>
        <row r="146">
          <cell r="E146" t="e">
            <v>#N/A</v>
          </cell>
          <cell r="I146" t="e">
            <v>#N/A</v>
          </cell>
          <cell r="J146" t="e">
            <v>#N/A</v>
          </cell>
          <cell r="M146" t="e">
            <v>#N/A</v>
          </cell>
          <cell r="P146" t="e">
            <v>#N/A</v>
          </cell>
          <cell r="S146" t="e">
            <v>#N/A</v>
          </cell>
          <cell r="V146" t="e">
            <v>#N/A</v>
          </cell>
          <cell r="Y146" t="e">
            <v>#N/A</v>
          </cell>
          <cell r="AB146" t="e">
            <v>#N/A</v>
          </cell>
          <cell r="AE146" t="e">
            <v>#N/A</v>
          </cell>
          <cell r="AH146" t="e">
            <v>#N/A</v>
          </cell>
          <cell r="AK146" t="e">
            <v>#N/A</v>
          </cell>
          <cell r="AN146" t="e">
            <v>#N/A</v>
          </cell>
          <cell r="AQ146" t="e">
            <v>#N/A</v>
          </cell>
          <cell r="AT146" t="e">
            <v>#N/A</v>
          </cell>
          <cell r="AW146" t="e">
            <v>#N/A</v>
          </cell>
          <cell r="AZ146" t="e">
            <v>#N/A</v>
          </cell>
          <cell r="BC146" t="e">
            <v>#N/A</v>
          </cell>
          <cell r="BF146" t="e">
            <v>#N/A</v>
          </cell>
          <cell r="BI146" t="e">
            <v>#N/A</v>
          </cell>
          <cell r="BL146" t="e">
            <v>#N/A</v>
          </cell>
          <cell r="BO146" t="e">
            <v>#N/A</v>
          </cell>
          <cell r="BR146" t="e">
            <v>#N/A</v>
          </cell>
          <cell r="BU146" t="e">
            <v>#N/A</v>
          </cell>
          <cell r="BX146" t="e">
            <v>#N/A</v>
          </cell>
          <cell r="CA146" t="e">
            <v>#N/A</v>
          </cell>
          <cell r="CD146" t="e">
            <v>#N/A</v>
          </cell>
          <cell r="CG146" t="e">
            <v>#N/A</v>
          </cell>
          <cell r="CJ146" t="e">
            <v>#N/A</v>
          </cell>
          <cell r="CM146" t="e">
            <v>#N/A</v>
          </cell>
          <cell r="CP146" t="e">
            <v>#N/A</v>
          </cell>
          <cell r="CS146" t="e">
            <v>#N/A</v>
          </cell>
          <cell r="CV146" t="e">
            <v>#N/A</v>
          </cell>
          <cell r="CY146" t="e">
            <v>#N/A</v>
          </cell>
          <cell r="DB146" t="e">
            <v>#N/A</v>
          </cell>
          <cell r="DE146" t="e">
            <v>#N/A</v>
          </cell>
          <cell r="DH146" t="e">
            <v>#N/A</v>
          </cell>
          <cell r="DQ146" t="e">
            <v>#N/A</v>
          </cell>
          <cell r="DT146" t="e">
            <v>#N/A</v>
          </cell>
        </row>
        <row r="147">
          <cell r="E147" t="e">
            <v>#N/A</v>
          </cell>
          <cell r="I147" t="e">
            <v>#N/A</v>
          </cell>
          <cell r="J147" t="e">
            <v>#N/A</v>
          </cell>
          <cell r="M147" t="e">
            <v>#N/A</v>
          </cell>
          <cell r="P147" t="e">
            <v>#N/A</v>
          </cell>
          <cell r="S147" t="e">
            <v>#N/A</v>
          </cell>
          <cell r="V147" t="e">
            <v>#N/A</v>
          </cell>
          <cell r="Y147" t="e">
            <v>#N/A</v>
          </cell>
          <cell r="AB147" t="e">
            <v>#N/A</v>
          </cell>
          <cell r="AE147" t="e">
            <v>#N/A</v>
          </cell>
          <cell r="AH147" t="e">
            <v>#N/A</v>
          </cell>
          <cell r="AK147" t="e">
            <v>#N/A</v>
          </cell>
          <cell r="AN147" t="e">
            <v>#N/A</v>
          </cell>
          <cell r="AQ147" t="e">
            <v>#N/A</v>
          </cell>
          <cell r="AT147" t="e">
            <v>#N/A</v>
          </cell>
          <cell r="AW147" t="e">
            <v>#N/A</v>
          </cell>
          <cell r="AZ147" t="e">
            <v>#N/A</v>
          </cell>
          <cell r="BC147" t="e">
            <v>#N/A</v>
          </cell>
          <cell r="BF147" t="e">
            <v>#N/A</v>
          </cell>
          <cell r="BI147" t="e">
            <v>#N/A</v>
          </cell>
          <cell r="BL147" t="e">
            <v>#N/A</v>
          </cell>
          <cell r="BO147" t="e">
            <v>#N/A</v>
          </cell>
          <cell r="BR147" t="e">
            <v>#N/A</v>
          </cell>
          <cell r="BU147" t="e">
            <v>#N/A</v>
          </cell>
          <cell r="BX147" t="e">
            <v>#N/A</v>
          </cell>
          <cell r="CA147" t="e">
            <v>#N/A</v>
          </cell>
          <cell r="CD147" t="e">
            <v>#N/A</v>
          </cell>
          <cell r="CG147" t="e">
            <v>#N/A</v>
          </cell>
          <cell r="CJ147" t="e">
            <v>#N/A</v>
          </cell>
          <cell r="CM147" t="e">
            <v>#N/A</v>
          </cell>
          <cell r="CP147" t="e">
            <v>#N/A</v>
          </cell>
          <cell r="CS147" t="e">
            <v>#N/A</v>
          </cell>
          <cell r="CV147" t="e">
            <v>#N/A</v>
          </cell>
          <cell r="CY147" t="e">
            <v>#N/A</v>
          </cell>
          <cell r="DB147" t="e">
            <v>#N/A</v>
          </cell>
          <cell r="DE147" t="e">
            <v>#N/A</v>
          </cell>
          <cell r="DH147" t="e">
            <v>#N/A</v>
          </cell>
          <cell r="DQ147" t="e">
            <v>#N/A</v>
          </cell>
          <cell r="DT147" t="e">
            <v>#N/A</v>
          </cell>
        </row>
        <row r="148">
          <cell r="E148" t="e">
            <v>#N/A</v>
          </cell>
          <cell r="I148" t="e">
            <v>#N/A</v>
          </cell>
          <cell r="J148" t="e">
            <v>#N/A</v>
          </cell>
          <cell r="M148" t="e">
            <v>#N/A</v>
          </cell>
          <cell r="P148" t="e">
            <v>#N/A</v>
          </cell>
          <cell r="S148" t="e">
            <v>#N/A</v>
          </cell>
          <cell r="V148" t="e">
            <v>#N/A</v>
          </cell>
          <cell r="Y148" t="e">
            <v>#N/A</v>
          </cell>
          <cell r="AB148" t="e">
            <v>#N/A</v>
          </cell>
          <cell r="AE148" t="e">
            <v>#N/A</v>
          </cell>
          <cell r="AH148" t="e">
            <v>#N/A</v>
          </cell>
          <cell r="AK148" t="e">
            <v>#N/A</v>
          </cell>
          <cell r="AN148" t="e">
            <v>#N/A</v>
          </cell>
          <cell r="AQ148" t="e">
            <v>#N/A</v>
          </cell>
          <cell r="AT148" t="e">
            <v>#N/A</v>
          </cell>
          <cell r="AW148" t="e">
            <v>#N/A</v>
          </cell>
          <cell r="AZ148" t="e">
            <v>#N/A</v>
          </cell>
          <cell r="BC148" t="e">
            <v>#N/A</v>
          </cell>
          <cell r="BF148" t="e">
            <v>#N/A</v>
          </cell>
          <cell r="BI148" t="e">
            <v>#N/A</v>
          </cell>
          <cell r="BL148" t="e">
            <v>#N/A</v>
          </cell>
          <cell r="BO148" t="e">
            <v>#N/A</v>
          </cell>
          <cell r="BR148" t="e">
            <v>#N/A</v>
          </cell>
          <cell r="BU148" t="e">
            <v>#N/A</v>
          </cell>
          <cell r="BX148" t="e">
            <v>#N/A</v>
          </cell>
          <cell r="CA148" t="e">
            <v>#N/A</v>
          </cell>
          <cell r="CD148" t="e">
            <v>#N/A</v>
          </cell>
          <cell r="CG148" t="e">
            <v>#N/A</v>
          </cell>
          <cell r="CJ148" t="e">
            <v>#N/A</v>
          </cell>
          <cell r="CM148" t="e">
            <v>#N/A</v>
          </cell>
          <cell r="CP148" t="e">
            <v>#N/A</v>
          </cell>
          <cell r="CS148" t="e">
            <v>#N/A</v>
          </cell>
          <cell r="CV148" t="e">
            <v>#N/A</v>
          </cell>
          <cell r="CY148" t="e">
            <v>#N/A</v>
          </cell>
          <cell r="DB148" t="e">
            <v>#N/A</v>
          </cell>
          <cell r="DE148" t="e">
            <v>#N/A</v>
          </cell>
          <cell r="DH148" t="e">
            <v>#N/A</v>
          </cell>
          <cell r="DQ148" t="e">
            <v>#N/A</v>
          </cell>
          <cell r="DT148" t="e">
            <v>#N/A</v>
          </cell>
        </row>
        <row r="149">
          <cell r="E149" t="e">
            <v>#N/A</v>
          </cell>
          <cell r="I149" t="e">
            <v>#N/A</v>
          </cell>
          <cell r="J149" t="e">
            <v>#N/A</v>
          </cell>
          <cell r="M149" t="e">
            <v>#N/A</v>
          </cell>
          <cell r="P149" t="e">
            <v>#N/A</v>
          </cell>
          <cell r="S149" t="e">
            <v>#N/A</v>
          </cell>
          <cell r="V149" t="e">
            <v>#N/A</v>
          </cell>
          <cell r="Y149" t="e">
            <v>#N/A</v>
          </cell>
          <cell r="AB149" t="e">
            <v>#N/A</v>
          </cell>
          <cell r="AE149" t="e">
            <v>#N/A</v>
          </cell>
          <cell r="AH149" t="e">
            <v>#N/A</v>
          </cell>
          <cell r="AK149" t="e">
            <v>#N/A</v>
          </cell>
          <cell r="AN149" t="e">
            <v>#N/A</v>
          </cell>
          <cell r="AQ149" t="e">
            <v>#N/A</v>
          </cell>
          <cell r="AT149" t="e">
            <v>#N/A</v>
          </cell>
          <cell r="AW149" t="e">
            <v>#N/A</v>
          </cell>
          <cell r="AZ149" t="e">
            <v>#N/A</v>
          </cell>
          <cell r="BC149" t="e">
            <v>#N/A</v>
          </cell>
          <cell r="BF149" t="e">
            <v>#N/A</v>
          </cell>
          <cell r="BI149" t="e">
            <v>#N/A</v>
          </cell>
          <cell r="BL149" t="e">
            <v>#N/A</v>
          </cell>
          <cell r="BO149" t="e">
            <v>#N/A</v>
          </cell>
          <cell r="BR149" t="e">
            <v>#N/A</v>
          </cell>
          <cell r="BU149" t="e">
            <v>#N/A</v>
          </cell>
          <cell r="BX149" t="e">
            <v>#N/A</v>
          </cell>
          <cell r="CA149" t="e">
            <v>#N/A</v>
          </cell>
          <cell r="CD149" t="e">
            <v>#N/A</v>
          </cell>
          <cell r="CG149" t="e">
            <v>#N/A</v>
          </cell>
          <cell r="CJ149" t="e">
            <v>#N/A</v>
          </cell>
          <cell r="CM149" t="e">
            <v>#N/A</v>
          </cell>
          <cell r="CP149" t="e">
            <v>#N/A</v>
          </cell>
          <cell r="CS149" t="e">
            <v>#N/A</v>
          </cell>
          <cell r="CV149" t="e">
            <v>#N/A</v>
          </cell>
          <cell r="CY149" t="e">
            <v>#N/A</v>
          </cell>
          <cell r="DB149" t="e">
            <v>#N/A</v>
          </cell>
          <cell r="DE149" t="e">
            <v>#N/A</v>
          </cell>
          <cell r="DH149" t="e">
            <v>#N/A</v>
          </cell>
          <cell r="DQ149" t="e">
            <v>#N/A</v>
          </cell>
          <cell r="DT149" t="e">
            <v>#N/A</v>
          </cell>
        </row>
        <row r="150">
          <cell r="E150" t="e">
            <v>#N/A</v>
          </cell>
          <cell r="I150" t="e">
            <v>#N/A</v>
          </cell>
          <cell r="J150" t="e">
            <v>#N/A</v>
          </cell>
          <cell r="M150" t="e">
            <v>#N/A</v>
          </cell>
          <cell r="P150" t="e">
            <v>#N/A</v>
          </cell>
          <cell r="S150" t="e">
            <v>#N/A</v>
          </cell>
          <cell r="V150" t="e">
            <v>#N/A</v>
          </cell>
          <cell r="Y150" t="e">
            <v>#N/A</v>
          </cell>
          <cell r="AB150" t="e">
            <v>#N/A</v>
          </cell>
          <cell r="AE150" t="e">
            <v>#N/A</v>
          </cell>
          <cell r="AH150" t="e">
            <v>#N/A</v>
          </cell>
          <cell r="AK150" t="e">
            <v>#N/A</v>
          </cell>
          <cell r="AN150" t="e">
            <v>#N/A</v>
          </cell>
          <cell r="AQ150" t="e">
            <v>#N/A</v>
          </cell>
          <cell r="AT150" t="e">
            <v>#N/A</v>
          </cell>
          <cell r="AW150" t="e">
            <v>#N/A</v>
          </cell>
          <cell r="AZ150" t="e">
            <v>#N/A</v>
          </cell>
          <cell r="BC150" t="e">
            <v>#N/A</v>
          </cell>
          <cell r="BF150" t="e">
            <v>#N/A</v>
          </cell>
          <cell r="BI150" t="e">
            <v>#N/A</v>
          </cell>
          <cell r="BL150" t="e">
            <v>#N/A</v>
          </cell>
          <cell r="BO150" t="e">
            <v>#N/A</v>
          </cell>
          <cell r="BR150" t="e">
            <v>#N/A</v>
          </cell>
          <cell r="BU150" t="e">
            <v>#N/A</v>
          </cell>
          <cell r="BX150" t="e">
            <v>#N/A</v>
          </cell>
          <cell r="CA150" t="e">
            <v>#N/A</v>
          </cell>
          <cell r="CD150" t="e">
            <v>#N/A</v>
          </cell>
          <cell r="CG150" t="e">
            <v>#N/A</v>
          </cell>
          <cell r="CJ150" t="e">
            <v>#N/A</v>
          </cell>
          <cell r="CM150" t="e">
            <v>#N/A</v>
          </cell>
          <cell r="CP150" t="e">
            <v>#N/A</v>
          </cell>
          <cell r="CS150" t="e">
            <v>#N/A</v>
          </cell>
          <cell r="CV150" t="e">
            <v>#N/A</v>
          </cell>
          <cell r="CY150" t="e">
            <v>#N/A</v>
          </cell>
          <cell r="DB150" t="e">
            <v>#N/A</v>
          </cell>
          <cell r="DE150" t="e">
            <v>#N/A</v>
          </cell>
          <cell r="DH150" t="e">
            <v>#N/A</v>
          </cell>
          <cell r="DQ150" t="e">
            <v>#N/A</v>
          </cell>
          <cell r="DT150" t="e">
            <v>#N/A</v>
          </cell>
        </row>
        <row r="151">
          <cell r="E151" t="e">
            <v>#N/A</v>
          </cell>
          <cell r="I151" t="e">
            <v>#N/A</v>
          </cell>
          <cell r="J151" t="e">
            <v>#N/A</v>
          </cell>
          <cell r="M151" t="e">
            <v>#N/A</v>
          </cell>
          <cell r="P151" t="e">
            <v>#N/A</v>
          </cell>
          <cell r="S151" t="e">
            <v>#N/A</v>
          </cell>
          <cell r="V151" t="e">
            <v>#N/A</v>
          </cell>
          <cell r="Y151" t="e">
            <v>#N/A</v>
          </cell>
          <cell r="AB151" t="e">
            <v>#N/A</v>
          </cell>
          <cell r="AE151" t="e">
            <v>#N/A</v>
          </cell>
          <cell r="AH151" t="e">
            <v>#N/A</v>
          </cell>
          <cell r="AK151" t="e">
            <v>#N/A</v>
          </cell>
          <cell r="AN151" t="e">
            <v>#N/A</v>
          </cell>
          <cell r="AQ151" t="e">
            <v>#N/A</v>
          </cell>
          <cell r="AT151" t="e">
            <v>#N/A</v>
          </cell>
          <cell r="AW151" t="e">
            <v>#N/A</v>
          </cell>
          <cell r="AZ151" t="e">
            <v>#N/A</v>
          </cell>
          <cell r="BC151" t="e">
            <v>#N/A</v>
          </cell>
          <cell r="BF151" t="e">
            <v>#N/A</v>
          </cell>
          <cell r="BI151" t="e">
            <v>#N/A</v>
          </cell>
          <cell r="BL151" t="e">
            <v>#N/A</v>
          </cell>
          <cell r="BO151" t="e">
            <v>#N/A</v>
          </cell>
          <cell r="BR151" t="e">
            <v>#N/A</v>
          </cell>
          <cell r="BU151" t="e">
            <v>#N/A</v>
          </cell>
          <cell r="BX151" t="e">
            <v>#N/A</v>
          </cell>
          <cell r="CA151" t="e">
            <v>#N/A</v>
          </cell>
          <cell r="CD151" t="e">
            <v>#N/A</v>
          </cell>
          <cell r="CG151" t="e">
            <v>#N/A</v>
          </cell>
          <cell r="CJ151" t="e">
            <v>#N/A</v>
          </cell>
          <cell r="CM151" t="e">
            <v>#N/A</v>
          </cell>
          <cell r="CP151" t="e">
            <v>#N/A</v>
          </cell>
          <cell r="CS151" t="e">
            <v>#N/A</v>
          </cell>
          <cell r="CV151" t="e">
            <v>#N/A</v>
          </cell>
          <cell r="CY151" t="e">
            <v>#N/A</v>
          </cell>
          <cell r="DB151" t="e">
            <v>#N/A</v>
          </cell>
          <cell r="DE151" t="e">
            <v>#N/A</v>
          </cell>
          <cell r="DH151" t="e">
            <v>#N/A</v>
          </cell>
          <cell r="DQ151" t="e">
            <v>#N/A</v>
          </cell>
          <cell r="DT151" t="e">
            <v>#N/A</v>
          </cell>
        </row>
        <row r="152">
          <cell r="E152" t="e">
            <v>#N/A</v>
          </cell>
          <cell r="I152" t="e">
            <v>#N/A</v>
          </cell>
          <cell r="J152" t="e">
            <v>#N/A</v>
          </cell>
          <cell r="M152" t="e">
            <v>#N/A</v>
          </cell>
          <cell r="P152" t="e">
            <v>#N/A</v>
          </cell>
          <cell r="S152" t="e">
            <v>#N/A</v>
          </cell>
          <cell r="V152" t="e">
            <v>#N/A</v>
          </cell>
          <cell r="Y152" t="e">
            <v>#N/A</v>
          </cell>
          <cell r="AB152" t="e">
            <v>#N/A</v>
          </cell>
          <cell r="AE152" t="e">
            <v>#N/A</v>
          </cell>
          <cell r="AH152" t="e">
            <v>#N/A</v>
          </cell>
          <cell r="AK152" t="e">
            <v>#N/A</v>
          </cell>
          <cell r="AN152" t="e">
            <v>#N/A</v>
          </cell>
          <cell r="AQ152" t="e">
            <v>#N/A</v>
          </cell>
          <cell r="AT152" t="e">
            <v>#N/A</v>
          </cell>
          <cell r="AW152" t="e">
            <v>#N/A</v>
          </cell>
          <cell r="AZ152" t="e">
            <v>#N/A</v>
          </cell>
          <cell r="BC152" t="e">
            <v>#N/A</v>
          </cell>
          <cell r="BF152" t="e">
            <v>#N/A</v>
          </cell>
          <cell r="BI152" t="e">
            <v>#N/A</v>
          </cell>
          <cell r="BL152" t="e">
            <v>#N/A</v>
          </cell>
          <cell r="BO152" t="e">
            <v>#N/A</v>
          </cell>
          <cell r="BR152" t="e">
            <v>#N/A</v>
          </cell>
          <cell r="BU152" t="e">
            <v>#N/A</v>
          </cell>
          <cell r="BX152" t="e">
            <v>#N/A</v>
          </cell>
          <cell r="CA152" t="e">
            <v>#N/A</v>
          </cell>
          <cell r="CD152" t="e">
            <v>#N/A</v>
          </cell>
          <cell r="CG152" t="e">
            <v>#N/A</v>
          </cell>
          <cell r="CJ152" t="e">
            <v>#N/A</v>
          </cell>
          <cell r="CM152" t="e">
            <v>#N/A</v>
          </cell>
          <cell r="CP152" t="e">
            <v>#N/A</v>
          </cell>
          <cell r="CS152" t="e">
            <v>#N/A</v>
          </cell>
          <cell r="CV152" t="e">
            <v>#N/A</v>
          </cell>
          <cell r="CY152" t="e">
            <v>#N/A</v>
          </cell>
          <cell r="DB152" t="e">
            <v>#N/A</v>
          </cell>
          <cell r="DE152" t="e">
            <v>#N/A</v>
          </cell>
          <cell r="DH152" t="e">
            <v>#N/A</v>
          </cell>
          <cell r="DQ152" t="e">
            <v>#N/A</v>
          </cell>
          <cell r="DT152" t="e">
            <v>#N/A</v>
          </cell>
        </row>
        <row r="153">
          <cell r="E153" t="e">
            <v>#N/A</v>
          </cell>
          <cell r="I153" t="e">
            <v>#N/A</v>
          </cell>
          <cell r="J153" t="e">
            <v>#N/A</v>
          </cell>
          <cell r="M153" t="e">
            <v>#N/A</v>
          </cell>
          <cell r="P153" t="e">
            <v>#N/A</v>
          </cell>
          <cell r="S153" t="e">
            <v>#N/A</v>
          </cell>
          <cell r="V153" t="e">
            <v>#N/A</v>
          </cell>
          <cell r="Y153" t="e">
            <v>#N/A</v>
          </cell>
          <cell r="AB153" t="e">
            <v>#N/A</v>
          </cell>
          <cell r="AE153" t="e">
            <v>#N/A</v>
          </cell>
          <cell r="AH153" t="e">
            <v>#N/A</v>
          </cell>
          <cell r="AK153" t="e">
            <v>#N/A</v>
          </cell>
          <cell r="AN153" t="e">
            <v>#N/A</v>
          </cell>
          <cell r="AQ153" t="e">
            <v>#N/A</v>
          </cell>
          <cell r="AT153" t="e">
            <v>#N/A</v>
          </cell>
          <cell r="AW153" t="e">
            <v>#N/A</v>
          </cell>
          <cell r="AZ153" t="e">
            <v>#N/A</v>
          </cell>
          <cell r="BC153" t="e">
            <v>#N/A</v>
          </cell>
          <cell r="BF153" t="e">
            <v>#N/A</v>
          </cell>
          <cell r="BI153" t="e">
            <v>#N/A</v>
          </cell>
          <cell r="BL153" t="e">
            <v>#N/A</v>
          </cell>
          <cell r="BO153" t="e">
            <v>#N/A</v>
          </cell>
          <cell r="BR153" t="e">
            <v>#N/A</v>
          </cell>
          <cell r="BU153" t="e">
            <v>#N/A</v>
          </cell>
          <cell r="BX153" t="e">
            <v>#N/A</v>
          </cell>
          <cell r="CA153" t="e">
            <v>#N/A</v>
          </cell>
          <cell r="CD153" t="e">
            <v>#N/A</v>
          </cell>
          <cell r="CG153" t="e">
            <v>#N/A</v>
          </cell>
          <cell r="CJ153" t="e">
            <v>#N/A</v>
          </cell>
          <cell r="CM153" t="e">
            <v>#N/A</v>
          </cell>
          <cell r="CP153" t="e">
            <v>#N/A</v>
          </cell>
          <cell r="CS153" t="e">
            <v>#N/A</v>
          </cell>
          <cell r="CV153" t="e">
            <v>#N/A</v>
          </cell>
          <cell r="CY153" t="e">
            <v>#N/A</v>
          </cell>
          <cell r="DB153" t="e">
            <v>#N/A</v>
          </cell>
          <cell r="DE153" t="e">
            <v>#N/A</v>
          </cell>
          <cell r="DH153" t="e">
            <v>#N/A</v>
          </cell>
          <cell r="DQ153" t="e">
            <v>#N/A</v>
          </cell>
          <cell r="DT153" t="e">
            <v>#N/A</v>
          </cell>
        </row>
        <row r="154">
          <cell r="E154" t="e">
            <v>#N/A</v>
          </cell>
          <cell r="I154" t="e">
            <v>#N/A</v>
          </cell>
          <cell r="J154" t="e">
            <v>#N/A</v>
          </cell>
          <cell r="M154" t="e">
            <v>#N/A</v>
          </cell>
          <cell r="P154" t="e">
            <v>#N/A</v>
          </cell>
          <cell r="S154" t="e">
            <v>#N/A</v>
          </cell>
          <cell r="V154" t="e">
            <v>#N/A</v>
          </cell>
          <cell r="Y154" t="e">
            <v>#N/A</v>
          </cell>
          <cell r="AB154" t="e">
            <v>#N/A</v>
          </cell>
          <cell r="AE154" t="e">
            <v>#N/A</v>
          </cell>
          <cell r="AH154" t="e">
            <v>#N/A</v>
          </cell>
          <cell r="AK154" t="e">
            <v>#N/A</v>
          </cell>
          <cell r="AN154" t="e">
            <v>#N/A</v>
          </cell>
          <cell r="AQ154" t="e">
            <v>#N/A</v>
          </cell>
          <cell r="AT154" t="e">
            <v>#N/A</v>
          </cell>
          <cell r="AW154" t="e">
            <v>#N/A</v>
          </cell>
          <cell r="AZ154" t="e">
            <v>#N/A</v>
          </cell>
          <cell r="BC154" t="e">
            <v>#N/A</v>
          </cell>
          <cell r="BF154" t="e">
            <v>#N/A</v>
          </cell>
          <cell r="BI154" t="e">
            <v>#N/A</v>
          </cell>
          <cell r="BL154" t="e">
            <v>#N/A</v>
          </cell>
          <cell r="BO154" t="e">
            <v>#N/A</v>
          </cell>
          <cell r="BR154" t="e">
            <v>#N/A</v>
          </cell>
          <cell r="BU154" t="e">
            <v>#N/A</v>
          </cell>
          <cell r="BX154" t="e">
            <v>#N/A</v>
          </cell>
          <cell r="CA154" t="e">
            <v>#N/A</v>
          </cell>
          <cell r="CD154" t="e">
            <v>#N/A</v>
          </cell>
          <cell r="CG154" t="e">
            <v>#N/A</v>
          </cell>
          <cell r="CJ154" t="e">
            <v>#N/A</v>
          </cell>
          <cell r="CM154" t="e">
            <v>#N/A</v>
          </cell>
          <cell r="CP154" t="e">
            <v>#N/A</v>
          </cell>
          <cell r="CS154" t="e">
            <v>#N/A</v>
          </cell>
          <cell r="CV154" t="e">
            <v>#N/A</v>
          </cell>
          <cell r="CY154" t="e">
            <v>#N/A</v>
          </cell>
          <cell r="DB154" t="e">
            <v>#N/A</v>
          </cell>
          <cell r="DE154" t="e">
            <v>#N/A</v>
          </cell>
          <cell r="DH154" t="e">
            <v>#N/A</v>
          </cell>
          <cell r="DQ154" t="e">
            <v>#N/A</v>
          </cell>
          <cell r="DT154" t="e">
            <v>#N/A</v>
          </cell>
        </row>
        <row r="155">
          <cell r="E155" t="e">
            <v>#N/A</v>
          </cell>
          <cell r="I155" t="e">
            <v>#N/A</v>
          </cell>
          <cell r="J155" t="e">
            <v>#N/A</v>
          </cell>
          <cell r="M155" t="e">
            <v>#N/A</v>
          </cell>
          <cell r="P155" t="e">
            <v>#N/A</v>
          </cell>
          <cell r="S155" t="e">
            <v>#N/A</v>
          </cell>
          <cell r="V155" t="e">
            <v>#N/A</v>
          </cell>
          <cell r="Y155" t="e">
            <v>#N/A</v>
          </cell>
          <cell r="AB155" t="e">
            <v>#N/A</v>
          </cell>
          <cell r="AE155" t="e">
            <v>#N/A</v>
          </cell>
          <cell r="AH155" t="e">
            <v>#N/A</v>
          </cell>
          <cell r="AK155" t="e">
            <v>#N/A</v>
          </cell>
          <cell r="AN155" t="e">
            <v>#N/A</v>
          </cell>
          <cell r="AQ155" t="e">
            <v>#N/A</v>
          </cell>
          <cell r="AT155" t="e">
            <v>#N/A</v>
          </cell>
          <cell r="AW155" t="e">
            <v>#N/A</v>
          </cell>
          <cell r="AZ155" t="e">
            <v>#N/A</v>
          </cell>
          <cell r="BC155" t="e">
            <v>#N/A</v>
          </cell>
          <cell r="BF155" t="e">
            <v>#N/A</v>
          </cell>
          <cell r="BI155" t="e">
            <v>#N/A</v>
          </cell>
          <cell r="BL155" t="e">
            <v>#N/A</v>
          </cell>
          <cell r="BO155" t="e">
            <v>#N/A</v>
          </cell>
          <cell r="BR155" t="e">
            <v>#N/A</v>
          </cell>
          <cell r="BU155" t="e">
            <v>#N/A</v>
          </cell>
          <cell r="BX155" t="e">
            <v>#N/A</v>
          </cell>
          <cell r="CA155" t="e">
            <v>#N/A</v>
          </cell>
          <cell r="CD155" t="e">
            <v>#N/A</v>
          </cell>
          <cell r="CG155" t="e">
            <v>#N/A</v>
          </cell>
          <cell r="CJ155" t="e">
            <v>#N/A</v>
          </cell>
          <cell r="CM155" t="e">
            <v>#N/A</v>
          </cell>
          <cell r="CP155" t="e">
            <v>#N/A</v>
          </cell>
          <cell r="CS155" t="e">
            <v>#N/A</v>
          </cell>
          <cell r="CV155" t="e">
            <v>#N/A</v>
          </cell>
          <cell r="CY155" t="e">
            <v>#N/A</v>
          </cell>
          <cell r="DB155" t="e">
            <v>#N/A</v>
          </cell>
          <cell r="DE155" t="e">
            <v>#N/A</v>
          </cell>
          <cell r="DH155" t="e">
            <v>#N/A</v>
          </cell>
          <cell r="DQ155" t="e">
            <v>#N/A</v>
          </cell>
          <cell r="DT155" t="e">
            <v>#N/A</v>
          </cell>
        </row>
        <row r="156">
          <cell r="E156" t="e">
            <v>#N/A</v>
          </cell>
          <cell r="I156" t="e">
            <v>#N/A</v>
          </cell>
          <cell r="J156" t="e">
            <v>#N/A</v>
          </cell>
          <cell r="M156" t="e">
            <v>#N/A</v>
          </cell>
          <cell r="P156" t="e">
            <v>#N/A</v>
          </cell>
          <cell r="S156" t="e">
            <v>#N/A</v>
          </cell>
          <cell r="V156" t="e">
            <v>#N/A</v>
          </cell>
          <cell r="Y156" t="e">
            <v>#N/A</v>
          </cell>
          <cell r="AB156" t="e">
            <v>#N/A</v>
          </cell>
          <cell r="AE156" t="e">
            <v>#N/A</v>
          </cell>
          <cell r="AH156" t="e">
            <v>#N/A</v>
          </cell>
          <cell r="AK156" t="e">
            <v>#N/A</v>
          </cell>
          <cell r="AN156" t="e">
            <v>#N/A</v>
          </cell>
          <cell r="AQ156" t="e">
            <v>#N/A</v>
          </cell>
          <cell r="AT156" t="e">
            <v>#N/A</v>
          </cell>
          <cell r="AW156" t="e">
            <v>#N/A</v>
          </cell>
          <cell r="AZ156" t="e">
            <v>#N/A</v>
          </cell>
          <cell r="BC156" t="e">
            <v>#N/A</v>
          </cell>
          <cell r="BF156" t="e">
            <v>#N/A</v>
          </cell>
          <cell r="BI156" t="e">
            <v>#N/A</v>
          </cell>
          <cell r="BL156" t="e">
            <v>#N/A</v>
          </cell>
          <cell r="BO156" t="e">
            <v>#N/A</v>
          </cell>
          <cell r="BR156" t="e">
            <v>#N/A</v>
          </cell>
          <cell r="BU156" t="e">
            <v>#N/A</v>
          </cell>
          <cell r="BX156" t="e">
            <v>#N/A</v>
          </cell>
          <cell r="CA156" t="e">
            <v>#N/A</v>
          </cell>
          <cell r="CD156" t="e">
            <v>#N/A</v>
          </cell>
          <cell r="CG156" t="e">
            <v>#N/A</v>
          </cell>
          <cell r="CJ156" t="e">
            <v>#N/A</v>
          </cell>
          <cell r="CM156" t="e">
            <v>#N/A</v>
          </cell>
          <cell r="CP156" t="e">
            <v>#N/A</v>
          </cell>
          <cell r="CS156" t="e">
            <v>#N/A</v>
          </cell>
          <cell r="CV156" t="e">
            <v>#N/A</v>
          </cell>
          <cell r="CY156" t="e">
            <v>#N/A</v>
          </cell>
          <cell r="DB156" t="e">
            <v>#N/A</v>
          </cell>
          <cell r="DE156" t="e">
            <v>#N/A</v>
          </cell>
          <cell r="DH156" t="e">
            <v>#N/A</v>
          </cell>
          <cell r="DQ156" t="e">
            <v>#N/A</v>
          </cell>
          <cell r="DT156" t="e">
            <v>#N/A</v>
          </cell>
        </row>
        <row r="157">
          <cell r="E157" t="e">
            <v>#N/A</v>
          </cell>
          <cell r="I157" t="e">
            <v>#N/A</v>
          </cell>
          <cell r="J157" t="e">
            <v>#N/A</v>
          </cell>
          <cell r="M157" t="e">
            <v>#N/A</v>
          </cell>
          <cell r="P157" t="e">
            <v>#N/A</v>
          </cell>
          <cell r="S157" t="e">
            <v>#N/A</v>
          </cell>
          <cell r="V157" t="e">
            <v>#N/A</v>
          </cell>
          <cell r="Y157" t="e">
            <v>#N/A</v>
          </cell>
          <cell r="AB157" t="e">
            <v>#N/A</v>
          </cell>
          <cell r="AE157" t="e">
            <v>#N/A</v>
          </cell>
          <cell r="AH157" t="e">
            <v>#N/A</v>
          </cell>
          <cell r="AK157" t="e">
            <v>#N/A</v>
          </cell>
          <cell r="AN157" t="e">
            <v>#N/A</v>
          </cell>
          <cell r="AQ157" t="e">
            <v>#N/A</v>
          </cell>
          <cell r="AT157" t="e">
            <v>#N/A</v>
          </cell>
          <cell r="AW157" t="e">
            <v>#N/A</v>
          </cell>
          <cell r="AZ157" t="e">
            <v>#N/A</v>
          </cell>
          <cell r="BC157" t="e">
            <v>#N/A</v>
          </cell>
          <cell r="BF157" t="e">
            <v>#N/A</v>
          </cell>
          <cell r="BI157" t="e">
            <v>#N/A</v>
          </cell>
          <cell r="BL157" t="e">
            <v>#N/A</v>
          </cell>
          <cell r="BO157" t="e">
            <v>#N/A</v>
          </cell>
          <cell r="BR157" t="e">
            <v>#N/A</v>
          </cell>
          <cell r="BU157" t="e">
            <v>#N/A</v>
          </cell>
          <cell r="BX157" t="e">
            <v>#N/A</v>
          </cell>
          <cell r="CA157" t="e">
            <v>#N/A</v>
          </cell>
          <cell r="CD157" t="e">
            <v>#N/A</v>
          </cell>
          <cell r="CG157" t="e">
            <v>#N/A</v>
          </cell>
          <cell r="CJ157" t="e">
            <v>#N/A</v>
          </cell>
          <cell r="CM157" t="e">
            <v>#N/A</v>
          </cell>
          <cell r="CP157" t="e">
            <v>#N/A</v>
          </cell>
          <cell r="CS157" t="e">
            <v>#N/A</v>
          </cell>
          <cell r="CV157" t="e">
            <v>#N/A</v>
          </cell>
          <cell r="CY157" t="e">
            <v>#N/A</v>
          </cell>
          <cell r="DB157" t="e">
            <v>#N/A</v>
          </cell>
          <cell r="DE157" t="e">
            <v>#N/A</v>
          </cell>
          <cell r="DH157" t="e">
            <v>#N/A</v>
          </cell>
          <cell r="DQ157" t="e">
            <v>#N/A</v>
          </cell>
          <cell r="DT157" t="e">
            <v>#N/A</v>
          </cell>
        </row>
        <row r="158">
          <cell r="E158" t="e">
            <v>#N/A</v>
          </cell>
          <cell r="I158" t="e">
            <v>#N/A</v>
          </cell>
          <cell r="J158" t="e">
            <v>#N/A</v>
          </cell>
          <cell r="M158" t="e">
            <v>#N/A</v>
          </cell>
          <cell r="P158" t="e">
            <v>#N/A</v>
          </cell>
          <cell r="S158" t="e">
            <v>#N/A</v>
          </cell>
          <cell r="V158" t="e">
            <v>#N/A</v>
          </cell>
          <cell r="Y158" t="e">
            <v>#N/A</v>
          </cell>
          <cell r="AB158" t="e">
            <v>#N/A</v>
          </cell>
          <cell r="AE158" t="e">
            <v>#N/A</v>
          </cell>
          <cell r="AH158" t="e">
            <v>#N/A</v>
          </cell>
          <cell r="AK158" t="e">
            <v>#N/A</v>
          </cell>
          <cell r="AN158" t="e">
            <v>#N/A</v>
          </cell>
          <cell r="AQ158" t="e">
            <v>#N/A</v>
          </cell>
          <cell r="AT158" t="e">
            <v>#N/A</v>
          </cell>
          <cell r="AW158" t="e">
            <v>#N/A</v>
          </cell>
          <cell r="AZ158" t="e">
            <v>#N/A</v>
          </cell>
          <cell r="BC158" t="e">
            <v>#N/A</v>
          </cell>
          <cell r="BF158" t="e">
            <v>#N/A</v>
          </cell>
          <cell r="BI158" t="e">
            <v>#N/A</v>
          </cell>
          <cell r="BL158" t="e">
            <v>#N/A</v>
          </cell>
          <cell r="BO158" t="e">
            <v>#N/A</v>
          </cell>
          <cell r="BR158" t="e">
            <v>#N/A</v>
          </cell>
          <cell r="BU158" t="e">
            <v>#N/A</v>
          </cell>
          <cell r="BX158" t="e">
            <v>#N/A</v>
          </cell>
          <cell r="CA158" t="e">
            <v>#N/A</v>
          </cell>
          <cell r="CD158" t="e">
            <v>#N/A</v>
          </cell>
          <cell r="CG158" t="e">
            <v>#N/A</v>
          </cell>
          <cell r="CJ158" t="e">
            <v>#N/A</v>
          </cell>
          <cell r="CM158" t="e">
            <v>#N/A</v>
          </cell>
          <cell r="CP158" t="e">
            <v>#N/A</v>
          </cell>
          <cell r="CS158" t="e">
            <v>#N/A</v>
          </cell>
          <cell r="CV158" t="e">
            <v>#N/A</v>
          </cell>
          <cell r="CY158" t="e">
            <v>#N/A</v>
          </cell>
          <cell r="DB158" t="e">
            <v>#N/A</v>
          </cell>
          <cell r="DE158" t="e">
            <v>#N/A</v>
          </cell>
          <cell r="DH158" t="e">
            <v>#N/A</v>
          </cell>
          <cell r="DQ158" t="e">
            <v>#N/A</v>
          </cell>
          <cell r="DT158" t="e">
            <v>#N/A</v>
          </cell>
        </row>
        <row r="159">
          <cell r="E159" t="e">
            <v>#N/A</v>
          </cell>
          <cell r="I159" t="e">
            <v>#N/A</v>
          </cell>
          <cell r="J159" t="e">
            <v>#N/A</v>
          </cell>
          <cell r="M159" t="e">
            <v>#N/A</v>
          </cell>
          <cell r="P159" t="e">
            <v>#N/A</v>
          </cell>
          <cell r="S159" t="e">
            <v>#N/A</v>
          </cell>
          <cell r="V159" t="e">
            <v>#N/A</v>
          </cell>
          <cell r="Y159" t="e">
            <v>#N/A</v>
          </cell>
          <cell r="AB159" t="e">
            <v>#N/A</v>
          </cell>
          <cell r="AE159" t="e">
            <v>#N/A</v>
          </cell>
          <cell r="AH159" t="e">
            <v>#N/A</v>
          </cell>
          <cell r="AK159" t="e">
            <v>#N/A</v>
          </cell>
          <cell r="AN159" t="e">
            <v>#N/A</v>
          </cell>
          <cell r="AQ159" t="e">
            <v>#N/A</v>
          </cell>
          <cell r="AT159" t="e">
            <v>#N/A</v>
          </cell>
          <cell r="AW159" t="e">
            <v>#N/A</v>
          </cell>
          <cell r="AZ159" t="e">
            <v>#N/A</v>
          </cell>
          <cell r="BC159" t="e">
            <v>#N/A</v>
          </cell>
          <cell r="BF159" t="e">
            <v>#N/A</v>
          </cell>
          <cell r="BI159" t="e">
            <v>#N/A</v>
          </cell>
          <cell r="BL159" t="e">
            <v>#N/A</v>
          </cell>
          <cell r="BO159" t="e">
            <v>#N/A</v>
          </cell>
          <cell r="BR159" t="e">
            <v>#N/A</v>
          </cell>
          <cell r="BU159" t="e">
            <v>#N/A</v>
          </cell>
          <cell r="BX159" t="e">
            <v>#N/A</v>
          </cell>
          <cell r="CA159" t="e">
            <v>#N/A</v>
          </cell>
          <cell r="CD159" t="e">
            <v>#N/A</v>
          </cell>
          <cell r="CG159" t="e">
            <v>#N/A</v>
          </cell>
          <cell r="CJ159" t="e">
            <v>#N/A</v>
          </cell>
          <cell r="CM159" t="e">
            <v>#N/A</v>
          </cell>
          <cell r="CP159" t="e">
            <v>#N/A</v>
          </cell>
          <cell r="CS159" t="e">
            <v>#N/A</v>
          </cell>
          <cell r="CV159" t="e">
            <v>#N/A</v>
          </cell>
          <cell r="CY159" t="e">
            <v>#N/A</v>
          </cell>
          <cell r="DB159" t="e">
            <v>#N/A</v>
          </cell>
          <cell r="DE159" t="e">
            <v>#N/A</v>
          </cell>
          <cell r="DH159" t="e">
            <v>#N/A</v>
          </cell>
          <cell r="DQ159" t="e">
            <v>#N/A</v>
          </cell>
          <cell r="DT159" t="e">
            <v>#N/A</v>
          </cell>
        </row>
        <row r="160">
          <cell r="E160" t="e">
            <v>#N/A</v>
          </cell>
          <cell r="I160" t="e">
            <v>#N/A</v>
          </cell>
          <cell r="J160" t="e">
            <v>#N/A</v>
          </cell>
          <cell r="M160" t="e">
            <v>#N/A</v>
          </cell>
          <cell r="P160" t="e">
            <v>#N/A</v>
          </cell>
          <cell r="S160" t="e">
            <v>#N/A</v>
          </cell>
          <cell r="V160" t="e">
            <v>#N/A</v>
          </cell>
          <cell r="Y160" t="e">
            <v>#N/A</v>
          </cell>
          <cell r="AB160" t="e">
            <v>#N/A</v>
          </cell>
          <cell r="AE160" t="e">
            <v>#N/A</v>
          </cell>
          <cell r="AH160" t="e">
            <v>#N/A</v>
          </cell>
          <cell r="AK160" t="e">
            <v>#N/A</v>
          </cell>
          <cell r="AN160" t="e">
            <v>#N/A</v>
          </cell>
          <cell r="AQ160" t="e">
            <v>#N/A</v>
          </cell>
          <cell r="AT160" t="e">
            <v>#N/A</v>
          </cell>
          <cell r="AW160" t="e">
            <v>#N/A</v>
          </cell>
          <cell r="AZ160" t="e">
            <v>#N/A</v>
          </cell>
          <cell r="BC160" t="e">
            <v>#N/A</v>
          </cell>
          <cell r="BF160" t="e">
            <v>#N/A</v>
          </cell>
          <cell r="BI160" t="e">
            <v>#N/A</v>
          </cell>
          <cell r="BL160" t="e">
            <v>#N/A</v>
          </cell>
          <cell r="BO160" t="e">
            <v>#N/A</v>
          </cell>
          <cell r="BR160" t="e">
            <v>#N/A</v>
          </cell>
          <cell r="BU160" t="e">
            <v>#N/A</v>
          </cell>
          <cell r="BX160" t="e">
            <v>#N/A</v>
          </cell>
          <cell r="CA160" t="e">
            <v>#N/A</v>
          </cell>
          <cell r="CD160" t="e">
            <v>#N/A</v>
          </cell>
          <cell r="CG160" t="e">
            <v>#N/A</v>
          </cell>
          <cell r="CJ160" t="e">
            <v>#N/A</v>
          </cell>
          <cell r="CM160" t="e">
            <v>#N/A</v>
          </cell>
          <cell r="CP160" t="e">
            <v>#N/A</v>
          </cell>
          <cell r="CS160" t="e">
            <v>#N/A</v>
          </cell>
          <cell r="CV160" t="e">
            <v>#N/A</v>
          </cell>
          <cell r="CY160" t="e">
            <v>#N/A</v>
          </cell>
          <cell r="DB160" t="e">
            <v>#N/A</v>
          </cell>
          <cell r="DE160" t="e">
            <v>#N/A</v>
          </cell>
          <cell r="DH160" t="e">
            <v>#N/A</v>
          </cell>
          <cell r="DQ160" t="e">
            <v>#N/A</v>
          </cell>
          <cell r="DT160" t="e">
            <v>#N/A</v>
          </cell>
        </row>
        <row r="161">
          <cell r="E161" t="e">
            <v>#N/A</v>
          </cell>
          <cell r="I161" t="e">
            <v>#N/A</v>
          </cell>
          <cell r="J161" t="e">
            <v>#N/A</v>
          </cell>
          <cell r="M161" t="e">
            <v>#N/A</v>
          </cell>
          <cell r="P161" t="e">
            <v>#N/A</v>
          </cell>
          <cell r="S161" t="e">
            <v>#N/A</v>
          </cell>
          <cell r="V161" t="e">
            <v>#N/A</v>
          </cell>
          <cell r="Y161" t="e">
            <v>#N/A</v>
          </cell>
          <cell r="AB161" t="e">
            <v>#N/A</v>
          </cell>
          <cell r="AE161" t="e">
            <v>#N/A</v>
          </cell>
          <cell r="AH161" t="e">
            <v>#N/A</v>
          </cell>
          <cell r="AK161" t="e">
            <v>#N/A</v>
          </cell>
          <cell r="AN161" t="e">
            <v>#N/A</v>
          </cell>
          <cell r="AQ161" t="e">
            <v>#N/A</v>
          </cell>
          <cell r="AT161" t="e">
            <v>#N/A</v>
          </cell>
          <cell r="AW161" t="e">
            <v>#N/A</v>
          </cell>
          <cell r="AZ161" t="e">
            <v>#N/A</v>
          </cell>
          <cell r="BC161" t="e">
            <v>#N/A</v>
          </cell>
          <cell r="BF161" t="e">
            <v>#N/A</v>
          </cell>
          <cell r="BI161" t="e">
            <v>#N/A</v>
          </cell>
          <cell r="BL161" t="e">
            <v>#N/A</v>
          </cell>
          <cell r="BO161" t="e">
            <v>#N/A</v>
          </cell>
          <cell r="BR161" t="e">
            <v>#N/A</v>
          </cell>
          <cell r="BU161" t="e">
            <v>#N/A</v>
          </cell>
          <cell r="BX161" t="e">
            <v>#N/A</v>
          </cell>
          <cell r="CA161" t="e">
            <v>#N/A</v>
          </cell>
          <cell r="CD161" t="e">
            <v>#N/A</v>
          </cell>
          <cell r="CG161" t="e">
            <v>#N/A</v>
          </cell>
          <cell r="CJ161" t="e">
            <v>#N/A</v>
          </cell>
          <cell r="CM161" t="e">
            <v>#N/A</v>
          </cell>
          <cell r="CP161" t="e">
            <v>#N/A</v>
          </cell>
          <cell r="CS161" t="e">
            <v>#N/A</v>
          </cell>
          <cell r="CV161" t="e">
            <v>#N/A</v>
          </cell>
          <cell r="CY161" t="e">
            <v>#N/A</v>
          </cell>
          <cell r="DB161" t="e">
            <v>#N/A</v>
          </cell>
          <cell r="DE161" t="e">
            <v>#N/A</v>
          </cell>
          <cell r="DH161" t="e">
            <v>#N/A</v>
          </cell>
          <cell r="DQ161" t="e">
            <v>#N/A</v>
          </cell>
          <cell r="DT161" t="e">
            <v>#N/A</v>
          </cell>
        </row>
        <row r="162">
          <cell r="E162" t="e">
            <v>#N/A</v>
          </cell>
          <cell r="I162" t="e">
            <v>#N/A</v>
          </cell>
          <cell r="J162" t="e">
            <v>#N/A</v>
          </cell>
          <cell r="M162" t="e">
            <v>#N/A</v>
          </cell>
          <cell r="P162" t="e">
            <v>#N/A</v>
          </cell>
          <cell r="S162" t="e">
            <v>#N/A</v>
          </cell>
          <cell r="V162" t="e">
            <v>#N/A</v>
          </cell>
          <cell r="Y162" t="e">
            <v>#N/A</v>
          </cell>
          <cell r="AB162" t="e">
            <v>#N/A</v>
          </cell>
          <cell r="AE162" t="e">
            <v>#N/A</v>
          </cell>
          <cell r="AH162" t="e">
            <v>#N/A</v>
          </cell>
          <cell r="AK162" t="e">
            <v>#N/A</v>
          </cell>
          <cell r="AN162" t="e">
            <v>#N/A</v>
          </cell>
          <cell r="AQ162" t="e">
            <v>#N/A</v>
          </cell>
          <cell r="AT162" t="e">
            <v>#N/A</v>
          </cell>
          <cell r="AW162" t="e">
            <v>#N/A</v>
          </cell>
          <cell r="AZ162" t="e">
            <v>#N/A</v>
          </cell>
          <cell r="BC162" t="e">
            <v>#N/A</v>
          </cell>
          <cell r="BF162" t="e">
            <v>#N/A</v>
          </cell>
          <cell r="BI162" t="e">
            <v>#N/A</v>
          </cell>
          <cell r="BL162" t="e">
            <v>#N/A</v>
          </cell>
          <cell r="BO162" t="e">
            <v>#N/A</v>
          </cell>
          <cell r="BR162" t="e">
            <v>#N/A</v>
          </cell>
          <cell r="BU162" t="e">
            <v>#N/A</v>
          </cell>
          <cell r="BX162" t="e">
            <v>#N/A</v>
          </cell>
          <cell r="CA162" t="e">
            <v>#N/A</v>
          </cell>
          <cell r="CD162" t="e">
            <v>#N/A</v>
          </cell>
          <cell r="CG162" t="e">
            <v>#N/A</v>
          </cell>
          <cell r="CJ162" t="e">
            <v>#N/A</v>
          </cell>
          <cell r="CM162" t="e">
            <v>#N/A</v>
          </cell>
          <cell r="CP162" t="e">
            <v>#N/A</v>
          </cell>
          <cell r="CS162" t="e">
            <v>#N/A</v>
          </cell>
          <cell r="CV162" t="e">
            <v>#N/A</v>
          </cell>
          <cell r="CY162" t="e">
            <v>#N/A</v>
          </cell>
          <cell r="DB162" t="e">
            <v>#N/A</v>
          </cell>
          <cell r="DE162" t="e">
            <v>#N/A</v>
          </cell>
          <cell r="DH162" t="e">
            <v>#N/A</v>
          </cell>
          <cell r="DQ162" t="e">
            <v>#N/A</v>
          </cell>
          <cell r="DT162" t="e">
            <v>#N/A</v>
          </cell>
        </row>
        <row r="163">
          <cell r="E163" t="e">
            <v>#N/A</v>
          </cell>
          <cell r="I163" t="e">
            <v>#N/A</v>
          </cell>
          <cell r="J163" t="e">
            <v>#N/A</v>
          </cell>
          <cell r="M163" t="e">
            <v>#N/A</v>
          </cell>
          <cell r="P163" t="e">
            <v>#N/A</v>
          </cell>
          <cell r="S163" t="e">
            <v>#N/A</v>
          </cell>
          <cell r="V163" t="e">
            <v>#N/A</v>
          </cell>
          <cell r="Y163" t="e">
            <v>#N/A</v>
          </cell>
          <cell r="AB163" t="e">
            <v>#N/A</v>
          </cell>
          <cell r="AE163" t="e">
            <v>#N/A</v>
          </cell>
          <cell r="AH163" t="e">
            <v>#N/A</v>
          </cell>
          <cell r="AK163" t="e">
            <v>#N/A</v>
          </cell>
          <cell r="AN163" t="e">
            <v>#N/A</v>
          </cell>
          <cell r="AQ163" t="e">
            <v>#N/A</v>
          </cell>
          <cell r="AT163" t="e">
            <v>#N/A</v>
          </cell>
          <cell r="AW163" t="e">
            <v>#N/A</v>
          </cell>
          <cell r="AZ163" t="e">
            <v>#N/A</v>
          </cell>
          <cell r="BC163" t="e">
            <v>#N/A</v>
          </cell>
          <cell r="BF163" t="e">
            <v>#N/A</v>
          </cell>
          <cell r="BI163" t="e">
            <v>#N/A</v>
          </cell>
          <cell r="BL163" t="e">
            <v>#N/A</v>
          </cell>
          <cell r="BO163" t="e">
            <v>#N/A</v>
          </cell>
          <cell r="BR163" t="e">
            <v>#N/A</v>
          </cell>
          <cell r="BU163" t="e">
            <v>#N/A</v>
          </cell>
          <cell r="BX163" t="e">
            <v>#N/A</v>
          </cell>
          <cell r="CA163" t="e">
            <v>#N/A</v>
          </cell>
          <cell r="CD163" t="e">
            <v>#N/A</v>
          </cell>
          <cell r="CG163" t="e">
            <v>#N/A</v>
          </cell>
          <cell r="CJ163" t="e">
            <v>#N/A</v>
          </cell>
          <cell r="CM163" t="e">
            <v>#N/A</v>
          </cell>
          <cell r="CP163" t="e">
            <v>#N/A</v>
          </cell>
          <cell r="CS163" t="e">
            <v>#N/A</v>
          </cell>
          <cell r="CV163" t="e">
            <v>#N/A</v>
          </cell>
          <cell r="CY163" t="e">
            <v>#N/A</v>
          </cell>
          <cell r="DB163" t="e">
            <v>#N/A</v>
          </cell>
          <cell r="DE163" t="e">
            <v>#N/A</v>
          </cell>
          <cell r="DH163" t="e">
            <v>#N/A</v>
          </cell>
          <cell r="DQ163" t="e">
            <v>#N/A</v>
          </cell>
          <cell r="DT163" t="e">
            <v>#N/A</v>
          </cell>
        </row>
        <row r="164">
          <cell r="E164" t="e">
            <v>#N/A</v>
          </cell>
          <cell r="I164" t="e">
            <v>#N/A</v>
          </cell>
          <cell r="J164" t="e">
            <v>#N/A</v>
          </cell>
          <cell r="M164" t="e">
            <v>#N/A</v>
          </cell>
          <cell r="P164" t="e">
            <v>#N/A</v>
          </cell>
          <cell r="S164" t="e">
            <v>#N/A</v>
          </cell>
          <cell r="V164" t="e">
            <v>#N/A</v>
          </cell>
          <cell r="Y164" t="e">
            <v>#N/A</v>
          </cell>
          <cell r="AB164" t="e">
            <v>#N/A</v>
          </cell>
          <cell r="AE164" t="e">
            <v>#N/A</v>
          </cell>
          <cell r="AH164" t="e">
            <v>#N/A</v>
          </cell>
          <cell r="AK164" t="e">
            <v>#N/A</v>
          </cell>
          <cell r="AN164" t="e">
            <v>#N/A</v>
          </cell>
          <cell r="AQ164" t="e">
            <v>#N/A</v>
          </cell>
          <cell r="AT164" t="e">
            <v>#N/A</v>
          </cell>
          <cell r="AW164" t="e">
            <v>#N/A</v>
          </cell>
          <cell r="AZ164" t="e">
            <v>#N/A</v>
          </cell>
          <cell r="BC164" t="e">
            <v>#N/A</v>
          </cell>
          <cell r="BF164" t="e">
            <v>#N/A</v>
          </cell>
          <cell r="BI164" t="e">
            <v>#N/A</v>
          </cell>
          <cell r="BL164" t="e">
            <v>#N/A</v>
          </cell>
          <cell r="BO164" t="e">
            <v>#N/A</v>
          </cell>
          <cell r="BR164" t="e">
            <v>#N/A</v>
          </cell>
          <cell r="BU164" t="e">
            <v>#N/A</v>
          </cell>
          <cell r="BX164" t="e">
            <v>#N/A</v>
          </cell>
          <cell r="CA164" t="e">
            <v>#N/A</v>
          </cell>
          <cell r="CD164" t="e">
            <v>#N/A</v>
          </cell>
          <cell r="CG164" t="e">
            <v>#N/A</v>
          </cell>
          <cell r="CJ164" t="e">
            <v>#N/A</v>
          </cell>
          <cell r="CM164" t="e">
            <v>#N/A</v>
          </cell>
          <cell r="CP164" t="e">
            <v>#N/A</v>
          </cell>
          <cell r="CS164" t="e">
            <v>#N/A</v>
          </cell>
          <cell r="CV164" t="e">
            <v>#N/A</v>
          </cell>
          <cell r="CY164" t="e">
            <v>#N/A</v>
          </cell>
          <cell r="DB164" t="e">
            <v>#N/A</v>
          </cell>
          <cell r="DE164" t="e">
            <v>#N/A</v>
          </cell>
          <cell r="DH164" t="e">
            <v>#N/A</v>
          </cell>
          <cell r="DQ164" t="e">
            <v>#N/A</v>
          </cell>
          <cell r="DT164" t="e">
            <v>#N/A</v>
          </cell>
        </row>
        <row r="165">
          <cell r="E165" t="e">
            <v>#N/A</v>
          </cell>
          <cell r="I165" t="e">
            <v>#N/A</v>
          </cell>
          <cell r="J165" t="e">
            <v>#N/A</v>
          </cell>
          <cell r="M165" t="e">
            <v>#N/A</v>
          </cell>
          <cell r="P165" t="e">
            <v>#N/A</v>
          </cell>
          <cell r="S165" t="e">
            <v>#N/A</v>
          </cell>
          <cell r="V165" t="e">
            <v>#N/A</v>
          </cell>
          <cell r="Y165" t="e">
            <v>#N/A</v>
          </cell>
          <cell r="AB165" t="e">
            <v>#N/A</v>
          </cell>
          <cell r="AE165" t="e">
            <v>#N/A</v>
          </cell>
          <cell r="AH165" t="e">
            <v>#N/A</v>
          </cell>
          <cell r="AK165" t="e">
            <v>#N/A</v>
          </cell>
          <cell r="AN165" t="e">
            <v>#N/A</v>
          </cell>
          <cell r="AQ165" t="e">
            <v>#N/A</v>
          </cell>
          <cell r="AT165" t="e">
            <v>#N/A</v>
          </cell>
          <cell r="AW165" t="e">
            <v>#N/A</v>
          </cell>
          <cell r="AZ165" t="e">
            <v>#N/A</v>
          </cell>
          <cell r="BC165" t="e">
            <v>#N/A</v>
          </cell>
          <cell r="BF165" t="e">
            <v>#N/A</v>
          </cell>
          <cell r="BI165" t="e">
            <v>#N/A</v>
          </cell>
          <cell r="BL165" t="e">
            <v>#N/A</v>
          </cell>
          <cell r="BO165" t="e">
            <v>#N/A</v>
          </cell>
          <cell r="BR165" t="e">
            <v>#N/A</v>
          </cell>
          <cell r="BU165" t="e">
            <v>#N/A</v>
          </cell>
          <cell r="BX165" t="e">
            <v>#N/A</v>
          </cell>
          <cell r="CA165" t="e">
            <v>#N/A</v>
          </cell>
          <cell r="CD165" t="e">
            <v>#N/A</v>
          </cell>
          <cell r="CG165" t="e">
            <v>#N/A</v>
          </cell>
          <cell r="CJ165" t="e">
            <v>#N/A</v>
          </cell>
          <cell r="CM165" t="e">
            <v>#N/A</v>
          </cell>
          <cell r="CP165" t="e">
            <v>#N/A</v>
          </cell>
          <cell r="CS165" t="e">
            <v>#N/A</v>
          </cell>
          <cell r="CV165" t="e">
            <v>#N/A</v>
          </cell>
          <cell r="CY165" t="e">
            <v>#N/A</v>
          </cell>
          <cell r="DB165" t="e">
            <v>#N/A</v>
          </cell>
          <cell r="DE165" t="e">
            <v>#N/A</v>
          </cell>
          <cell r="DH165" t="e">
            <v>#N/A</v>
          </cell>
          <cell r="DQ165" t="e">
            <v>#N/A</v>
          </cell>
          <cell r="DT165" t="e">
            <v>#N/A</v>
          </cell>
        </row>
        <row r="166">
          <cell r="E166" t="e">
            <v>#N/A</v>
          </cell>
          <cell r="I166" t="e">
            <v>#N/A</v>
          </cell>
          <cell r="J166" t="e">
            <v>#N/A</v>
          </cell>
          <cell r="M166" t="e">
            <v>#N/A</v>
          </cell>
          <cell r="P166" t="e">
            <v>#N/A</v>
          </cell>
          <cell r="S166" t="e">
            <v>#N/A</v>
          </cell>
          <cell r="V166" t="e">
            <v>#N/A</v>
          </cell>
          <cell r="Y166" t="e">
            <v>#N/A</v>
          </cell>
          <cell r="AB166" t="e">
            <v>#N/A</v>
          </cell>
          <cell r="AE166" t="e">
            <v>#N/A</v>
          </cell>
          <cell r="AH166" t="e">
            <v>#N/A</v>
          </cell>
          <cell r="AK166" t="e">
            <v>#N/A</v>
          </cell>
          <cell r="AN166" t="e">
            <v>#N/A</v>
          </cell>
          <cell r="AQ166" t="e">
            <v>#N/A</v>
          </cell>
          <cell r="AT166" t="e">
            <v>#N/A</v>
          </cell>
          <cell r="AW166" t="e">
            <v>#N/A</v>
          </cell>
          <cell r="AZ166" t="e">
            <v>#N/A</v>
          </cell>
          <cell r="BC166" t="e">
            <v>#N/A</v>
          </cell>
          <cell r="BF166" t="e">
            <v>#N/A</v>
          </cell>
          <cell r="BI166" t="e">
            <v>#N/A</v>
          </cell>
          <cell r="BL166" t="e">
            <v>#N/A</v>
          </cell>
          <cell r="BO166" t="e">
            <v>#N/A</v>
          </cell>
          <cell r="BR166" t="e">
            <v>#N/A</v>
          </cell>
          <cell r="BU166" t="e">
            <v>#N/A</v>
          </cell>
          <cell r="BX166" t="e">
            <v>#N/A</v>
          </cell>
          <cell r="CA166" t="e">
            <v>#N/A</v>
          </cell>
          <cell r="CD166" t="e">
            <v>#N/A</v>
          </cell>
          <cell r="CG166" t="e">
            <v>#N/A</v>
          </cell>
          <cell r="CJ166" t="e">
            <v>#N/A</v>
          </cell>
          <cell r="CM166" t="e">
            <v>#N/A</v>
          </cell>
          <cell r="CP166" t="e">
            <v>#N/A</v>
          </cell>
          <cell r="CS166" t="e">
            <v>#N/A</v>
          </cell>
          <cell r="CV166" t="e">
            <v>#N/A</v>
          </cell>
          <cell r="CY166" t="e">
            <v>#N/A</v>
          </cell>
          <cell r="DB166" t="e">
            <v>#N/A</v>
          </cell>
          <cell r="DE166" t="e">
            <v>#N/A</v>
          </cell>
          <cell r="DH166" t="e">
            <v>#N/A</v>
          </cell>
          <cell r="DQ166" t="e">
            <v>#N/A</v>
          </cell>
          <cell r="DT166" t="e">
            <v>#N/A</v>
          </cell>
        </row>
        <row r="167">
          <cell r="E167" t="e">
            <v>#N/A</v>
          </cell>
          <cell r="I167" t="e">
            <v>#N/A</v>
          </cell>
          <cell r="J167" t="e">
            <v>#N/A</v>
          </cell>
          <cell r="M167" t="e">
            <v>#N/A</v>
          </cell>
          <cell r="P167" t="e">
            <v>#N/A</v>
          </cell>
          <cell r="S167" t="e">
            <v>#N/A</v>
          </cell>
          <cell r="V167" t="e">
            <v>#N/A</v>
          </cell>
          <cell r="Y167" t="e">
            <v>#N/A</v>
          </cell>
          <cell r="AB167" t="e">
            <v>#N/A</v>
          </cell>
          <cell r="AE167" t="e">
            <v>#N/A</v>
          </cell>
          <cell r="AH167" t="e">
            <v>#N/A</v>
          </cell>
          <cell r="AK167" t="e">
            <v>#N/A</v>
          </cell>
          <cell r="AN167" t="e">
            <v>#N/A</v>
          </cell>
          <cell r="AQ167" t="e">
            <v>#N/A</v>
          </cell>
          <cell r="AT167" t="e">
            <v>#N/A</v>
          </cell>
          <cell r="AW167" t="e">
            <v>#N/A</v>
          </cell>
          <cell r="AZ167" t="e">
            <v>#N/A</v>
          </cell>
          <cell r="BC167" t="e">
            <v>#N/A</v>
          </cell>
          <cell r="BF167" t="e">
            <v>#N/A</v>
          </cell>
          <cell r="BI167" t="e">
            <v>#N/A</v>
          </cell>
          <cell r="BL167" t="e">
            <v>#N/A</v>
          </cell>
          <cell r="BO167" t="e">
            <v>#N/A</v>
          </cell>
          <cell r="BR167" t="e">
            <v>#N/A</v>
          </cell>
          <cell r="BU167" t="e">
            <v>#N/A</v>
          </cell>
          <cell r="BX167" t="e">
            <v>#N/A</v>
          </cell>
          <cell r="CA167" t="e">
            <v>#N/A</v>
          </cell>
          <cell r="CD167" t="e">
            <v>#N/A</v>
          </cell>
          <cell r="CG167" t="e">
            <v>#N/A</v>
          </cell>
          <cell r="CJ167" t="e">
            <v>#N/A</v>
          </cell>
          <cell r="CM167" t="e">
            <v>#N/A</v>
          </cell>
          <cell r="CP167" t="e">
            <v>#N/A</v>
          </cell>
          <cell r="CS167" t="e">
            <v>#N/A</v>
          </cell>
          <cell r="CV167" t="e">
            <v>#N/A</v>
          </cell>
          <cell r="CY167" t="e">
            <v>#N/A</v>
          </cell>
          <cell r="DB167" t="e">
            <v>#N/A</v>
          </cell>
          <cell r="DE167" t="e">
            <v>#N/A</v>
          </cell>
          <cell r="DH167" t="e">
            <v>#N/A</v>
          </cell>
          <cell r="DQ167" t="e">
            <v>#N/A</v>
          </cell>
          <cell r="DT167" t="e">
            <v>#N/A</v>
          </cell>
        </row>
        <row r="168">
          <cell r="E168" t="e">
            <v>#N/A</v>
          </cell>
          <cell r="I168" t="e">
            <v>#N/A</v>
          </cell>
          <cell r="J168" t="e">
            <v>#N/A</v>
          </cell>
          <cell r="M168" t="e">
            <v>#N/A</v>
          </cell>
          <cell r="P168" t="e">
            <v>#N/A</v>
          </cell>
          <cell r="S168" t="e">
            <v>#N/A</v>
          </cell>
          <cell r="V168" t="e">
            <v>#N/A</v>
          </cell>
          <cell r="Y168" t="e">
            <v>#N/A</v>
          </cell>
          <cell r="AB168" t="e">
            <v>#N/A</v>
          </cell>
          <cell r="AE168" t="e">
            <v>#N/A</v>
          </cell>
          <cell r="AH168" t="e">
            <v>#N/A</v>
          </cell>
          <cell r="AK168" t="e">
            <v>#N/A</v>
          </cell>
          <cell r="AN168" t="e">
            <v>#N/A</v>
          </cell>
          <cell r="AQ168" t="e">
            <v>#N/A</v>
          </cell>
          <cell r="AT168" t="e">
            <v>#N/A</v>
          </cell>
          <cell r="AW168" t="e">
            <v>#N/A</v>
          </cell>
          <cell r="AZ168" t="e">
            <v>#N/A</v>
          </cell>
          <cell r="BC168" t="e">
            <v>#N/A</v>
          </cell>
          <cell r="BF168" t="e">
            <v>#N/A</v>
          </cell>
          <cell r="BI168" t="e">
            <v>#N/A</v>
          </cell>
          <cell r="BL168" t="e">
            <v>#N/A</v>
          </cell>
          <cell r="BO168" t="e">
            <v>#N/A</v>
          </cell>
          <cell r="BR168" t="e">
            <v>#N/A</v>
          </cell>
          <cell r="BU168" t="e">
            <v>#N/A</v>
          </cell>
          <cell r="BX168" t="e">
            <v>#N/A</v>
          </cell>
          <cell r="CA168" t="e">
            <v>#N/A</v>
          </cell>
          <cell r="CD168" t="e">
            <v>#N/A</v>
          </cell>
          <cell r="CG168" t="e">
            <v>#N/A</v>
          </cell>
          <cell r="CJ168" t="e">
            <v>#N/A</v>
          </cell>
          <cell r="CM168" t="e">
            <v>#N/A</v>
          </cell>
          <cell r="CP168" t="e">
            <v>#N/A</v>
          </cell>
          <cell r="CS168" t="e">
            <v>#N/A</v>
          </cell>
          <cell r="CV168" t="e">
            <v>#N/A</v>
          </cell>
          <cell r="CY168" t="e">
            <v>#N/A</v>
          </cell>
          <cell r="DB168" t="e">
            <v>#N/A</v>
          </cell>
          <cell r="DE168" t="e">
            <v>#N/A</v>
          </cell>
          <cell r="DH168" t="e">
            <v>#N/A</v>
          </cell>
          <cell r="DQ168" t="e">
            <v>#N/A</v>
          </cell>
          <cell r="DT168" t="e">
            <v>#N/A</v>
          </cell>
        </row>
        <row r="169">
          <cell r="E169" t="e">
            <v>#N/A</v>
          </cell>
          <cell r="I169" t="e">
            <v>#N/A</v>
          </cell>
          <cell r="J169" t="e">
            <v>#N/A</v>
          </cell>
          <cell r="M169" t="e">
            <v>#N/A</v>
          </cell>
          <cell r="P169" t="e">
            <v>#N/A</v>
          </cell>
          <cell r="S169" t="e">
            <v>#N/A</v>
          </cell>
          <cell r="V169" t="e">
            <v>#N/A</v>
          </cell>
          <cell r="Y169" t="e">
            <v>#N/A</v>
          </cell>
          <cell r="AB169" t="e">
            <v>#N/A</v>
          </cell>
          <cell r="AE169" t="e">
            <v>#N/A</v>
          </cell>
          <cell r="AH169" t="e">
            <v>#N/A</v>
          </cell>
          <cell r="AK169" t="e">
            <v>#N/A</v>
          </cell>
          <cell r="AN169" t="e">
            <v>#N/A</v>
          </cell>
          <cell r="AQ169" t="e">
            <v>#N/A</v>
          </cell>
          <cell r="AT169" t="e">
            <v>#N/A</v>
          </cell>
          <cell r="AW169" t="e">
            <v>#N/A</v>
          </cell>
          <cell r="AZ169" t="e">
            <v>#N/A</v>
          </cell>
          <cell r="BC169" t="e">
            <v>#N/A</v>
          </cell>
          <cell r="BF169" t="e">
            <v>#N/A</v>
          </cell>
          <cell r="BI169" t="e">
            <v>#N/A</v>
          </cell>
          <cell r="BL169" t="e">
            <v>#N/A</v>
          </cell>
          <cell r="BO169" t="e">
            <v>#N/A</v>
          </cell>
          <cell r="BR169" t="e">
            <v>#N/A</v>
          </cell>
          <cell r="BU169" t="e">
            <v>#N/A</v>
          </cell>
          <cell r="BX169" t="e">
            <v>#N/A</v>
          </cell>
          <cell r="CA169" t="e">
            <v>#N/A</v>
          </cell>
          <cell r="CD169" t="e">
            <v>#N/A</v>
          </cell>
          <cell r="CG169" t="e">
            <v>#N/A</v>
          </cell>
          <cell r="CJ169" t="e">
            <v>#N/A</v>
          </cell>
          <cell r="CM169" t="e">
            <v>#N/A</v>
          </cell>
          <cell r="CP169" t="e">
            <v>#N/A</v>
          </cell>
          <cell r="CS169" t="e">
            <v>#N/A</v>
          </cell>
          <cell r="CV169" t="e">
            <v>#N/A</v>
          </cell>
          <cell r="CY169" t="e">
            <v>#N/A</v>
          </cell>
          <cell r="DB169" t="e">
            <v>#N/A</v>
          </cell>
          <cell r="DE169" t="e">
            <v>#N/A</v>
          </cell>
          <cell r="DH169" t="e">
            <v>#N/A</v>
          </cell>
          <cell r="DQ169" t="e">
            <v>#N/A</v>
          </cell>
          <cell r="DT169" t="e">
            <v>#N/A</v>
          </cell>
        </row>
        <row r="170">
          <cell r="E170" t="e">
            <v>#N/A</v>
          </cell>
          <cell r="I170" t="e">
            <v>#N/A</v>
          </cell>
          <cell r="J170" t="e">
            <v>#N/A</v>
          </cell>
          <cell r="M170" t="e">
            <v>#N/A</v>
          </cell>
          <cell r="P170" t="e">
            <v>#N/A</v>
          </cell>
          <cell r="S170" t="e">
            <v>#N/A</v>
          </cell>
          <cell r="V170" t="e">
            <v>#N/A</v>
          </cell>
          <cell r="Y170" t="e">
            <v>#N/A</v>
          </cell>
          <cell r="AB170" t="e">
            <v>#N/A</v>
          </cell>
          <cell r="AE170" t="e">
            <v>#N/A</v>
          </cell>
          <cell r="AH170" t="e">
            <v>#N/A</v>
          </cell>
          <cell r="AK170" t="e">
            <v>#N/A</v>
          </cell>
          <cell r="AN170" t="e">
            <v>#N/A</v>
          </cell>
          <cell r="AQ170" t="e">
            <v>#N/A</v>
          </cell>
          <cell r="AT170" t="e">
            <v>#N/A</v>
          </cell>
          <cell r="AW170" t="e">
            <v>#N/A</v>
          </cell>
          <cell r="AZ170" t="e">
            <v>#N/A</v>
          </cell>
          <cell r="BC170" t="e">
            <v>#N/A</v>
          </cell>
          <cell r="BF170" t="e">
            <v>#N/A</v>
          </cell>
          <cell r="BI170" t="e">
            <v>#N/A</v>
          </cell>
          <cell r="BL170" t="e">
            <v>#N/A</v>
          </cell>
          <cell r="BO170" t="e">
            <v>#N/A</v>
          </cell>
          <cell r="BR170" t="e">
            <v>#N/A</v>
          </cell>
          <cell r="BU170" t="e">
            <v>#N/A</v>
          </cell>
          <cell r="BX170" t="e">
            <v>#N/A</v>
          </cell>
          <cell r="CA170" t="e">
            <v>#N/A</v>
          </cell>
          <cell r="CD170" t="e">
            <v>#N/A</v>
          </cell>
          <cell r="CG170" t="e">
            <v>#N/A</v>
          </cell>
          <cell r="CJ170" t="e">
            <v>#N/A</v>
          </cell>
          <cell r="CM170" t="e">
            <v>#N/A</v>
          </cell>
          <cell r="CP170" t="e">
            <v>#N/A</v>
          </cell>
          <cell r="CS170" t="e">
            <v>#N/A</v>
          </cell>
          <cell r="CV170" t="e">
            <v>#N/A</v>
          </cell>
          <cell r="CY170" t="e">
            <v>#N/A</v>
          </cell>
          <cell r="DB170" t="e">
            <v>#N/A</v>
          </cell>
          <cell r="DE170" t="e">
            <v>#N/A</v>
          </cell>
          <cell r="DH170" t="e">
            <v>#N/A</v>
          </cell>
          <cell r="DQ170" t="e">
            <v>#N/A</v>
          </cell>
          <cell r="DT170" t="e">
            <v>#N/A</v>
          </cell>
        </row>
        <row r="171">
          <cell r="E171" t="e">
            <v>#N/A</v>
          </cell>
          <cell r="I171" t="e">
            <v>#N/A</v>
          </cell>
          <cell r="J171" t="e">
            <v>#N/A</v>
          </cell>
          <cell r="M171" t="e">
            <v>#N/A</v>
          </cell>
          <cell r="P171" t="e">
            <v>#N/A</v>
          </cell>
          <cell r="S171" t="e">
            <v>#N/A</v>
          </cell>
          <cell r="V171" t="e">
            <v>#N/A</v>
          </cell>
          <cell r="Y171" t="e">
            <v>#N/A</v>
          </cell>
          <cell r="AB171" t="e">
            <v>#N/A</v>
          </cell>
          <cell r="AE171" t="e">
            <v>#N/A</v>
          </cell>
          <cell r="AH171" t="e">
            <v>#N/A</v>
          </cell>
          <cell r="AK171" t="e">
            <v>#N/A</v>
          </cell>
          <cell r="AN171" t="e">
            <v>#N/A</v>
          </cell>
          <cell r="AQ171" t="e">
            <v>#N/A</v>
          </cell>
          <cell r="AT171" t="e">
            <v>#N/A</v>
          </cell>
          <cell r="AW171" t="e">
            <v>#N/A</v>
          </cell>
          <cell r="AZ171" t="e">
            <v>#N/A</v>
          </cell>
          <cell r="BC171" t="e">
            <v>#N/A</v>
          </cell>
          <cell r="BF171" t="e">
            <v>#N/A</v>
          </cell>
          <cell r="BI171" t="e">
            <v>#N/A</v>
          </cell>
          <cell r="BL171" t="e">
            <v>#N/A</v>
          </cell>
          <cell r="BO171" t="e">
            <v>#N/A</v>
          </cell>
          <cell r="BR171" t="e">
            <v>#N/A</v>
          </cell>
          <cell r="BU171" t="e">
            <v>#N/A</v>
          </cell>
          <cell r="BX171" t="e">
            <v>#N/A</v>
          </cell>
          <cell r="CA171" t="e">
            <v>#N/A</v>
          </cell>
          <cell r="CD171" t="e">
            <v>#N/A</v>
          </cell>
          <cell r="CG171" t="e">
            <v>#N/A</v>
          </cell>
          <cell r="CJ171" t="e">
            <v>#N/A</v>
          </cell>
          <cell r="CM171" t="e">
            <v>#N/A</v>
          </cell>
          <cell r="CP171" t="e">
            <v>#N/A</v>
          </cell>
          <cell r="CS171" t="e">
            <v>#N/A</v>
          </cell>
          <cell r="CV171" t="e">
            <v>#N/A</v>
          </cell>
          <cell r="CY171" t="e">
            <v>#N/A</v>
          </cell>
          <cell r="DB171" t="e">
            <v>#N/A</v>
          </cell>
          <cell r="DE171" t="e">
            <v>#N/A</v>
          </cell>
          <cell r="DH171" t="e">
            <v>#N/A</v>
          </cell>
          <cell r="DQ171" t="e">
            <v>#N/A</v>
          </cell>
          <cell r="DT171" t="e">
            <v>#N/A</v>
          </cell>
        </row>
        <row r="172">
          <cell r="E172" t="e">
            <v>#N/A</v>
          </cell>
          <cell r="I172" t="e">
            <v>#N/A</v>
          </cell>
          <cell r="J172" t="e">
            <v>#N/A</v>
          </cell>
          <cell r="M172" t="e">
            <v>#N/A</v>
          </cell>
          <cell r="P172" t="e">
            <v>#N/A</v>
          </cell>
          <cell r="S172" t="e">
            <v>#N/A</v>
          </cell>
          <cell r="V172" t="e">
            <v>#N/A</v>
          </cell>
          <cell r="Y172" t="e">
            <v>#N/A</v>
          </cell>
          <cell r="AB172" t="e">
            <v>#N/A</v>
          </cell>
          <cell r="AE172" t="e">
            <v>#N/A</v>
          </cell>
          <cell r="AH172" t="e">
            <v>#N/A</v>
          </cell>
          <cell r="AK172" t="e">
            <v>#N/A</v>
          </cell>
          <cell r="AN172" t="e">
            <v>#N/A</v>
          </cell>
          <cell r="AQ172" t="e">
            <v>#N/A</v>
          </cell>
          <cell r="AT172" t="e">
            <v>#N/A</v>
          </cell>
          <cell r="AW172" t="e">
            <v>#N/A</v>
          </cell>
          <cell r="AZ172" t="e">
            <v>#N/A</v>
          </cell>
          <cell r="BC172" t="e">
            <v>#N/A</v>
          </cell>
          <cell r="BF172" t="e">
            <v>#N/A</v>
          </cell>
          <cell r="BI172" t="e">
            <v>#N/A</v>
          </cell>
          <cell r="BL172" t="e">
            <v>#N/A</v>
          </cell>
          <cell r="BO172" t="e">
            <v>#N/A</v>
          </cell>
          <cell r="BR172" t="e">
            <v>#N/A</v>
          </cell>
          <cell r="BU172" t="e">
            <v>#N/A</v>
          </cell>
          <cell r="BX172" t="e">
            <v>#N/A</v>
          </cell>
          <cell r="CA172" t="e">
            <v>#N/A</v>
          </cell>
          <cell r="CD172" t="e">
            <v>#N/A</v>
          </cell>
          <cell r="CG172" t="e">
            <v>#N/A</v>
          </cell>
          <cell r="CJ172" t="e">
            <v>#N/A</v>
          </cell>
          <cell r="CM172" t="e">
            <v>#N/A</v>
          </cell>
          <cell r="CP172" t="e">
            <v>#N/A</v>
          </cell>
          <cell r="CS172" t="e">
            <v>#N/A</v>
          </cell>
          <cell r="CV172" t="e">
            <v>#N/A</v>
          </cell>
          <cell r="CY172" t="e">
            <v>#N/A</v>
          </cell>
          <cell r="DB172" t="e">
            <v>#N/A</v>
          </cell>
          <cell r="DE172" t="e">
            <v>#N/A</v>
          </cell>
          <cell r="DH172" t="e">
            <v>#N/A</v>
          </cell>
          <cell r="DQ172" t="e">
            <v>#N/A</v>
          </cell>
          <cell r="DT172" t="e">
            <v>#N/A</v>
          </cell>
        </row>
        <row r="173">
          <cell r="E173" t="e">
            <v>#N/A</v>
          </cell>
          <cell r="I173" t="e">
            <v>#N/A</v>
          </cell>
          <cell r="J173" t="e">
            <v>#N/A</v>
          </cell>
          <cell r="M173" t="e">
            <v>#N/A</v>
          </cell>
          <cell r="P173" t="e">
            <v>#N/A</v>
          </cell>
          <cell r="S173" t="e">
            <v>#N/A</v>
          </cell>
          <cell r="V173" t="e">
            <v>#N/A</v>
          </cell>
          <cell r="Y173" t="e">
            <v>#N/A</v>
          </cell>
          <cell r="AB173" t="e">
            <v>#N/A</v>
          </cell>
          <cell r="AE173" t="e">
            <v>#N/A</v>
          </cell>
          <cell r="AH173" t="e">
            <v>#N/A</v>
          </cell>
          <cell r="AK173" t="e">
            <v>#N/A</v>
          </cell>
          <cell r="AN173" t="e">
            <v>#N/A</v>
          </cell>
          <cell r="AQ173" t="e">
            <v>#N/A</v>
          </cell>
          <cell r="AT173" t="e">
            <v>#N/A</v>
          </cell>
          <cell r="AW173" t="e">
            <v>#N/A</v>
          </cell>
          <cell r="AZ173" t="e">
            <v>#N/A</v>
          </cell>
          <cell r="BC173" t="e">
            <v>#N/A</v>
          </cell>
          <cell r="BF173" t="e">
            <v>#N/A</v>
          </cell>
          <cell r="BI173" t="e">
            <v>#N/A</v>
          </cell>
          <cell r="BL173" t="e">
            <v>#N/A</v>
          </cell>
          <cell r="BO173" t="e">
            <v>#N/A</v>
          </cell>
          <cell r="BR173" t="e">
            <v>#N/A</v>
          </cell>
          <cell r="BU173" t="e">
            <v>#N/A</v>
          </cell>
          <cell r="BX173" t="e">
            <v>#N/A</v>
          </cell>
          <cell r="CA173" t="e">
            <v>#N/A</v>
          </cell>
          <cell r="CD173" t="e">
            <v>#N/A</v>
          </cell>
          <cell r="CG173" t="e">
            <v>#N/A</v>
          </cell>
          <cell r="CJ173" t="e">
            <v>#N/A</v>
          </cell>
          <cell r="CM173" t="e">
            <v>#N/A</v>
          </cell>
          <cell r="CP173" t="e">
            <v>#N/A</v>
          </cell>
          <cell r="CS173" t="e">
            <v>#N/A</v>
          </cell>
          <cell r="CV173" t="e">
            <v>#N/A</v>
          </cell>
          <cell r="CY173" t="e">
            <v>#N/A</v>
          </cell>
          <cell r="DB173" t="e">
            <v>#N/A</v>
          </cell>
          <cell r="DE173" t="e">
            <v>#N/A</v>
          </cell>
          <cell r="DH173" t="e">
            <v>#N/A</v>
          </cell>
          <cell r="DQ173" t="e">
            <v>#N/A</v>
          </cell>
          <cell r="DT173" t="e">
            <v>#N/A</v>
          </cell>
        </row>
        <row r="174">
          <cell r="E174" t="e">
            <v>#N/A</v>
          </cell>
          <cell r="I174" t="e">
            <v>#N/A</v>
          </cell>
          <cell r="J174" t="e">
            <v>#N/A</v>
          </cell>
          <cell r="M174" t="e">
            <v>#N/A</v>
          </cell>
          <cell r="P174" t="e">
            <v>#N/A</v>
          </cell>
          <cell r="S174" t="e">
            <v>#N/A</v>
          </cell>
          <cell r="V174" t="e">
            <v>#N/A</v>
          </cell>
          <cell r="Y174" t="e">
            <v>#N/A</v>
          </cell>
          <cell r="AB174" t="e">
            <v>#N/A</v>
          </cell>
          <cell r="AE174" t="e">
            <v>#N/A</v>
          </cell>
          <cell r="AH174" t="e">
            <v>#N/A</v>
          </cell>
          <cell r="AK174" t="e">
            <v>#N/A</v>
          </cell>
          <cell r="AN174" t="e">
            <v>#N/A</v>
          </cell>
          <cell r="AQ174" t="e">
            <v>#N/A</v>
          </cell>
          <cell r="AT174" t="e">
            <v>#N/A</v>
          </cell>
          <cell r="AW174" t="e">
            <v>#N/A</v>
          </cell>
          <cell r="AZ174" t="e">
            <v>#N/A</v>
          </cell>
          <cell r="BC174" t="e">
            <v>#N/A</v>
          </cell>
          <cell r="BF174" t="e">
            <v>#N/A</v>
          </cell>
          <cell r="BI174" t="e">
            <v>#N/A</v>
          </cell>
          <cell r="BL174" t="e">
            <v>#N/A</v>
          </cell>
          <cell r="BO174" t="e">
            <v>#N/A</v>
          </cell>
          <cell r="BR174" t="e">
            <v>#N/A</v>
          </cell>
          <cell r="BU174" t="e">
            <v>#N/A</v>
          </cell>
          <cell r="BX174" t="e">
            <v>#N/A</v>
          </cell>
          <cell r="CA174" t="e">
            <v>#N/A</v>
          </cell>
          <cell r="CD174" t="e">
            <v>#N/A</v>
          </cell>
          <cell r="CG174" t="e">
            <v>#N/A</v>
          </cell>
          <cell r="CJ174" t="e">
            <v>#N/A</v>
          </cell>
          <cell r="CM174" t="e">
            <v>#N/A</v>
          </cell>
          <cell r="CP174" t="e">
            <v>#N/A</v>
          </cell>
          <cell r="CS174" t="e">
            <v>#N/A</v>
          </cell>
          <cell r="CV174" t="e">
            <v>#N/A</v>
          </cell>
          <cell r="CY174" t="e">
            <v>#N/A</v>
          </cell>
          <cell r="DB174" t="e">
            <v>#N/A</v>
          </cell>
          <cell r="DE174" t="e">
            <v>#N/A</v>
          </cell>
          <cell r="DH174" t="e">
            <v>#N/A</v>
          </cell>
          <cell r="DQ174" t="e">
            <v>#N/A</v>
          </cell>
          <cell r="DT174" t="e">
            <v>#N/A</v>
          </cell>
        </row>
        <row r="175">
          <cell r="E175" t="e">
            <v>#N/A</v>
          </cell>
          <cell r="I175" t="e">
            <v>#N/A</v>
          </cell>
          <cell r="J175" t="e">
            <v>#N/A</v>
          </cell>
          <cell r="M175" t="e">
            <v>#N/A</v>
          </cell>
          <cell r="P175" t="e">
            <v>#N/A</v>
          </cell>
          <cell r="S175" t="e">
            <v>#N/A</v>
          </cell>
          <cell r="V175" t="e">
            <v>#N/A</v>
          </cell>
          <cell r="Y175" t="e">
            <v>#N/A</v>
          </cell>
          <cell r="AB175" t="e">
            <v>#N/A</v>
          </cell>
          <cell r="AE175" t="e">
            <v>#N/A</v>
          </cell>
          <cell r="AH175" t="e">
            <v>#N/A</v>
          </cell>
          <cell r="AK175" t="e">
            <v>#N/A</v>
          </cell>
          <cell r="AN175" t="e">
            <v>#N/A</v>
          </cell>
          <cell r="AQ175" t="e">
            <v>#N/A</v>
          </cell>
          <cell r="AT175" t="e">
            <v>#N/A</v>
          </cell>
          <cell r="AW175" t="e">
            <v>#N/A</v>
          </cell>
          <cell r="AZ175" t="e">
            <v>#N/A</v>
          </cell>
          <cell r="BC175" t="e">
            <v>#N/A</v>
          </cell>
          <cell r="BF175" t="e">
            <v>#N/A</v>
          </cell>
          <cell r="BI175" t="e">
            <v>#N/A</v>
          </cell>
          <cell r="BL175" t="e">
            <v>#N/A</v>
          </cell>
          <cell r="BO175" t="e">
            <v>#N/A</v>
          </cell>
          <cell r="BR175" t="e">
            <v>#N/A</v>
          </cell>
          <cell r="BU175" t="e">
            <v>#N/A</v>
          </cell>
          <cell r="BX175" t="e">
            <v>#N/A</v>
          </cell>
          <cell r="CA175" t="e">
            <v>#N/A</v>
          </cell>
          <cell r="CD175" t="e">
            <v>#N/A</v>
          </cell>
          <cell r="CG175" t="e">
            <v>#N/A</v>
          </cell>
          <cell r="CJ175" t="e">
            <v>#N/A</v>
          </cell>
          <cell r="CM175" t="e">
            <v>#N/A</v>
          </cell>
          <cell r="CP175" t="e">
            <v>#N/A</v>
          </cell>
          <cell r="CS175" t="e">
            <v>#N/A</v>
          </cell>
          <cell r="CV175" t="e">
            <v>#N/A</v>
          </cell>
          <cell r="CY175" t="e">
            <v>#N/A</v>
          </cell>
          <cell r="DB175" t="e">
            <v>#N/A</v>
          </cell>
          <cell r="DE175" t="e">
            <v>#N/A</v>
          </cell>
          <cell r="DH175" t="e">
            <v>#N/A</v>
          </cell>
          <cell r="DQ175" t="e">
            <v>#N/A</v>
          </cell>
          <cell r="DT175" t="e">
            <v>#N/A</v>
          </cell>
        </row>
        <row r="176">
          <cell r="E176" t="e">
            <v>#N/A</v>
          </cell>
          <cell r="I176" t="e">
            <v>#N/A</v>
          </cell>
          <cell r="J176" t="e">
            <v>#N/A</v>
          </cell>
          <cell r="M176" t="e">
            <v>#N/A</v>
          </cell>
          <cell r="P176" t="e">
            <v>#N/A</v>
          </cell>
          <cell r="S176" t="e">
            <v>#N/A</v>
          </cell>
          <cell r="V176" t="e">
            <v>#N/A</v>
          </cell>
          <cell r="Y176" t="e">
            <v>#N/A</v>
          </cell>
          <cell r="AB176" t="e">
            <v>#N/A</v>
          </cell>
          <cell r="AE176" t="e">
            <v>#N/A</v>
          </cell>
          <cell r="AH176" t="e">
            <v>#N/A</v>
          </cell>
          <cell r="AK176" t="e">
            <v>#N/A</v>
          </cell>
          <cell r="AN176" t="e">
            <v>#N/A</v>
          </cell>
          <cell r="AQ176" t="e">
            <v>#N/A</v>
          </cell>
          <cell r="AT176" t="e">
            <v>#N/A</v>
          </cell>
          <cell r="AW176" t="e">
            <v>#N/A</v>
          </cell>
          <cell r="AZ176" t="e">
            <v>#N/A</v>
          </cell>
          <cell r="BC176" t="e">
            <v>#N/A</v>
          </cell>
          <cell r="BF176" t="e">
            <v>#N/A</v>
          </cell>
          <cell r="BI176" t="e">
            <v>#N/A</v>
          </cell>
          <cell r="BL176" t="e">
            <v>#N/A</v>
          </cell>
          <cell r="BO176" t="e">
            <v>#N/A</v>
          </cell>
          <cell r="BR176" t="e">
            <v>#N/A</v>
          </cell>
          <cell r="BU176" t="e">
            <v>#N/A</v>
          </cell>
          <cell r="BX176" t="e">
            <v>#N/A</v>
          </cell>
          <cell r="CA176" t="e">
            <v>#N/A</v>
          </cell>
          <cell r="CD176" t="e">
            <v>#N/A</v>
          </cell>
          <cell r="CG176" t="e">
            <v>#N/A</v>
          </cell>
          <cell r="CJ176" t="e">
            <v>#N/A</v>
          </cell>
          <cell r="CM176" t="e">
            <v>#N/A</v>
          </cell>
          <cell r="CP176" t="e">
            <v>#N/A</v>
          </cell>
          <cell r="CS176" t="e">
            <v>#N/A</v>
          </cell>
          <cell r="CV176" t="e">
            <v>#N/A</v>
          </cell>
          <cell r="CY176" t="e">
            <v>#N/A</v>
          </cell>
          <cell r="DB176" t="e">
            <v>#N/A</v>
          </cell>
          <cell r="DE176" t="e">
            <v>#N/A</v>
          </cell>
          <cell r="DH176" t="e">
            <v>#N/A</v>
          </cell>
          <cell r="DQ176" t="e">
            <v>#N/A</v>
          </cell>
          <cell r="DT176" t="e">
            <v>#N/A</v>
          </cell>
        </row>
        <row r="177">
          <cell r="E177" t="e">
            <v>#N/A</v>
          </cell>
          <cell r="I177" t="e">
            <v>#N/A</v>
          </cell>
          <cell r="J177" t="e">
            <v>#N/A</v>
          </cell>
          <cell r="M177" t="e">
            <v>#N/A</v>
          </cell>
          <cell r="P177" t="e">
            <v>#N/A</v>
          </cell>
          <cell r="S177" t="e">
            <v>#N/A</v>
          </cell>
          <cell r="V177" t="e">
            <v>#N/A</v>
          </cell>
          <cell r="Y177" t="e">
            <v>#N/A</v>
          </cell>
          <cell r="AB177" t="e">
            <v>#N/A</v>
          </cell>
          <cell r="AE177" t="e">
            <v>#N/A</v>
          </cell>
          <cell r="AH177" t="e">
            <v>#N/A</v>
          </cell>
          <cell r="AK177" t="e">
            <v>#N/A</v>
          </cell>
          <cell r="AN177" t="e">
            <v>#N/A</v>
          </cell>
          <cell r="AQ177" t="e">
            <v>#N/A</v>
          </cell>
          <cell r="AT177" t="e">
            <v>#N/A</v>
          </cell>
          <cell r="AW177" t="e">
            <v>#N/A</v>
          </cell>
          <cell r="AZ177" t="e">
            <v>#N/A</v>
          </cell>
          <cell r="BC177" t="e">
            <v>#N/A</v>
          </cell>
          <cell r="BF177" t="e">
            <v>#N/A</v>
          </cell>
          <cell r="BI177" t="e">
            <v>#N/A</v>
          </cell>
          <cell r="BL177" t="e">
            <v>#N/A</v>
          </cell>
          <cell r="BO177" t="e">
            <v>#N/A</v>
          </cell>
          <cell r="BR177" t="e">
            <v>#N/A</v>
          </cell>
          <cell r="BU177" t="e">
            <v>#N/A</v>
          </cell>
          <cell r="BX177" t="e">
            <v>#N/A</v>
          </cell>
          <cell r="CA177" t="e">
            <v>#N/A</v>
          </cell>
          <cell r="CD177" t="e">
            <v>#N/A</v>
          </cell>
          <cell r="CG177" t="e">
            <v>#N/A</v>
          </cell>
          <cell r="CJ177" t="e">
            <v>#N/A</v>
          </cell>
          <cell r="CM177" t="e">
            <v>#N/A</v>
          </cell>
          <cell r="CP177" t="e">
            <v>#N/A</v>
          </cell>
          <cell r="CS177" t="e">
            <v>#N/A</v>
          </cell>
          <cell r="CV177" t="e">
            <v>#N/A</v>
          </cell>
          <cell r="CY177" t="e">
            <v>#N/A</v>
          </cell>
          <cell r="DB177" t="e">
            <v>#N/A</v>
          </cell>
          <cell r="DE177" t="e">
            <v>#N/A</v>
          </cell>
          <cell r="DH177" t="e">
            <v>#N/A</v>
          </cell>
          <cell r="DQ177" t="e">
            <v>#N/A</v>
          </cell>
          <cell r="DT177" t="e">
            <v>#N/A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8"/>
      <sheetName val="79"/>
      <sheetName val="86"/>
      <sheetName val="87"/>
      <sheetName val="89"/>
      <sheetName val="Регион"/>
      <sheetName val="religionlabcorr"/>
      <sheetName val="ethniclabc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tabSelected="1" workbookViewId="0"/>
  </sheetViews>
  <sheetFormatPr baseColWidth="10" defaultColWidth="8.77734375" defaultRowHeight="14.4" x14ac:dyDescent="0.3"/>
  <cols>
    <col min="1" max="1" width="15.33203125" customWidth="1"/>
  </cols>
  <sheetData>
    <row r="1" spans="1:1" ht="15.6" x14ac:dyDescent="0.3">
      <c r="A1" s="429" t="s">
        <v>359</v>
      </c>
    </row>
    <row r="2" spans="1:1" ht="15.6" x14ac:dyDescent="0.3">
      <c r="A2" s="2" t="s">
        <v>10</v>
      </c>
    </row>
    <row r="3" spans="1:1" ht="15.6" x14ac:dyDescent="0.3">
      <c r="A3" s="9" t="s">
        <v>12</v>
      </c>
    </row>
    <row r="5" spans="1:1" ht="15.6" x14ac:dyDescent="0.3">
      <c r="A5" s="2" t="s">
        <v>11</v>
      </c>
    </row>
    <row r="6" spans="1:1" ht="15.6" x14ac:dyDescent="0.3">
      <c r="A6" s="19" t="s">
        <v>187</v>
      </c>
    </row>
    <row r="7" spans="1:1" ht="15.6" x14ac:dyDescent="0.3">
      <c r="A7" s="19" t="s">
        <v>285</v>
      </c>
    </row>
    <row r="8" spans="1:1" ht="15.6" x14ac:dyDescent="0.3">
      <c r="A8" s="1"/>
    </row>
    <row r="9" spans="1:1" ht="15.6" x14ac:dyDescent="0.3">
      <c r="A9" s="2"/>
    </row>
    <row r="10" spans="1:1" ht="15.6" x14ac:dyDescent="0.3">
      <c r="A10" s="1"/>
    </row>
    <row r="11" spans="1:1" ht="15.6" x14ac:dyDescent="0.3">
      <c r="A11" s="1"/>
    </row>
    <row r="12" spans="1:1" ht="15.6" x14ac:dyDescent="0.3">
      <c r="A12" s="1"/>
    </row>
    <row r="13" spans="1:1" x14ac:dyDescent="0.3">
      <c r="A13" s="8"/>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4" x14ac:dyDescent="0.3"/>
  <sheetData>
    <row r="1" spans="1:1" ht="15.6" x14ac:dyDescent="0.3">
      <c r="A1" s="2" t="s">
        <v>43</v>
      </c>
    </row>
    <row r="2" spans="1:1" ht="15.6" x14ac:dyDescent="0.3">
      <c r="A2" s="316" t="s">
        <v>327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5"/>
  <sheetViews>
    <sheetView workbookViewId="0">
      <selection activeCell="A3" sqref="A3"/>
    </sheetView>
  </sheetViews>
  <sheetFormatPr baseColWidth="10" defaultRowHeight="14.4" x14ac:dyDescent="0.3"/>
  <sheetData>
    <row r="1" spans="1:5" ht="15.6" x14ac:dyDescent="0.3">
      <c r="A1" s="2" t="s">
        <v>32</v>
      </c>
    </row>
    <row r="2" spans="1:5" ht="15.6" x14ac:dyDescent="0.3">
      <c r="A2" s="19" t="s">
        <v>284</v>
      </c>
    </row>
    <row r="3" spans="1:5" ht="15.6" x14ac:dyDescent="0.3">
      <c r="A3" s="19"/>
      <c r="B3" s="19"/>
      <c r="C3" s="19"/>
      <c r="D3" s="19"/>
      <c r="E3" s="19"/>
    </row>
    <row r="4" spans="1:5" ht="33.6" customHeight="1" x14ac:dyDescent="0.3">
      <c r="A4" s="19"/>
      <c r="B4" s="19" t="s">
        <v>30</v>
      </c>
      <c r="C4" s="19" t="s">
        <v>28</v>
      </c>
      <c r="D4" s="19" t="s">
        <v>27</v>
      </c>
      <c r="E4" s="19"/>
    </row>
    <row r="5" spans="1:5" ht="15.6" x14ac:dyDescent="0.3">
      <c r="A5" s="19">
        <f t="shared" ref="A5:A11" si="0">A6-1</f>
        <v>1800</v>
      </c>
      <c r="B5" s="40">
        <v>0.50962533090105899</v>
      </c>
      <c r="C5" s="40">
        <v>0.35839121703334498</v>
      </c>
      <c r="D5" s="40">
        <v>0.131983452065596</v>
      </c>
      <c r="E5" s="40"/>
    </row>
    <row r="6" spans="1:5" ht="15.6" x14ac:dyDescent="0.3">
      <c r="A6" s="19">
        <f t="shared" si="0"/>
        <v>1801</v>
      </c>
      <c r="B6" s="40"/>
      <c r="C6" s="40"/>
      <c r="D6" s="40"/>
      <c r="E6" s="40"/>
    </row>
    <row r="7" spans="1:5" ht="15.6" x14ac:dyDescent="0.3">
      <c r="A7" s="19">
        <f t="shared" si="0"/>
        <v>1802</v>
      </c>
      <c r="B7" s="40"/>
      <c r="C7" s="40"/>
      <c r="D7" s="40"/>
      <c r="E7" s="40"/>
    </row>
    <row r="8" spans="1:5" ht="15.6" x14ac:dyDescent="0.3">
      <c r="A8" s="19">
        <f t="shared" si="0"/>
        <v>1803</v>
      </c>
      <c r="B8" s="40"/>
      <c r="C8" s="40"/>
      <c r="D8" s="40"/>
      <c r="E8" s="40"/>
    </row>
    <row r="9" spans="1:5" ht="15.6" x14ac:dyDescent="0.3">
      <c r="A9" s="19">
        <f t="shared" si="0"/>
        <v>1804</v>
      </c>
      <c r="B9" s="40"/>
      <c r="C9" s="40"/>
      <c r="D9" s="40"/>
      <c r="E9" s="40"/>
    </row>
    <row r="10" spans="1:5" ht="15.6" x14ac:dyDescent="0.3">
      <c r="A10" s="19">
        <f t="shared" si="0"/>
        <v>1805</v>
      </c>
      <c r="B10" s="40"/>
      <c r="C10" s="40"/>
      <c r="D10" s="40"/>
      <c r="E10" s="40"/>
    </row>
    <row r="11" spans="1:5" ht="15.6" x14ac:dyDescent="0.3">
      <c r="A11" s="19">
        <f t="shared" si="0"/>
        <v>1806</v>
      </c>
      <c r="B11" s="40"/>
      <c r="C11" s="40"/>
      <c r="D11" s="40"/>
      <c r="E11" s="40"/>
    </row>
    <row r="12" spans="1:5" ht="15.6" x14ac:dyDescent="0.3">
      <c r="A12" s="19">
        <v>1807</v>
      </c>
      <c r="B12" s="40"/>
      <c r="C12" s="40"/>
      <c r="D12" s="40"/>
      <c r="E12" s="40"/>
    </row>
    <row r="13" spans="1:5" ht="15.6" x14ac:dyDescent="0.3">
      <c r="A13" s="19">
        <v>1808</v>
      </c>
      <c r="B13" s="40"/>
      <c r="C13" s="40"/>
      <c r="D13" s="40"/>
      <c r="E13" s="40"/>
    </row>
    <row r="14" spans="1:5" ht="15.6" x14ac:dyDescent="0.3">
      <c r="A14" s="19">
        <v>1809</v>
      </c>
      <c r="B14" s="40"/>
      <c r="C14" s="40"/>
      <c r="D14" s="40"/>
      <c r="E14" s="40"/>
    </row>
    <row r="15" spans="1:5" ht="15.6" x14ac:dyDescent="0.3">
      <c r="A15" s="19">
        <v>1810</v>
      </c>
      <c r="B15" s="40"/>
      <c r="C15" s="40"/>
      <c r="D15" s="40"/>
      <c r="E15" s="40"/>
    </row>
    <row r="16" spans="1:5" ht="15.6" x14ac:dyDescent="0.3">
      <c r="A16" s="19">
        <v>1811</v>
      </c>
      <c r="B16" s="40"/>
      <c r="C16" s="40"/>
      <c r="D16" s="40"/>
      <c r="E16" s="40"/>
    </row>
    <row r="17" spans="1:5" ht="15.6" x14ac:dyDescent="0.3">
      <c r="A17" s="19">
        <v>1812</v>
      </c>
      <c r="B17" s="40"/>
      <c r="C17" s="40"/>
      <c r="D17" s="40"/>
      <c r="E17" s="40"/>
    </row>
    <row r="18" spans="1:5" ht="15.6" x14ac:dyDescent="0.3">
      <c r="A18" s="19">
        <v>1813</v>
      </c>
      <c r="B18" s="40"/>
      <c r="C18" s="40"/>
      <c r="D18" s="40"/>
      <c r="E18" s="40"/>
    </row>
    <row r="19" spans="1:5" ht="15.6" x14ac:dyDescent="0.3">
      <c r="A19" s="19">
        <v>1814</v>
      </c>
      <c r="B19" s="40"/>
      <c r="C19" s="40"/>
      <c r="D19" s="40"/>
      <c r="E19" s="40"/>
    </row>
    <row r="20" spans="1:5" ht="15.6" x14ac:dyDescent="0.3">
      <c r="A20" s="19">
        <v>1815</v>
      </c>
      <c r="B20" s="40"/>
      <c r="C20" s="40"/>
      <c r="D20" s="40"/>
      <c r="E20" s="40"/>
    </row>
    <row r="21" spans="1:5" ht="15.6" x14ac:dyDescent="0.3">
      <c r="A21" s="19">
        <v>1816</v>
      </c>
      <c r="B21" s="40"/>
      <c r="C21" s="40"/>
      <c r="D21" s="40"/>
      <c r="E21" s="40"/>
    </row>
    <row r="22" spans="1:5" ht="15.6" x14ac:dyDescent="0.3">
      <c r="A22" s="19">
        <v>1817</v>
      </c>
      <c r="B22" s="40"/>
      <c r="C22" s="40"/>
      <c r="D22" s="40"/>
      <c r="E22" s="40"/>
    </row>
    <row r="23" spans="1:5" ht="15.6" x14ac:dyDescent="0.3">
      <c r="A23" s="19">
        <v>1818</v>
      </c>
      <c r="B23" s="40"/>
      <c r="C23" s="40"/>
      <c r="D23" s="40"/>
      <c r="E23" s="40"/>
    </row>
    <row r="24" spans="1:5" ht="15.6" x14ac:dyDescent="0.3">
      <c r="A24" s="19">
        <v>1819</v>
      </c>
      <c r="B24" s="40"/>
      <c r="C24" s="40"/>
      <c r="D24" s="40"/>
      <c r="E24" s="40"/>
    </row>
    <row r="25" spans="1:5" ht="15.6" x14ac:dyDescent="0.3">
      <c r="A25" s="19">
        <v>1820</v>
      </c>
      <c r="B25" s="40">
        <v>0.50771310098741063</v>
      </c>
      <c r="C25" s="40">
        <v>0.35796715310815264</v>
      </c>
      <c r="D25" s="40">
        <v>0.13431974590443677</v>
      </c>
      <c r="E25" s="40"/>
    </row>
    <row r="26" spans="1:5" ht="15.6" x14ac:dyDescent="0.3">
      <c r="A26" s="19">
        <v>1821</v>
      </c>
      <c r="B26" s="40"/>
      <c r="C26" s="40"/>
      <c r="D26" s="40"/>
      <c r="E26" s="40"/>
    </row>
    <row r="27" spans="1:5" ht="15.6" x14ac:dyDescent="0.3">
      <c r="A27" s="19">
        <v>1822</v>
      </c>
      <c r="B27" s="40"/>
      <c r="C27" s="40"/>
      <c r="D27" s="40"/>
      <c r="E27" s="40"/>
    </row>
    <row r="28" spans="1:5" ht="15.6" x14ac:dyDescent="0.3">
      <c r="A28" s="19">
        <v>1823</v>
      </c>
      <c r="B28" s="40"/>
      <c r="C28" s="40"/>
      <c r="D28" s="40"/>
      <c r="E28" s="40"/>
    </row>
    <row r="29" spans="1:5" ht="15.6" x14ac:dyDescent="0.3">
      <c r="A29" s="19">
        <v>1824</v>
      </c>
      <c r="B29" s="40"/>
      <c r="C29" s="40"/>
      <c r="D29" s="40"/>
      <c r="E29" s="40"/>
    </row>
    <row r="30" spans="1:5" ht="15.6" x14ac:dyDescent="0.3">
      <c r="A30" s="19">
        <v>1825</v>
      </c>
      <c r="B30" s="40"/>
      <c r="C30" s="40"/>
      <c r="D30" s="40"/>
      <c r="E30" s="40"/>
    </row>
    <row r="31" spans="1:5" ht="15.6" x14ac:dyDescent="0.3">
      <c r="A31" s="19">
        <v>1826</v>
      </c>
      <c r="B31" s="40"/>
      <c r="C31" s="40"/>
      <c r="D31" s="40"/>
      <c r="E31" s="40"/>
    </row>
    <row r="32" spans="1:5" ht="15.6" x14ac:dyDescent="0.3">
      <c r="A32" s="19">
        <v>1827</v>
      </c>
      <c r="B32" s="40"/>
      <c r="C32" s="40"/>
      <c r="D32" s="40"/>
      <c r="E32" s="40"/>
    </row>
    <row r="33" spans="1:5" ht="15.6" x14ac:dyDescent="0.3">
      <c r="A33" s="19">
        <v>1828</v>
      </c>
      <c r="B33" s="40"/>
      <c r="C33" s="40"/>
      <c r="D33" s="40"/>
      <c r="E33" s="40"/>
    </row>
    <row r="34" spans="1:5" ht="15.6" x14ac:dyDescent="0.3">
      <c r="A34" s="19">
        <v>1829</v>
      </c>
      <c r="B34" s="40"/>
      <c r="C34" s="40"/>
      <c r="D34" s="40"/>
      <c r="E34" s="40"/>
    </row>
    <row r="35" spans="1:5" ht="15.6" x14ac:dyDescent="0.3">
      <c r="A35" s="19">
        <v>1830</v>
      </c>
      <c r="B35" s="40"/>
      <c r="C35" s="40"/>
      <c r="D35" s="40"/>
      <c r="E35" s="40"/>
    </row>
    <row r="36" spans="1:5" ht="15.6" x14ac:dyDescent="0.3">
      <c r="A36" s="19">
        <v>1831</v>
      </c>
      <c r="B36" s="40"/>
      <c r="C36" s="40"/>
      <c r="D36" s="40"/>
      <c r="E36" s="40"/>
    </row>
    <row r="37" spans="1:5" ht="15.6" x14ac:dyDescent="0.3">
      <c r="A37" s="19">
        <v>1832</v>
      </c>
      <c r="B37" s="40"/>
      <c r="C37" s="40"/>
      <c r="D37" s="40"/>
      <c r="E37" s="40"/>
    </row>
    <row r="38" spans="1:5" ht="15.6" x14ac:dyDescent="0.3">
      <c r="A38" s="19">
        <v>1833</v>
      </c>
      <c r="B38" s="40"/>
      <c r="C38" s="40"/>
      <c r="D38" s="40"/>
      <c r="E38" s="40"/>
    </row>
    <row r="39" spans="1:5" ht="15.6" x14ac:dyDescent="0.3">
      <c r="A39" s="19">
        <v>1834</v>
      </c>
      <c r="B39" s="40"/>
      <c r="C39" s="40"/>
      <c r="D39" s="40"/>
      <c r="E39" s="40"/>
    </row>
    <row r="40" spans="1:5" ht="15.6" x14ac:dyDescent="0.3">
      <c r="A40" s="19">
        <v>1835</v>
      </c>
      <c r="B40" s="40"/>
      <c r="C40" s="40"/>
      <c r="D40" s="40"/>
      <c r="E40" s="40"/>
    </row>
    <row r="41" spans="1:5" ht="15.6" x14ac:dyDescent="0.3">
      <c r="A41" s="19">
        <v>1836</v>
      </c>
      <c r="B41" s="40"/>
      <c r="C41" s="40"/>
      <c r="D41" s="40"/>
      <c r="E41" s="40"/>
    </row>
    <row r="42" spans="1:5" ht="15.6" x14ac:dyDescent="0.3">
      <c r="A42" s="19">
        <v>1837</v>
      </c>
      <c r="B42" s="40"/>
      <c r="C42" s="40"/>
      <c r="D42" s="40"/>
      <c r="E42" s="40"/>
    </row>
    <row r="43" spans="1:5" ht="15.6" x14ac:dyDescent="0.3">
      <c r="A43" s="19">
        <v>1838</v>
      </c>
      <c r="B43" s="40"/>
      <c r="C43" s="40"/>
      <c r="D43" s="40"/>
      <c r="E43" s="40"/>
    </row>
    <row r="44" spans="1:5" ht="15.6" x14ac:dyDescent="0.3">
      <c r="A44" s="19">
        <v>1839</v>
      </c>
      <c r="B44" s="40"/>
      <c r="C44" s="40"/>
      <c r="D44" s="40"/>
      <c r="E44" s="40"/>
    </row>
    <row r="45" spans="1:5" ht="15.6" x14ac:dyDescent="0.3">
      <c r="A45" s="19">
        <v>1840</v>
      </c>
      <c r="B45" s="40"/>
      <c r="C45" s="40"/>
      <c r="D45" s="40"/>
      <c r="E45" s="40"/>
    </row>
    <row r="46" spans="1:5" ht="15.6" x14ac:dyDescent="0.3">
      <c r="A46" s="19">
        <v>1841</v>
      </c>
      <c r="B46" s="40"/>
      <c r="C46" s="40"/>
      <c r="D46" s="40"/>
      <c r="E46" s="40"/>
    </row>
    <row r="47" spans="1:5" ht="15.6" x14ac:dyDescent="0.3">
      <c r="A47" s="19">
        <v>1842</v>
      </c>
      <c r="B47" s="40"/>
      <c r="C47" s="40"/>
      <c r="D47" s="40"/>
      <c r="E47" s="40"/>
    </row>
    <row r="48" spans="1:5" ht="15.6" x14ac:dyDescent="0.3">
      <c r="A48" s="19">
        <v>1843</v>
      </c>
      <c r="B48" s="40"/>
      <c r="C48" s="40"/>
      <c r="D48" s="40"/>
      <c r="E48" s="40"/>
    </row>
    <row r="49" spans="1:5" ht="15.6" x14ac:dyDescent="0.3">
      <c r="A49" s="19">
        <v>1844</v>
      </c>
      <c r="B49" s="40"/>
      <c r="C49" s="40"/>
      <c r="D49" s="40"/>
      <c r="E49" s="40"/>
    </row>
    <row r="50" spans="1:5" ht="15.6" x14ac:dyDescent="0.3">
      <c r="A50" s="19">
        <v>1845</v>
      </c>
      <c r="B50" s="40"/>
      <c r="C50" s="40"/>
      <c r="D50" s="40"/>
      <c r="E50" s="40"/>
    </row>
    <row r="51" spans="1:5" ht="15.6" x14ac:dyDescent="0.3">
      <c r="A51" s="19">
        <v>1846</v>
      </c>
      <c r="B51" s="40"/>
      <c r="C51" s="40"/>
      <c r="D51" s="40"/>
      <c r="E51" s="40"/>
    </row>
    <row r="52" spans="1:5" ht="15.6" x14ac:dyDescent="0.3">
      <c r="A52" s="19">
        <v>1847</v>
      </c>
      <c r="B52" s="40"/>
      <c r="C52" s="40"/>
      <c r="D52" s="40"/>
      <c r="E52" s="40"/>
    </row>
    <row r="53" spans="1:5" ht="15.6" x14ac:dyDescent="0.3">
      <c r="A53" s="19">
        <v>1848</v>
      </c>
      <c r="B53" s="40"/>
      <c r="C53" s="40"/>
      <c r="D53" s="40"/>
      <c r="E53" s="40"/>
    </row>
    <row r="54" spans="1:5" ht="15.6" x14ac:dyDescent="0.3">
      <c r="A54" s="19">
        <v>1849</v>
      </c>
      <c r="B54" s="40"/>
      <c r="C54" s="40"/>
      <c r="D54" s="40"/>
      <c r="E54" s="40"/>
    </row>
    <row r="55" spans="1:5" ht="15.6" x14ac:dyDescent="0.3">
      <c r="A55" s="19">
        <v>1850</v>
      </c>
      <c r="B55" s="40">
        <v>0.51525695524734172</v>
      </c>
      <c r="C55" s="40">
        <v>0.35248162822762702</v>
      </c>
      <c r="D55" s="40">
        <v>0.13226141652503126</v>
      </c>
      <c r="E55" s="40"/>
    </row>
    <row r="56" spans="1:5" ht="15.6" x14ac:dyDescent="0.3">
      <c r="A56" s="19">
        <v>1851</v>
      </c>
      <c r="B56" s="40"/>
      <c r="C56" s="40"/>
      <c r="D56" s="40"/>
      <c r="E56" s="40"/>
    </row>
    <row r="57" spans="1:5" ht="15.6" x14ac:dyDescent="0.3">
      <c r="A57" s="19">
        <v>1852</v>
      </c>
      <c r="B57" s="40"/>
      <c r="C57" s="40"/>
      <c r="D57" s="40"/>
      <c r="E57" s="40"/>
    </row>
    <row r="58" spans="1:5" ht="15.6" x14ac:dyDescent="0.3">
      <c r="A58" s="19">
        <v>1853</v>
      </c>
      <c r="B58" s="40"/>
      <c r="C58" s="40"/>
      <c r="D58" s="40"/>
      <c r="E58" s="40"/>
    </row>
    <row r="59" spans="1:5" ht="15.6" x14ac:dyDescent="0.3">
      <c r="A59" s="19">
        <v>1854</v>
      </c>
      <c r="B59" s="40"/>
      <c r="C59" s="40"/>
      <c r="D59" s="40"/>
      <c r="E59" s="40"/>
    </row>
    <row r="60" spans="1:5" ht="15.6" x14ac:dyDescent="0.3">
      <c r="A60" s="19">
        <v>1855</v>
      </c>
      <c r="B60" s="40"/>
      <c r="C60" s="40"/>
      <c r="D60" s="40"/>
      <c r="E60" s="40"/>
    </row>
    <row r="61" spans="1:5" ht="15.6" x14ac:dyDescent="0.3">
      <c r="A61" s="19">
        <v>1856</v>
      </c>
      <c r="B61" s="40"/>
      <c r="C61" s="40"/>
      <c r="D61" s="40"/>
      <c r="E61" s="40"/>
    </row>
    <row r="62" spans="1:5" ht="15.6" x14ac:dyDescent="0.3">
      <c r="A62" s="19">
        <v>1857</v>
      </c>
      <c r="B62" s="40"/>
      <c r="C62" s="40"/>
      <c r="D62" s="40"/>
      <c r="E62" s="40"/>
    </row>
    <row r="63" spans="1:5" ht="15.6" x14ac:dyDescent="0.3">
      <c r="A63" s="19">
        <v>1858</v>
      </c>
      <c r="B63" s="40"/>
      <c r="C63" s="40"/>
      <c r="D63" s="40"/>
      <c r="E63" s="40"/>
    </row>
    <row r="64" spans="1:5" ht="15.6" x14ac:dyDescent="0.3">
      <c r="A64" s="19">
        <v>1859</v>
      </c>
      <c r="B64" s="40"/>
      <c r="C64" s="40"/>
      <c r="D64" s="40"/>
      <c r="E64" s="40"/>
    </row>
    <row r="65" spans="1:5" ht="15.6" x14ac:dyDescent="0.3">
      <c r="A65" s="19">
        <v>1860</v>
      </c>
      <c r="B65" s="40"/>
      <c r="C65" s="40"/>
      <c r="D65" s="40"/>
      <c r="E65" s="40"/>
    </row>
    <row r="66" spans="1:5" ht="15.6" x14ac:dyDescent="0.3">
      <c r="A66" s="19">
        <v>1861</v>
      </c>
      <c r="B66" s="40"/>
      <c r="C66" s="40"/>
      <c r="D66" s="40"/>
      <c r="E66" s="40"/>
    </row>
    <row r="67" spans="1:5" ht="15.6" x14ac:dyDescent="0.3">
      <c r="A67" s="19">
        <v>1862</v>
      </c>
      <c r="B67" s="40"/>
      <c r="C67" s="40"/>
      <c r="D67" s="40"/>
      <c r="E67" s="40"/>
    </row>
    <row r="68" spans="1:5" ht="15.6" x14ac:dyDescent="0.3">
      <c r="A68" s="19">
        <v>1863</v>
      </c>
      <c r="B68" s="40"/>
      <c r="C68" s="40"/>
      <c r="D68" s="40"/>
      <c r="E68" s="40"/>
    </row>
    <row r="69" spans="1:5" ht="15.6" x14ac:dyDescent="0.3">
      <c r="A69" s="19">
        <v>1864</v>
      </c>
      <c r="B69" s="40"/>
      <c r="C69" s="40"/>
      <c r="D69" s="40"/>
      <c r="E69" s="40"/>
    </row>
    <row r="70" spans="1:5" ht="15.6" x14ac:dyDescent="0.3">
      <c r="A70" s="19">
        <v>1865</v>
      </c>
      <c r="B70" s="40"/>
      <c r="C70" s="40"/>
      <c r="D70" s="40"/>
      <c r="E70" s="40"/>
    </row>
    <row r="71" spans="1:5" ht="15.6" x14ac:dyDescent="0.3">
      <c r="A71" s="19">
        <v>1866</v>
      </c>
      <c r="B71" s="40"/>
      <c r="C71" s="40"/>
      <c r="D71" s="40"/>
      <c r="E71" s="40"/>
    </row>
    <row r="72" spans="1:5" ht="15.6" x14ac:dyDescent="0.3">
      <c r="A72" s="19">
        <v>1867</v>
      </c>
      <c r="B72" s="40"/>
      <c r="C72" s="40"/>
      <c r="D72" s="40"/>
      <c r="E72" s="40"/>
    </row>
    <row r="73" spans="1:5" ht="15.6" x14ac:dyDescent="0.3">
      <c r="A73" s="19">
        <v>1868</v>
      </c>
      <c r="B73" s="40"/>
      <c r="C73" s="40"/>
      <c r="D73" s="40"/>
      <c r="E73" s="40"/>
    </row>
    <row r="74" spans="1:5" ht="15.6" x14ac:dyDescent="0.3">
      <c r="A74" s="19">
        <v>1869</v>
      </c>
      <c r="B74" s="40"/>
      <c r="C74" s="40"/>
      <c r="D74" s="40"/>
      <c r="E74" s="40"/>
    </row>
    <row r="75" spans="1:5" ht="15.6" x14ac:dyDescent="0.3">
      <c r="A75" s="19">
        <v>1870</v>
      </c>
      <c r="B75" s="40"/>
      <c r="C75" s="40"/>
      <c r="D75" s="40"/>
      <c r="E75" s="40"/>
    </row>
    <row r="76" spans="1:5" ht="15.6" x14ac:dyDescent="0.3">
      <c r="A76" s="19">
        <v>1871</v>
      </c>
      <c r="B76" s="40"/>
      <c r="C76" s="40"/>
      <c r="D76" s="40"/>
      <c r="E76" s="40"/>
    </row>
    <row r="77" spans="1:5" ht="15.6" x14ac:dyDescent="0.3">
      <c r="A77" s="19">
        <v>1872</v>
      </c>
      <c r="B77" s="40"/>
      <c r="C77" s="40"/>
      <c r="D77" s="40"/>
      <c r="E77" s="40"/>
    </row>
    <row r="78" spans="1:5" ht="15.6" x14ac:dyDescent="0.3">
      <c r="A78" s="19">
        <v>1873</v>
      </c>
      <c r="B78" s="40"/>
      <c r="C78" s="40"/>
      <c r="D78" s="40"/>
      <c r="E78" s="40"/>
    </row>
    <row r="79" spans="1:5" ht="15.6" x14ac:dyDescent="0.3">
      <c r="A79" s="19">
        <v>1874</v>
      </c>
      <c r="B79" s="40"/>
      <c r="C79" s="40"/>
      <c r="D79" s="40"/>
      <c r="E79" s="40"/>
    </row>
    <row r="80" spans="1:5" ht="15.6" x14ac:dyDescent="0.3">
      <c r="A80" s="19">
        <v>1875</v>
      </c>
      <c r="B80" s="40"/>
      <c r="C80" s="40"/>
      <c r="D80" s="40"/>
      <c r="E80" s="40"/>
    </row>
    <row r="81" spans="1:5" ht="15.6" x14ac:dyDescent="0.3">
      <c r="A81" s="19">
        <v>1876</v>
      </c>
      <c r="B81" s="40"/>
      <c r="C81" s="40"/>
      <c r="D81" s="40"/>
      <c r="E81" s="40"/>
    </row>
    <row r="82" spans="1:5" ht="15.6" x14ac:dyDescent="0.3">
      <c r="A82" s="19">
        <v>1877</v>
      </c>
      <c r="B82" s="40"/>
      <c r="C82" s="40"/>
      <c r="D82" s="40"/>
      <c r="E82" s="40"/>
    </row>
    <row r="83" spans="1:5" ht="15.6" x14ac:dyDescent="0.3">
      <c r="A83" s="19">
        <v>1878</v>
      </c>
      <c r="B83" s="40"/>
      <c r="C83" s="40"/>
      <c r="D83" s="40"/>
      <c r="E83" s="40"/>
    </row>
    <row r="84" spans="1:5" ht="15.6" x14ac:dyDescent="0.3">
      <c r="A84" s="19">
        <v>1879</v>
      </c>
      <c r="B84" s="40"/>
      <c r="C84" s="40"/>
      <c r="D84" s="40"/>
      <c r="E84" s="40"/>
    </row>
    <row r="85" spans="1:5" ht="15.6" x14ac:dyDescent="0.3">
      <c r="A85" s="19">
        <v>1880</v>
      </c>
      <c r="B85" s="40">
        <v>0.50345653668323831</v>
      </c>
      <c r="C85" s="40">
        <v>0.36106232019271761</v>
      </c>
      <c r="D85" s="40">
        <v>0.13548114312404408</v>
      </c>
      <c r="E85" s="40"/>
    </row>
    <row r="86" spans="1:5" ht="15.6" x14ac:dyDescent="0.3">
      <c r="A86" s="19">
        <v>1881</v>
      </c>
      <c r="B86" s="40"/>
      <c r="C86" s="40"/>
      <c r="D86" s="40"/>
      <c r="E86" s="40"/>
    </row>
    <row r="87" spans="1:5" ht="15.6" x14ac:dyDescent="0.3">
      <c r="A87" s="19">
        <v>1882</v>
      </c>
      <c r="B87" s="40"/>
      <c r="C87" s="40"/>
      <c r="D87" s="40"/>
      <c r="E87" s="40"/>
    </row>
    <row r="88" spans="1:5" ht="15.6" x14ac:dyDescent="0.3">
      <c r="A88" s="19">
        <v>1883</v>
      </c>
      <c r="B88" s="40"/>
      <c r="C88" s="40"/>
      <c r="D88" s="40"/>
      <c r="E88" s="40"/>
    </row>
    <row r="89" spans="1:5" ht="15.6" x14ac:dyDescent="0.3">
      <c r="A89" s="19">
        <v>1884</v>
      </c>
      <c r="B89" s="40"/>
      <c r="C89" s="40"/>
      <c r="D89" s="40"/>
      <c r="E89" s="40"/>
    </row>
    <row r="90" spans="1:5" ht="15.6" x14ac:dyDescent="0.3">
      <c r="A90" s="19">
        <v>1885</v>
      </c>
      <c r="B90" s="40"/>
      <c r="C90" s="40"/>
      <c r="D90" s="40"/>
      <c r="E90" s="40"/>
    </row>
    <row r="91" spans="1:5" ht="15.6" x14ac:dyDescent="0.3">
      <c r="A91" s="19">
        <v>1886</v>
      </c>
      <c r="B91" s="40"/>
      <c r="C91" s="40"/>
      <c r="D91" s="40"/>
      <c r="E91" s="40"/>
    </row>
    <row r="92" spans="1:5" ht="15.6" x14ac:dyDescent="0.3">
      <c r="A92" s="19">
        <v>1887</v>
      </c>
      <c r="B92" s="40"/>
      <c r="C92" s="40"/>
      <c r="D92" s="40"/>
      <c r="E92" s="40"/>
    </row>
    <row r="93" spans="1:5" ht="15.6" x14ac:dyDescent="0.3">
      <c r="A93" s="19">
        <v>1888</v>
      </c>
      <c r="B93" s="40"/>
      <c r="C93" s="40"/>
      <c r="D93" s="40"/>
      <c r="E93" s="40"/>
    </row>
    <row r="94" spans="1:5" ht="15.6" x14ac:dyDescent="0.3">
      <c r="A94" s="19">
        <v>1889</v>
      </c>
      <c r="B94" s="40"/>
      <c r="C94" s="40"/>
      <c r="D94" s="40"/>
      <c r="E94" s="40"/>
    </row>
    <row r="95" spans="1:5" ht="15.6" x14ac:dyDescent="0.3">
      <c r="A95" s="19">
        <v>1890</v>
      </c>
      <c r="B95" s="40"/>
      <c r="C95" s="40"/>
      <c r="D95" s="40"/>
      <c r="E95" s="40"/>
    </row>
    <row r="96" spans="1:5" ht="15.6" x14ac:dyDescent="0.3">
      <c r="A96" s="19">
        <v>1891</v>
      </c>
      <c r="B96" s="40"/>
      <c r="C96" s="40"/>
      <c r="D96" s="40"/>
      <c r="E96" s="40"/>
    </row>
    <row r="97" spans="1:5" ht="15.6" x14ac:dyDescent="0.3">
      <c r="A97" s="19">
        <v>1892</v>
      </c>
      <c r="B97" s="40"/>
      <c r="C97" s="40"/>
      <c r="D97" s="40"/>
      <c r="E97" s="40"/>
    </row>
    <row r="98" spans="1:5" ht="15.6" x14ac:dyDescent="0.3">
      <c r="A98" s="19">
        <v>1893</v>
      </c>
      <c r="B98" s="40"/>
      <c r="C98" s="40"/>
      <c r="D98" s="40"/>
      <c r="E98" s="40"/>
    </row>
    <row r="99" spans="1:5" ht="15.6" x14ac:dyDescent="0.3">
      <c r="A99" s="19">
        <v>1894</v>
      </c>
      <c r="B99" s="40"/>
      <c r="C99" s="40"/>
      <c r="D99" s="40"/>
      <c r="E99" s="40"/>
    </row>
    <row r="100" spans="1:5" ht="15.6" x14ac:dyDescent="0.3">
      <c r="A100" s="19">
        <v>1895</v>
      </c>
      <c r="B100" s="40"/>
      <c r="C100" s="40"/>
      <c r="D100" s="40"/>
      <c r="E100" s="40"/>
    </row>
    <row r="101" spans="1:5" ht="15.6" x14ac:dyDescent="0.3">
      <c r="A101" s="19">
        <v>1896</v>
      </c>
      <c r="B101" s="40"/>
      <c r="C101" s="40"/>
      <c r="D101" s="40"/>
      <c r="E101" s="40"/>
    </row>
    <row r="102" spans="1:5" ht="15.6" x14ac:dyDescent="0.3">
      <c r="A102" s="19">
        <v>1897</v>
      </c>
      <c r="B102" s="40"/>
      <c r="C102" s="40"/>
      <c r="D102" s="40"/>
      <c r="E102" s="40"/>
    </row>
    <row r="103" spans="1:5" ht="15.6" x14ac:dyDescent="0.3">
      <c r="A103" s="19">
        <v>1898</v>
      </c>
      <c r="B103" s="40"/>
      <c r="C103" s="40"/>
      <c r="D103" s="40"/>
      <c r="E103" s="40"/>
    </row>
    <row r="104" spans="1:5" ht="15.6" x14ac:dyDescent="0.3">
      <c r="A104" s="19">
        <v>1899</v>
      </c>
      <c r="B104" s="40"/>
      <c r="C104" s="40"/>
      <c r="D104" s="40"/>
      <c r="E104" s="40"/>
    </row>
    <row r="105" spans="1:5" ht="15.6" x14ac:dyDescent="0.3">
      <c r="A105" s="19">
        <v>1900</v>
      </c>
      <c r="B105" s="40">
        <v>0.51679229999999998</v>
      </c>
      <c r="C105" s="40">
        <v>0.35136520000000004</v>
      </c>
      <c r="D105" s="40">
        <v>0.1318425</v>
      </c>
      <c r="E105" s="40"/>
    </row>
    <row r="106" spans="1:5" ht="15.6" x14ac:dyDescent="0.3">
      <c r="A106" s="19">
        <v>1901</v>
      </c>
      <c r="B106" s="40"/>
      <c r="C106" s="40"/>
      <c r="D106" s="40"/>
      <c r="E106" s="40"/>
    </row>
    <row r="107" spans="1:5" ht="15.6" x14ac:dyDescent="0.3">
      <c r="A107" s="19">
        <v>1902</v>
      </c>
      <c r="B107" s="40"/>
      <c r="C107" s="40"/>
      <c r="D107" s="40"/>
      <c r="E107" s="40"/>
    </row>
    <row r="108" spans="1:5" ht="15.6" x14ac:dyDescent="0.3">
      <c r="A108" s="19">
        <v>1903</v>
      </c>
      <c r="B108" s="40"/>
      <c r="C108" s="40"/>
      <c r="D108" s="40"/>
      <c r="E108" s="40"/>
    </row>
    <row r="109" spans="1:5" ht="15.6" x14ac:dyDescent="0.3">
      <c r="A109" s="19">
        <v>1904</v>
      </c>
      <c r="B109" s="40"/>
      <c r="C109" s="40"/>
      <c r="D109" s="40"/>
      <c r="E109" s="40"/>
    </row>
    <row r="110" spans="1:5" ht="15.6" x14ac:dyDescent="0.3">
      <c r="A110" s="19">
        <v>1905</v>
      </c>
      <c r="B110" s="40"/>
      <c r="C110" s="40"/>
      <c r="D110" s="40"/>
      <c r="E110" s="40"/>
    </row>
    <row r="111" spans="1:5" ht="15.6" x14ac:dyDescent="0.3">
      <c r="A111" s="19">
        <v>1906</v>
      </c>
      <c r="B111" s="40"/>
      <c r="C111" s="40"/>
      <c r="D111" s="40"/>
      <c r="E111" s="40"/>
    </row>
    <row r="112" spans="1:5" ht="15.6" x14ac:dyDescent="0.3">
      <c r="A112" s="19">
        <v>1907</v>
      </c>
      <c r="B112" s="40"/>
      <c r="C112" s="40"/>
      <c r="D112" s="40"/>
      <c r="E112" s="40"/>
    </row>
    <row r="113" spans="1:5" ht="15.6" x14ac:dyDescent="0.3">
      <c r="A113" s="19">
        <v>1908</v>
      </c>
      <c r="B113" s="40"/>
      <c r="C113" s="40"/>
      <c r="D113" s="40"/>
      <c r="E113" s="40"/>
    </row>
    <row r="114" spans="1:5" ht="15.6" x14ac:dyDescent="0.3">
      <c r="A114" s="19">
        <v>1909</v>
      </c>
      <c r="B114" s="40"/>
      <c r="C114" s="40"/>
      <c r="D114" s="40"/>
      <c r="E114" s="40"/>
    </row>
    <row r="115" spans="1:5" ht="15.6" x14ac:dyDescent="0.3">
      <c r="A115" s="19">
        <v>1910</v>
      </c>
      <c r="B115" s="40">
        <v>0.52679229999999999</v>
      </c>
      <c r="C115" s="40">
        <v>0.34636519999999998</v>
      </c>
      <c r="D115" s="40">
        <v>0.1268425</v>
      </c>
      <c r="E115" s="40"/>
    </row>
    <row r="116" spans="1:5" ht="15.6" x14ac:dyDescent="0.3">
      <c r="A116" s="19">
        <v>1911</v>
      </c>
      <c r="B116" s="40"/>
      <c r="C116" s="40"/>
      <c r="D116" s="40"/>
      <c r="E116" s="40"/>
    </row>
    <row r="117" spans="1:5" ht="15.6" x14ac:dyDescent="0.3">
      <c r="A117" s="19">
        <v>1912</v>
      </c>
      <c r="B117" s="40"/>
      <c r="C117" s="40"/>
      <c r="D117" s="40"/>
      <c r="E117" s="40"/>
    </row>
    <row r="118" spans="1:5" ht="15.6" x14ac:dyDescent="0.3">
      <c r="A118" s="19">
        <v>1913</v>
      </c>
      <c r="B118" s="40"/>
      <c r="C118" s="40"/>
      <c r="D118" s="40"/>
      <c r="E118" s="40"/>
    </row>
    <row r="119" spans="1:5" ht="15.6" x14ac:dyDescent="0.3">
      <c r="A119" s="19">
        <v>1914</v>
      </c>
      <c r="B119" s="40"/>
      <c r="C119" s="40"/>
      <c r="D119" s="40"/>
      <c r="E119" s="40"/>
    </row>
    <row r="120" spans="1:5" ht="15.6" x14ac:dyDescent="0.3">
      <c r="A120" s="19">
        <v>1915</v>
      </c>
      <c r="B120" s="40">
        <v>0.49762983333333333</v>
      </c>
      <c r="C120" s="40">
        <v>0.36470023333333335</v>
      </c>
      <c r="D120" s="40">
        <v>0.13766993333333336</v>
      </c>
      <c r="E120" s="40"/>
    </row>
    <row r="121" spans="1:5" ht="15.6" x14ac:dyDescent="0.3">
      <c r="A121" s="19">
        <v>1916</v>
      </c>
      <c r="B121" s="40"/>
      <c r="C121" s="40"/>
      <c r="D121" s="40"/>
      <c r="E121" s="40"/>
    </row>
    <row r="122" spans="1:5" ht="15.6" x14ac:dyDescent="0.3">
      <c r="A122" s="19">
        <v>1917</v>
      </c>
      <c r="B122" s="40"/>
      <c r="C122" s="40"/>
      <c r="D122" s="40"/>
      <c r="E122" s="40"/>
    </row>
    <row r="123" spans="1:5" ht="15.6" x14ac:dyDescent="0.3">
      <c r="A123" s="19">
        <v>1918</v>
      </c>
      <c r="B123" s="40"/>
      <c r="C123" s="40"/>
      <c r="D123" s="40"/>
      <c r="E123" s="40"/>
    </row>
    <row r="124" spans="1:5" ht="15.6" x14ac:dyDescent="0.3">
      <c r="A124" s="19">
        <v>1919</v>
      </c>
      <c r="B124" s="40"/>
      <c r="C124" s="40"/>
      <c r="D124" s="40"/>
      <c r="E124" s="40"/>
    </row>
    <row r="125" spans="1:5" ht="15.6" x14ac:dyDescent="0.3">
      <c r="A125" s="19">
        <v>1920</v>
      </c>
      <c r="B125" s="40">
        <v>0.47386689999999998</v>
      </c>
      <c r="C125" s="40">
        <v>0.38083290000000003</v>
      </c>
      <c r="D125" s="40">
        <v>0.14530019999999999</v>
      </c>
      <c r="E125" s="40"/>
    </row>
    <row r="126" spans="1:5" ht="15.6" x14ac:dyDescent="0.3">
      <c r="A126" s="19">
        <v>1921</v>
      </c>
      <c r="B126" s="40"/>
      <c r="C126" s="40"/>
      <c r="D126" s="40"/>
      <c r="E126" s="40"/>
    </row>
    <row r="127" spans="1:5" ht="15.6" x14ac:dyDescent="0.3">
      <c r="A127" s="19">
        <v>1922</v>
      </c>
      <c r="B127" s="40"/>
      <c r="C127" s="40"/>
      <c r="D127" s="40"/>
      <c r="E127" s="40"/>
    </row>
    <row r="128" spans="1:5" ht="15.6" x14ac:dyDescent="0.3">
      <c r="A128" s="19">
        <v>1923</v>
      </c>
      <c r="B128" s="40"/>
      <c r="C128" s="40"/>
      <c r="D128" s="40"/>
      <c r="E128" s="40"/>
    </row>
    <row r="129" spans="1:5" ht="15.6" x14ac:dyDescent="0.3">
      <c r="A129" s="19">
        <v>1924</v>
      </c>
      <c r="B129" s="40"/>
      <c r="C129" s="40"/>
      <c r="D129" s="40"/>
      <c r="E129" s="40"/>
    </row>
    <row r="130" spans="1:5" ht="15.6" x14ac:dyDescent="0.3">
      <c r="A130" s="19">
        <v>1925</v>
      </c>
      <c r="B130" s="40">
        <v>0.47335900000000003</v>
      </c>
      <c r="C130" s="40">
        <v>0.3800192</v>
      </c>
      <c r="D130" s="40">
        <v>0.14662179999999997</v>
      </c>
      <c r="E130" s="40"/>
    </row>
    <row r="131" spans="1:5" ht="15.6" x14ac:dyDescent="0.3">
      <c r="A131" s="19">
        <v>1926</v>
      </c>
      <c r="B131" s="40"/>
      <c r="C131" s="40"/>
      <c r="D131" s="40"/>
      <c r="E131" s="40"/>
    </row>
    <row r="132" spans="1:5" ht="15.6" x14ac:dyDescent="0.3">
      <c r="A132" s="19">
        <v>1927</v>
      </c>
      <c r="B132" s="40"/>
      <c r="C132" s="40"/>
      <c r="D132" s="40"/>
      <c r="E132" s="40"/>
    </row>
    <row r="133" spans="1:5" ht="15.6" x14ac:dyDescent="0.3">
      <c r="A133" s="19">
        <v>1928</v>
      </c>
      <c r="B133" s="40"/>
      <c r="C133" s="40"/>
      <c r="D133" s="40"/>
      <c r="E133" s="40"/>
    </row>
    <row r="134" spans="1:5" ht="15.6" x14ac:dyDescent="0.3">
      <c r="A134" s="19">
        <v>1929</v>
      </c>
      <c r="B134" s="40"/>
      <c r="C134" s="40"/>
      <c r="D134" s="40"/>
      <c r="E134" s="40"/>
    </row>
    <row r="135" spans="1:5" ht="15.6" x14ac:dyDescent="0.3">
      <c r="A135" s="19">
        <v>1930</v>
      </c>
      <c r="B135" s="40">
        <v>0.44479974</v>
      </c>
      <c r="C135" s="40">
        <v>0.39627570000000001</v>
      </c>
      <c r="D135" s="40">
        <v>0.15892455999999999</v>
      </c>
      <c r="E135" s="40"/>
    </row>
    <row r="136" spans="1:5" ht="15.6" x14ac:dyDescent="0.3">
      <c r="A136" s="19">
        <v>1931</v>
      </c>
      <c r="B136" s="40"/>
      <c r="C136" s="40"/>
      <c r="D136" s="40"/>
      <c r="E136" s="40"/>
    </row>
    <row r="137" spans="1:5" ht="15.6" x14ac:dyDescent="0.3">
      <c r="A137" s="19">
        <v>1932</v>
      </c>
      <c r="B137" s="40"/>
      <c r="C137" s="40"/>
      <c r="D137" s="40"/>
      <c r="E137" s="40"/>
    </row>
    <row r="138" spans="1:5" ht="15.6" x14ac:dyDescent="0.3">
      <c r="A138" s="19">
        <v>1933</v>
      </c>
      <c r="B138" s="40"/>
      <c r="C138" s="40"/>
      <c r="D138" s="40"/>
      <c r="E138" s="40"/>
    </row>
    <row r="139" spans="1:5" ht="15.6" x14ac:dyDescent="0.3">
      <c r="A139" s="19">
        <v>1934</v>
      </c>
      <c r="B139" s="40"/>
      <c r="C139" s="40"/>
      <c r="D139" s="40"/>
      <c r="E139" s="40"/>
    </row>
    <row r="140" spans="1:5" ht="15.6" x14ac:dyDescent="0.3">
      <c r="A140" s="19">
        <v>1935</v>
      </c>
      <c r="B140" s="40">
        <v>0.44780893999999999</v>
      </c>
      <c r="C140" s="40">
        <v>0.39202429999999999</v>
      </c>
      <c r="D140" s="40">
        <v>0.16016675999999999</v>
      </c>
      <c r="E140" s="40"/>
    </row>
    <row r="141" spans="1:5" ht="15.6" x14ac:dyDescent="0.3">
      <c r="A141" s="19">
        <v>1936</v>
      </c>
      <c r="B141" s="40"/>
      <c r="C141" s="40"/>
      <c r="D141" s="40"/>
      <c r="E141" s="40"/>
    </row>
    <row r="142" spans="1:5" ht="15.6" x14ac:dyDescent="0.3">
      <c r="A142" s="19">
        <v>1937</v>
      </c>
      <c r="B142" s="40"/>
      <c r="C142" s="40"/>
      <c r="D142" s="40"/>
      <c r="E142" s="40"/>
    </row>
    <row r="143" spans="1:5" ht="15.6" x14ac:dyDescent="0.3">
      <c r="A143" s="19">
        <v>1938</v>
      </c>
      <c r="B143" s="40"/>
      <c r="C143" s="40"/>
      <c r="D143" s="40"/>
      <c r="E143" s="40"/>
    </row>
    <row r="144" spans="1:5" ht="15.6" x14ac:dyDescent="0.3">
      <c r="A144" s="19">
        <v>1939</v>
      </c>
      <c r="B144" s="40"/>
      <c r="C144" s="40"/>
      <c r="D144" s="40"/>
      <c r="E144" s="40"/>
    </row>
    <row r="145" spans="1:5" ht="15.6" x14ac:dyDescent="0.3">
      <c r="A145" s="19">
        <v>1940</v>
      </c>
      <c r="B145" s="40">
        <v>0.41288220000000003</v>
      </c>
      <c r="C145" s="40">
        <v>0.41321675999999991</v>
      </c>
      <c r="D145" s="40">
        <v>0.17390104000000001</v>
      </c>
      <c r="E145" s="40"/>
    </row>
    <row r="146" spans="1:5" ht="15.6" x14ac:dyDescent="0.3">
      <c r="A146" s="19">
        <v>1941</v>
      </c>
      <c r="B146" s="40"/>
      <c r="C146" s="40"/>
      <c r="D146" s="40"/>
      <c r="E146" s="40"/>
    </row>
    <row r="147" spans="1:5" ht="15.6" x14ac:dyDescent="0.3">
      <c r="A147" s="19">
        <v>1942</v>
      </c>
      <c r="B147" s="40"/>
      <c r="C147" s="40"/>
      <c r="D147" s="40"/>
      <c r="E147" s="40"/>
    </row>
    <row r="148" spans="1:5" ht="15.6" x14ac:dyDescent="0.3">
      <c r="A148" s="19">
        <v>1943</v>
      </c>
      <c r="B148" s="40"/>
      <c r="C148" s="40"/>
      <c r="D148" s="40"/>
      <c r="E148" s="40"/>
    </row>
    <row r="149" spans="1:5" ht="15.6" x14ac:dyDescent="0.3">
      <c r="A149" s="19">
        <v>1944</v>
      </c>
      <c r="B149" s="40"/>
      <c r="C149" s="40"/>
      <c r="D149" s="40"/>
      <c r="E149" s="40"/>
    </row>
    <row r="150" spans="1:5" ht="15.6" x14ac:dyDescent="0.3">
      <c r="A150" s="19">
        <v>1945</v>
      </c>
      <c r="B150" s="40">
        <v>0.33607338000000003</v>
      </c>
      <c r="C150" s="40">
        <v>0.46230631999999999</v>
      </c>
      <c r="D150" s="40">
        <v>0.2016203</v>
      </c>
      <c r="E150" s="40"/>
    </row>
    <row r="151" spans="1:5" ht="15.6" x14ac:dyDescent="0.3">
      <c r="A151" s="19">
        <v>1946</v>
      </c>
      <c r="B151" s="40"/>
      <c r="C151" s="40"/>
      <c r="D151" s="40"/>
      <c r="E151" s="40"/>
    </row>
    <row r="152" spans="1:5" ht="15.6" x14ac:dyDescent="0.3">
      <c r="A152" s="19">
        <v>1947</v>
      </c>
      <c r="B152" s="40"/>
      <c r="C152" s="40"/>
      <c r="D152" s="40"/>
      <c r="E152" s="40"/>
    </row>
    <row r="153" spans="1:5" ht="15.6" x14ac:dyDescent="0.3">
      <c r="A153" s="19">
        <v>1948</v>
      </c>
      <c r="B153" s="40"/>
      <c r="C153" s="40"/>
      <c r="D153" s="40"/>
      <c r="E153" s="40"/>
    </row>
    <row r="154" spans="1:5" ht="15.6" x14ac:dyDescent="0.3">
      <c r="A154" s="19">
        <v>1949</v>
      </c>
      <c r="B154" s="40"/>
      <c r="C154" s="40"/>
      <c r="D154" s="40"/>
      <c r="E154" s="40"/>
    </row>
    <row r="155" spans="1:5" ht="15.6" x14ac:dyDescent="0.3">
      <c r="A155" s="19">
        <v>1950</v>
      </c>
      <c r="B155" s="40">
        <v>0.34273102</v>
      </c>
      <c r="C155" s="40">
        <v>0.45899896000000001</v>
      </c>
      <c r="D155" s="40">
        <v>0.19827001999999999</v>
      </c>
      <c r="E155" s="40"/>
    </row>
    <row r="156" spans="1:5" ht="15.6" x14ac:dyDescent="0.3">
      <c r="A156" s="19">
        <v>1951</v>
      </c>
      <c r="B156" s="40"/>
      <c r="C156" s="40"/>
      <c r="D156" s="40"/>
      <c r="E156" s="40"/>
    </row>
    <row r="157" spans="1:5" ht="15.6" x14ac:dyDescent="0.3">
      <c r="A157" s="19">
        <v>1952</v>
      </c>
      <c r="B157" s="40"/>
      <c r="C157" s="40"/>
      <c r="D157" s="40"/>
      <c r="E157" s="40"/>
    </row>
    <row r="158" spans="1:5" ht="15.6" x14ac:dyDescent="0.3">
      <c r="A158" s="19">
        <v>1953</v>
      </c>
      <c r="B158" s="40"/>
      <c r="C158" s="40"/>
      <c r="D158" s="40"/>
      <c r="E158" s="40"/>
    </row>
    <row r="159" spans="1:5" ht="15.6" x14ac:dyDescent="0.3">
      <c r="A159" s="19">
        <v>1954</v>
      </c>
      <c r="B159" s="40"/>
      <c r="C159" s="40"/>
      <c r="D159" s="40"/>
      <c r="E159" s="40"/>
    </row>
    <row r="160" spans="1:5" ht="15.6" x14ac:dyDescent="0.3">
      <c r="A160" s="19">
        <v>1955</v>
      </c>
      <c r="B160" s="40">
        <v>0.35906727999999999</v>
      </c>
      <c r="C160" s="40">
        <v>0.4476683199999999</v>
      </c>
      <c r="D160" s="40">
        <v>0.1932644</v>
      </c>
      <c r="E160" s="40"/>
    </row>
    <row r="161" spans="1:5" ht="15.6" x14ac:dyDescent="0.3">
      <c r="A161" s="19">
        <v>1956</v>
      </c>
      <c r="B161" s="40"/>
      <c r="C161" s="40"/>
      <c r="D161" s="40"/>
      <c r="E161" s="40"/>
    </row>
    <row r="162" spans="1:5" ht="15.6" x14ac:dyDescent="0.3">
      <c r="A162" s="19">
        <v>1957</v>
      </c>
      <c r="B162" s="40"/>
      <c r="C162" s="40"/>
      <c r="D162" s="40"/>
      <c r="E162" s="40"/>
    </row>
    <row r="163" spans="1:5" ht="15.6" x14ac:dyDescent="0.3">
      <c r="A163" s="19">
        <v>1958</v>
      </c>
      <c r="B163" s="40"/>
      <c r="C163" s="40"/>
      <c r="D163" s="40"/>
      <c r="E163" s="40"/>
    </row>
    <row r="164" spans="1:5" ht="15.6" x14ac:dyDescent="0.3">
      <c r="A164" s="19">
        <v>1959</v>
      </c>
      <c r="B164" s="40"/>
      <c r="C164" s="40"/>
      <c r="D164" s="40"/>
      <c r="E164" s="40"/>
    </row>
    <row r="165" spans="1:5" ht="15.6" x14ac:dyDescent="0.3">
      <c r="A165" s="19">
        <v>1960</v>
      </c>
      <c r="B165" s="40">
        <v>0.37167472000000001</v>
      </c>
      <c r="C165" s="40">
        <v>0.44026143999999989</v>
      </c>
      <c r="D165" s="40">
        <v>0.18806384000000001</v>
      </c>
      <c r="E165" s="40"/>
    </row>
    <row r="166" spans="1:5" ht="15.6" x14ac:dyDescent="0.3">
      <c r="A166" s="19">
        <v>1961</v>
      </c>
      <c r="B166" s="40"/>
      <c r="C166" s="40"/>
      <c r="D166" s="40"/>
      <c r="E166" s="40"/>
    </row>
    <row r="167" spans="1:5" ht="15.6" x14ac:dyDescent="0.3">
      <c r="A167" s="19">
        <v>1962</v>
      </c>
      <c r="B167" s="40"/>
      <c r="C167" s="40"/>
      <c r="D167" s="40"/>
      <c r="E167" s="40"/>
    </row>
    <row r="168" spans="1:5" ht="15.6" x14ac:dyDescent="0.3">
      <c r="A168" s="19">
        <v>1963</v>
      </c>
      <c r="B168" s="40"/>
      <c r="C168" s="40"/>
      <c r="D168" s="40"/>
      <c r="E168" s="40"/>
    </row>
    <row r="169" spans="1:5" ht="15.6" x14ac:dyDescent="0.3">
      <c r="A169" s="19">
        <v>1964</v>
      </c>
      <c r="B169" s="40"/>
      <c r="C169" s="40"/>
      <c r="D169" s="40"/>
      <c r="E169" s="40"/>
    </row>
    <row r="170" spans="1:5" ht="15.6" x14ac:dyDescent="0.3">
      <c r="A170" s="19">
        <v>1965</v>
      </c>
      <c r="B170" s="40">
        <v>0.37468783333333339</v>
      </c>
      <c r="C170" s="40">
        <v>0.44073046666666665</v>
      </c>
      <c r="D170" s="40">
        <v>0.18458169999999999</v>
      </c>
      <c r="E170" s="40"/>
    </row>
    <row r="171" spans="1:5" ht="15.6" x14ac:dyDescent="0.3">
      <c r="A171" s="19">
        <v>1966</v>
      </c>
      <c r="B171" s="40"/>
      <c r="C171" s="40"/>
      <c r="D171" s="40"/>
      <c r="E171" s="40"/>
    </row>
    <row r="172" spans="1:5" ht="15.6" x14ac:dyDescent="0.3">
      <c r="A172" s="19">
        <v>1967</v>
      </c>
      <c r="B172" s="40"/>
      <c r="C172" s="40"/>
      <c r="D172" s="40"/>
      <c r="E172" s="40"/>
    </row>
    <row r="173" spans="1:5" ht="15.6" x14ac:dyDescent="0.3">
      <c r="A173" s="19">
        <v>1968</v>
      </c>
      <c r="B173" s="40"/>
      <c r="C173" s="40"/>
      <c r="D173" s="40"/>
      <c r="E173" s="40"/>
    </row>
    <row r="174" spans="1:5" ht="15.6" x14ac:dyDescent="0.3">
      <c r="A174" s="19">
        <v>1969</v>
      </c>
      <c r="B174" s="40"/>
      <c r="C174" s="40"/>
      <c r="D174" s="40"/>
      <c r="E174" s="40"/>
    </row>
    <row r="175" spans="1:5" ht="15.6" x14ac:dyDescent="0.3">
      <c r="A175" s="19">
        <v>1970</v>
      </c>
      <c r="B175" s="40">
        <v>0.3589864166666667</v>
      </c>
      <c r="C175" s="40">
        <v>0.45037523333333329</v>
      </c>
      <c r="D175" s="40">
        <v>0.19063834999999998</v>
      </c>
      <c r="E175" s="40"/>
    </row>
    <row r="176" spans="1:5" ht="15.6" x14ac:dyDescent="0.3">
      <c r="A176" s="19">
        <v>1971</v>
      </c>
      <c r="B176" s="40"/>
      <c r="C176" s="40"/>
      <c r="D176" s="40"/>
      <c r="E176" s="40"/>
    </row>
    <row r="177" spans="1:5" ht="15.6" x14ac:dyDescent="0.3">
      <c r="A177" s="19">
        <v>1972</v>
      </c>
      <c r="B177" s="40"/>
      <c r="C177" s="40"/>
      <c r="D177" s="40"/>
      <c r="E177" s="40"/>
    </row>
    <row r="178" spans="1:5" ht="15.6" x14ac:dyDescent="0.3">
      <c r="A178" s="19">
        <v>1973</v>
      </c>
      <c r="B178" s="40"/>
      <c r="C178" s="40"/>
      <c r="D178" s="40"/>
      <c r="E178" s="40"/>
    </row>
    <row r="179" spans="1:5" ht="15.6" x14ac:dyDescent="0.3">
      <c r="A179" s="19">
        <v>1974</v>
      </c>
      <c r="B179" s="40"/>
      <c r="C179" s="40"/>
      <c r="D179" s="40"/>
      <c r="E179" s="40"/>
    </row>
    <row r="180" spans="1:5" ht="15.6" x14ac:dyDescent="0.3">
      <c r="A180" s="19">
        <v>1975</v>
      </c>
      <c r="B180" s="40">
        <v>0.33761508333333334</v>
      </c>
      <c r="C180" s="40">
        <v>0.45805425</v>
      </c>
      <c r="D180" s="40">
        <v>0.20433066666666666</v>
      </c>
      <c r="E180" s="40"/>
    </row>
    <row r="181" spans="1:5" ht="15.6" x14ac:dyDescent="0.3">
      <c r="A181" s="19">
        <v>1976</v>
      </c>
      <c r="B181" s="40"/>
      <c r="C181" s="40"/>
      <c r="D181" s="40"/>
      <c r="E181" s="40"/>
    </row>
    <row r="182" spans="1:5" ht="15.6" x14ac:dyDescent="0.3">
      <c r="A182" s="19">
        <v>1977</v>
      </c>
      <c r="B182" s="40"/>
      <c r="C182" s="40"/>
      <c r="D182" s="40"/>
      <c r="E182" s="40"/>
    </row>
    <row r="183" spans="1:5" ht="15.6" x14ac:dyDescent="0.3">
      <c r="A183" s="19">
        <v>1978</v>
      </c>
      <c r="B183" s="40"/>
      <c r="C183" s="40"/>
      <c r="D183" s="40"/>
      <c r="E183" s="40"/>
    </row>
    <row r="184" spans="1:5" ht="15.6" x14ac:dyDescent="0.3">
      <c r="A184" s="19">
        <v>1979</v>
      </c>
      <c r="B184" s="40"/>
      <c r="C184" s="40"/>
      <c r="D184" s="40"/>
      <c r="E184" s="40"/>
    </row>
    <row r="185" spans="1:5" ht="15.6" x14ac:dyDescent="0.3">
      <c r="A185" s="19">
        <v>1980</v>
      </c>
      <c r="B185" s="40">
        <v>0.31635075000000001</v>
      </c>
      <c r="C185" s="40">
        <v>0.4606991333333334</v>
      </c>
      <c r="D185" s="40">
        <v>0.22295011666666664</v>
      </c>
      <c r="E185" s="40"/>
    </row>
    <row r="186" spans="1:5" ht="15.6" x14ac:dyDescent="0.3">
      <c r="A186" s="19">
        <v>1981</v>
      </c>
      <c r="B186" s="40"/>
      <c r="C186" s="40"/>
      <c r="D186" s="40"/>
      <c r="E186" s="40"/>
    </row>
    <row r="187" spans="1:5" ht="15.6" x14ac:dyDescent="0.3">
      <c r="A187" s="19">
        <v>1982</v>
      </c>
      <c r="B187" s="40"/>
      <c r="C187" s="40"/>
      <c r="D187" s="40"/>
      <c r="E187" s="40"/>
    </row>
    <row r="188" spans="1:5" ht="15.6" x14ac:dyDescent="0.3">
      <c r="A188" s="19">
        <v>1983</v>
      </c>
      <c r="B188" s="40"/>
      <c r="C188" s="40"/>
      <c r="D188" s="40"/>
      <c r="E188" s="40"/>
    </row>
    <row r="189" spans="1:5" ht="15.6" x14ac:dyDescent="0.3">
      <c r="A189" s="19">
        <v>1984</v>
      </c>
      <c r="B189" s="40"/>
      <c r="C189" s="40"/>
      <c r="D189" s="40"/>
      <c r="E189" s="40"/>
    </row>
    <row r="190" spans="1:5" ht="15.6" x14ac:dyDescent="0.3">
      <c r="A190" s="19">
        <v>1985</v>
      </c>
      <c r="B190" s="40">
        <v>0.30542379999999997</v>
      </c>
      <c r="C190" s="40">
        <v>0.46794555999999987</v>
      </c>
      <c r="D190" s="40">
        <v>0.22663063999999999</v>
      </c>
      <c r="E190" s="40"/>
    </row>
    <row r="191" spans="1:5" ht="15.6" x14ac:dyDescent="0.3">
      <c r="A191" s="19">
        <v>1986</v>
      </c>
      <c r="B191" s="40"/>
      <c r="C191" s="40"/>
      <c r="D191" s="40"/>
      <c r="E191" s="40"/>
    </row>
    <row r="192" spans="1:5" ht="15.6" x14ac:dyDescent="0.3">
      <c r="A192" s="19">
        <v>1987</v>
      </c>
      <c r="B192" s="40"/>
      <c r="C192" s="40"/>
      <c r="D192" s="40"/>
      <c r="E192" s="40"/>
    </row>
    <row r="193" spans="1:5" ht="15.6" x14ac:dyDescent="0.3">
      <c r="A193" s="19">
        <v>1988</v>
      </c>
      <c r="B193" s="40"/>
      <c r="C193" s="40"/>
      <c r="D193" s="40"/>
      <c r="E193" s="40"/>
    </row>
    <row r="194" spans="1:5" ht="15.6" x14ac:dyDescent="0.3">
      <c r="A194" s="19">
        <v>1989</v>
      </c>
      <c r="B194" s="40"/>
      <c r="C194" s="40"/>
      <c r="D194" s="40"/>
      <c r="E194" s="40"/>
    </row>
    <row r="195" spans="1:5" ht="15.6" x14ac:dyDescent="0.3">
      <c r="A195" s="19">
        <v>1990</v>
      </c>
      <c r="B195" s="40">
        <v>0.32195532000000004</v>
      </c>
      <c r="C195" s="40">
        <v>0.46215671999999997</v>
      </c>
      <c r="D195" s="40">
        <v>0.21588795999999996</v>
      </c>
      <c r="E195" s="40"/>
    </row>
    <row r="196" spans="1:5" ht="15.6" x14ac:dyDescent="0.3">
      <c r="A196" s="19">
        <v>1991</v>
      </c>
      <c r="B196" s="40"/>
      <c r="C196" s="40"/>
      <c r="D196" s="40"/>
      <c r="E196" s="40"/>
    </row>
    <row r="197" spans="1:5" ht="15.6" x14ac:dyDescent="0.3">
      <c r="A197" s="19">
        <v>1992</v>
      </c>
      <c r="B197" s="40"/>
      <c r="C197" s="40"/>
      <c r="D197" s="40"/>
      <c r="E197" s="40"/>
    </row>
    <row r="198" spans="1:5" ht="15.6" x14ac:dyDescent="0.3">
      <c r="A198" s="19">
        <v>1993</v>
      </c>
      <c r="B198" s="40"/>
      <c r="C198" s="40"/>
      <c r="D198" s="40"/>
      <c r="E198" s="40"/>
    </row>
    <row r="199" spans="1:5" ht="15.6" x14ac:dyDescent="0.3">
      <c r="A199" s="19">
        <v>1994</v>
      </c>
      <c r="B199" s="40"/>
      <c r="C199" s="40"/>
      <c r="D199" s="40"/>
      <c r="E199" s="40"/>
    </row>
    <row r="200" spans="1:5" ht="15.6" x14ac:dyDescent="0.3">
      <c r="A200" s="19">
        <v>1995</v>
      </c>
      <c r="B200" s="40">
        <v>0.31986471999999999</v>
      </c>
      <c r="C200" s="40">
        <v>0.46835639999999995</v>
      </c>
      <c r="D200" s="40">
        <v>0.21177888</v>
      </c>
      <c r="E200" s="40"/>
    </row>
    <row r="201" spans="1:5" ht="15.6" x14ac:dyDescent="0.3">
      <c r="A201" s="19">
        <v>1996</v>
      </c>
      <c r="B201" s="40"/>
      <c r="C201" s="40"/>
      <c r="D201" s="40"/>
      <c r="E201" s="40"/>
    </row>
    <row r="202" spans="1:5" ht="15.6" x14ac:dyDescent="0.3">
      <c r="A202" s="19">
        <v>1997</v>
      </c>
      <c r="B202" s="40"/>
      <c r="C202" s="40"/>
      <c r="D202" s="40"/>
      <c r="E202" s="40"/>
    </row>
    <row r="203" spans="1:5" ht="15.6" x14ac:dyDescent="0.3">
      <c r="A203" s="19">
        <v>1998</v>
      </c>
      <c r="B203" s="40"/>
      <c r="C203" s="40"/>
      <c r="D203" s="40"/>
      <c r="E203" s="40"/>
    </row>
    <row r="204" spans="1:5" ht="15.6" x14ac:dyDescent="0.3">
      <c r="A204" s="19">
        <v>1999</v>
      </c>
      <c r="B204" s="40"/>
      <c r="C204" s="40"/>
      <c r="D204" s="40"/>
      <c r="E204" s="40"/>
    </row>
    <row r="205" spans="1:5" ht="15.6" x14ac:dyDescent="0.3">
      <c r="A205" s="19">
        <v>2000</v>
      </c>
      <c r="B205" s="40">
        <v>0.33253573333333336</v>
      </c>
      <c r="C205" s="40">
        <v>0.44977438333333325</v>
      </c>
      <c r="D205" s="40">
        <v>0.21768988333333336</v>
      </c>
      <c r="E205" s="40"/>
    </row>
    <row r="206" spans="1:5" ht="15.6" x14ac:dyDescent="0.3">
      <c r="A206" s="19">
        <v>2001</v>
      </c>
      <c r="B206" s="40"/>
      <c r="C206" s="40"/>
      <c r="D206" s="40"/>
      <c r="E206" s="40"/>
    </row>
    <row r="207" spans="1:5" ht="15.6" x14ac:dyDescent="0.3">
      <c r="A207" s="19">
        <v>2002</v>
      </c>
      <c r="B207" s="40"/>
      <c r="C207" s="40"/>
      <c r="D207" s="40"/>
      <c r="E207" s="40"/>
    </row>
    <row r="208" spans="1:5" ht="15.6" x14ac:dyDescent="0.3">
      <c r="A208" s="19">
        <v>2003</v>
      </c>
      <c r="B208" s="40"/>
      <c r="C208" s="40"/>
      <c r="D208" s="40"/>
      <c r="E208" s="40"/>
    </row>
    <row r="209" spans="1:5" ht="15.6" x14ac:dyDescent="0.3">
      <c r="A209" s="19">
        <v>2004</v>
      </c>
      <c r="B209" s="40"/>
      <c r="C209" s="40"/>
      <c r="D209" s="40"/>
      <c r="E209" s="40"/>
    </row>
    <row r="210" spans="1:5" ht="15.6" x14ac:dyDescent="0.3">
      <c r="A210" s="19">
        <v>2005</v>
      </c>
      <c r="B210" s="40">
        <v>0.33443195999999997</v>
      </c>
      <c r="C210" s="40">
        <v>0.44639060000000008</v>
      </c>
      <c r="D210" s="40">
        <v>0.21917744</v>
      </c>
      <c r="E210" s="40"/>
    </row>
    <row r="211" spans="1:5" ht="15.6" x14ac:dyDescent="0.3">
      <c r="A211" s="19">
        <v>2006</v>
      </c>
      <c r="B211" s="40"/>
      <c r="C211" s="40"/>
      <c r="D211" s="40"/>
      <c r="E211" s="40"/>
    </row>
    <row r="212" spans="1:5" ht="15.6" x14ac:dyDescent="0.3">
      <c r="A212" s="19">
        <v>2007</v>
      </c>
      <c r="B212" s="40"/>
      <c r="C212" s="40"/>
      <c r="D212" s="40"/>
      <c r="E212" s="40"/>
    </row>
    <row r="213" spans="1:5" ht="15.6" x14ac:dyDescent="0.3">
      <c r="A213" s="19">
        <v>2008</v>
      </c>
      <c r="B213" s="40"/>
      <c r="C213" s="40"/>
      <c r="D213" s="40"/>
      <c r="E213" s="40"/>
    </row>
    <row r="214" spans="1:5" ht="15.6" x14ac:dyDescent="0.3">
      <c r="A214" s="19">
        <v>2009</v>
      </c>
      <c r="B214" s="40"/>
      <c r="C214" s="40"/>
      <c r="D214" s="40"/>
      <c r="E214" s="40"/>
    </row>
    <row r="215" spans="1:5" ht="15.6" x14ac:dyDescent="0.3">
      <c r="A215" s="19">
        <v>2010</v>
      </c>
      <c r="B215" s="40">
        <v>0.32791653999999998</v>
      </c>
      <c r="C215" s="40">
        <v>0.44872098000000005</v>
      </c>
      <c r="D215" s="40">
        <v>0.22336247999999997</v>
      </c>
      <c r="E215" s="40"/>
    </row>
    <row r="216" spans="1:5" ht="15.6" x14ac:dyDescent="0.3">
      <c r="A216" s="19">
        <v>2011</v>
      </c>
      <c r="B216" s="40"/>
      <c r="C216" s="40"/>
      <c r="D216" s="40"/>
      <c r="E216" s="40"/>
    </row>
    <row r="217" spans="1:5" ht="15.6" x14ac:dyDescent="0.3">
      <c r="A217" s="19">
        <v>2012</v>
      </c>
      <c r="B217" s="40"/>
      <c r="C217" s="40"/>
      <c r="D217" s="40"/>
      <c r="E217" s="40"/>
    </row>
    <row r="218" spans="1:5" ht="15.6" x14ac:dyDescent="0.3">
      <c r="A218" s="19">
        <v>2013</v>
      </c>
      <c r="B218" s="40"/>
      <c r="C218" s="40"/>
      <c r="D218" s="40"/>
      <c r="E218" s="40"/>
    </row>
    <row r="219" spans="1:5" ht="15.6" x14ac:dyDescent="0.3">
      <c r="A219" s="19">
        <v>2014</v>
      </c>
      <c r="B219" s="40"/>
      <c r="C219" s="40"/>
      <c r="D219" s="40"/>
      <c r="E219" s="40"/>
    </row>
    <row r="220" spans="1:5" ht="15.6" x14ac:dyDescent="0.3">
      <c r="A220" s="19">
        <v>2015</v>
      </c>
      <c r="B220" s="40">
        <v>0.32663972000000002</v>
      </c>
      <c r="C220" s="40">
        <v>0.44990054000000007</v>
      </c>
      <c r="D220" s="40">
        <v>0.22345974000000002</v>
      </c>
      <c r="E220" s="40"/>
    </row>
    <row r="221" spans="1:5" ht="15.6" x14ac:dyDescent="0.3">
      <c r="A221" s="19">
        <v>2016</v>
      </c>
      <c r="B221" s="40"/>
      <c r="C221" s="40"/>
      <c r="D221" s="40"/>
      <c r="E221" s="40"/>
    </row>
    <row r="222" spans="1:5" ht="15.6" x14ac:dyDescent="0.3">
      <c r="A222" s="19">
        <v>2017</v>
      </c>
      <c r="B222" s="40"/>
      <c r="C222" s="40"/>
      <c r="D222" s="40"/>
      <c r="E222" s="40"/>
    </row>
    <row r="223" spans="1:5" ht="15.6" x14ac:dyDescent="0.3">
      <c r="A223" s="19">
        <v>2018</v>
      </c>
      <c r="B223" s="40"/>
      <c r="C223" s="40"/>
      <c r="D223" s="40"/>
      <c r="E223" s="40"/>
    </row>
    <row r="224" spans="1:5" ht="15.6" x14ac:dyDescent="0.3">
      <c r="A224" s="19">
        <v>2019</v>
      </c>
      <c r="B224" s="40"/>
      <c r="C224" s="40"/>
      <c r="D224" s="40"/>
      <c r="E224" s="40"/>
    </row>
    <row r="225" spans="1:5" ht="15.6" x14ac:dyDescent="0.3">
      <c r="A225" s="19">
        <v>2020</v>
      </c>
      <c r="B225" s="40">
        <v>0.32963972000000002</v>
      </c>
      <c r="C225" s="40">
        <v>0.44790054000000001</v>
      </c>
      <c r="D225" s="40">
        <v>0.22245973999999999</v>
      </c>
      <c r="E225" s="40"/>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pane xSplit="1" ySplit="6" topLeftCell="B7" activePane="bottomRight" state="frozen"/>
      <selection pane="topRight" activeCell="B1" sqref="B1"/>
      <selection pane="bottomLeft" activeCell="A7" sqref="A7"/>
      <selection pane="bottomRight"/>
    </sheetView>
  </sheetViews>
  <sheetFormatPr baseColWidth="10" defaultRowHeight="14.4" x14ac:dyDescent="0.3"/>
  <cols>
    <col min="2" max="4" width="12.77734375" customWidth="1"/>
  </cols>
  <sheetData>
    <row r="1" spans="1:6" ht="15.6" x14ac:dyDescent="0.3">
      <c r="A1" s="2" t="s">
        <v>127</v>
      </c>
    </row>
    <row r="2" spans="1:6" ht="15.6" x14ac:dyDescent="0.3">
      <c r="A2" s="19" t="s">
        <v>133</v>
      </c>
    </row>
    <row r="4" spans="1:6" ht="15" thickBot="1" x14ac:dyDescent="0.35"/>
    <row r="5" spans="1:6" ht="30.6" customHeight="1" thickTop="1" x14ac:dyDescent="0.3">
      <c r="B5" s="398" t="s">
        <v>128</v>
      </c>
      <c r="C5" s="399"/>
      <c r="D5" s="399"/>
      <c r="E5" s="399"/>
      <c r="F5" s="400"/>
    </row>
    <row r="6" spans="1:6" ht="48.6" customHeight="1" x14ac:dyDescent="0.3">
      <c r="A6" s="19"/>
      <c r="B6" s="55" t="s">
        <v>129</v>
      </c>
      <c r="C6" s="56" t="s">
        <v>31</v>
      </c>
      <c r="D6" s="56" t="s">
        <v>130</v>
      </c>
      <c r="E6" s="56" t="s">
        <v>131</v>
      </c>
      <c r="F6" s="57" t="s">
        <v>132</v>
      </c>
    </row>
    <row r="7" spans="1:6" ht="15.6" x14ac:dyDescent="0.3">
      <c r="A7" s="19">
        <v>1500</v>
      </c>
      <c r="B7" s="91">
        <v>1.5293836978131219</v>
      </c>
      <c r="C7" s="92">
        <v>2.6370004120313144</v>
      </c>
      <c r="D7" s="92"/>
      <c r="E7" s="92"/>
      <c r="F7" s="93"/>
    </row>
    <row r="8" spans="1:6" ht="15.6" x14ac:dyDescent="0.3">
      <c r="A8" s="19">
        <f>A7+10</f>
        <v>1510</v>
      </c>
      <c r="B8" s="91"/>
      <c r="C8" s="92"/>
      <c r="D8" s="92"/>
      <c r="E8" s="92"/>
      <c r="F8" s="94"/>
    </row>
    <row r="9" spans="1:6" ht="15.6" x14ac:dyDescent="0.3">
      <c r="A9" s="19">
        <f t="shared" ref="A9:A42" si="0">A8+10</f>
        <v>1520</v>
      </c>
      <c r="B9" s="91"/>
      <c r="C9" s="92"/>
      <c r="D9" s="92"/>
      <c r="E9" s="92"/>
      <c r="F9" s="94"/>
    </row>
    <row r="10" spans="1:6" ht="15.6" x14ac:dyDescent="0.3">
      <c r="A10" s="19">
        <f t="shared" si="0"/>
        <v>1530</v>
      </c>
      <c r="B10" s="91"/>
      <c r="C10" s="92"/>
      <c r="D10" s="92"/>
      <c r="E10" s="92"/>
      <c r="F10" s="94"/>
    </row>
    <row r="11" spans="1:6" ht="15.6" x14ac:dyDescent="0.3">
      <c r="A11" s="19">
        <f t="shared" si="0"/>
        <v>1540</v>
      </c>
      <c r="B11" s="91"/>
      <c r="C11" s="92"/>
      <c r="D11" s="92"/>
      <c r="E11" s="92"/>
      <c r="F11" s="94"/>
    </row>
    <row r="12" spans="1:6" ht="15.6" x14ac:dyDescent="0.3">
      <c r="A12" s="19">
        <f t="shared" si="0"/>
        <v>1550</v>
      </c>
      <c r="B12" s="91">
        <v>2.6848193222358803</v>
      </c>
      <c r="C12" s="92">
        <v>3.1724403609644143</v>
      </c>
      <c r="D12" s="92"/>
      <c r="E12" s="92">
        <v>1.6899874615520845</v>
      </c>
      <c r="F12" s="93">
        <v>2.5</v>
      </c>
    </row>
    <row r="13" spans="1:6" ht="15.6" x14ac:dyDescent="0.3">
      <c r="A13" s="19">
        <f t="shared" si="0"/>
        <v>1560</v>
      </c>
      <c r="B13" s="91"/>
      <c r="C13" s="92"/>
      <c r="D13" s="92"/>
      <c r="E13" s="92"/>
      <c r="F13" s="94"/>
    </row>
    <row r="14" spans="1:6" ht="15.6" x14ac:dyDescent="0.3">
      <c r="A14" s="19">
        <f t="shared" si="0"/>
        <v>1570</v>
      </c>
      <c r="B14" s="91"/>
      <c r="C14" s="92"/>
      <c r="D14" s="92"/>
      <c r="E14" s="92"/>
      <c r="F14" s="94"/>
    </row>
    <row r="15" spans="1:6" ht="15.6" x14ac:dyDescent="0.3">
      <c r="A15" s="19">
        <f t="shared" si="0"/>
        <v>1580</v>
      </c>
      <c r="B15" s="91"/>
      <c r="C15" s="92"/>
      <c r="D15" s="92"/>
      <c r="E15" s="92"/>
      <c r="F15" s="94"/>
    </row>
    <row r="16" spans="1:6" ht="15.6" x14ac:dyDescent="0.3">
      <c r="A16" s="19">
        <f t="shared" si="0"/>
        <v>1590</v>
      </c>
      <c r="B16" s="91"/>
      <c r="C16" s="92"/>
      <c r="D16" s="92"/>
      <c r="E16" s="92"/>
      <c r="F16" s="94"/>
    </row>
    <row r="17" spans="1:6" ht="15.6" x14ac:dyDescent="0.3">
      <c r="A17" s="19">
        <f t="shared" si="0"/>
        <v>1600</v>
      </c>
      <c r="B17" s="91">
        <v>2.6158442376404771</v>
      </c>
      <c r="C17" s="92">
        <v>3.0101645946608331</v>
      </c>
      <c r="D17" s="92">
        <v>0.96271733885666799</v>
      </c>
      <c r="E17" s="92">
        <v>1.4406835198711967</v>
      </c>
      <c r="F17" s="94"/>
    </row>
    <row r="18" spans="1:6" ht="15.6" x14ac:dyDescent="0.3">
      <c r="A18" s="19">
        <f t="shared" si="0"/>
        <v>1610</v>
      </c>
      <c r="B18" s="91"/>
      <c r="C18" s="92"/>
      <c r="D18" s="92"/>
      <c r="E18" s="92"/>
      <c r="F18" s="94"/>
    </row>
    <row r="19" spans="1:6" ht="15.6" x14ac:dyDescent="0.3">
      <c r="A19" s="19">
        <f t="shared" si="0"/>
        <v>1620</v>
      </c>
      <c r="B19" s="91"/>
      <c r="C19" s="92"/>
      <c r="D19" s="92"/>
      <c r="E19" s="92"/>
      <c r="F19" s="94"/>
    </row>
    <row r="20" spans="1:6" ht="15.6" x14ac:dyDescent="0.3">
      <c r="A20" s="19">
        <f t="shared" si="0"/>
        <v>1630</v>
      </c>
      <c r="B20" s="91"/>
      <c r="C20" s="92"/>
      <c r="D20" s="92"/>
      <c r="E20" s="92"/>
      <c r="F20" s="94"/>
    </row>
    <row r="21" spans="1:6" ht="15.6" x14ac:dyDescent="0.3">
      <c r="A21" s="19">
        <f t="shared" si="0"/>
        <v>1640</v>
      </c>
      <c r="B21" s="91"/>
      <c r="C21" s="92"/>
      <c r="D21" s="92"/>
      <c r="E21" s="92"/>
      <c r="F21" s="94"/>
    </row>
    <row r="22" spans="1:6" ht="15.6" x14ac:dyDescent="0.3">
      <c r="A22" s="19">
        <f t="shared" si="0"/>
        <v>1650</v>
      </c>
      <c r="B22" s="91">
        <v>4.1701036013813528</v>
      </c>
      <c r="C22" s="92">
        <v>6</v>
      </c>
      <c r="D22" s="92">
        <v>2.036631881189563</v>
      </c>
      <c r="E22" s="92">
        <v>1.7147640810453046</v>
      </c>
      <c r="F22" s="93">
        <v>3.75</v>
      </c>
    </row>
    <row r="23" spans="1:6" ht="15.6" x14ac:dyDescent="0.3">
      <c r="A23" s="19">
        <f t="shared" si="0"/>
        <v>1660</v>
      </c>
      <c r="B23" s="91"/>
      <c r="C23" s="92"/>
      <c r="D23" s="92"/>
      <c r="E23" s="92"/>
      <c r="F23" s="94"/>
    </row>
    <row r="24" spans="1:6" ht="15.6" x14ac:dyDescent="0.3">
      <c r="A24" s="19">
        <f t="shared" si="0"/>
        <v>1670</v>
      </c>
      <c r="B24" s="91"/>
      <c r="C24" s="92"/>
      <c r="D24" s="92"/>
      <c r="E24" s="92"/>
      <c r="F24" s="94"/>
    </row>
    <row r="25" spans="1:6" ht="15.6" x14ac:dyDescent="0.3">
      <c r="A25" s="19">
        <f t="shared" si="0"/>
        <v>1680</v>
      </c>
      <c r="B25" s="91"/>
      <c r="C25" s="92"/>
      <c r="D25" s="92"/>
      <c r="E25" s="92"/>
      <c r="F25" s="94"/>
    </row>
    <row r="26" spans="1:6" ht="15.6" x14ac:dyDescent="0.3">
      <c r="A26" s="19">
        <f t="shared" si="0"/>
        <v>1690</v>
      </c>
      <c r="B26" s="91"/>
      <c r="C26" s="92"/>
      <c r="D26" s="92"/>
      <c r="E26" s="92"/>
      <c r="F26" s="94"/>
    </row>
    <row r="27" spans="1:6" ht="15.6" x14ac:dyDescent="0.3">
      <c r="A27" s="19">
        <f t="shared" si="0"/>
        <v>1700</v>
      </c>
      <c r="B27" s="91">
        <v>8.9254707908664717</v>
      </c>
      <c r="C27" s="92">
        <v>7.7</v>
      </c>
      <c r="D27" s="92">
        <v>6.6374930296021235</v>
      </c>
      <c r="E27" s="92">
        <v>2.5632692060621256</v>
      </c>
      <c r="F27" s="94"/>
    </row>
    <row r="28" spans="1:6" ht="15.6" x14ac:dyDescent="0.3">
      <c r="A28" s="19">
        <f t="shared" si="0"/>
        <v>1710</v>
      </c>
      <c r="B28" s="91"/>
      <c r="C28" s="92"/>
      <c r="D28" s="92"/>
      <c r="E28" s="92"/>
      <c r="F28" s="94"/>
    </row>
    <row r="29" spans="1:6" ht="15.6" x14ac:dyDescent="0.3">
      <c r="A29" s="19">
        <f t="shared" si="0"/>
        <v>1720</v>
      </c>
      <c r="B29" s="91"/>
      <c r="C29" s="92"/>
      <c r="D29" s="92"/>
      <c r="E29" s="92"/>
      <c r="F29" s="94"/>
    </row>
    <row r="30" spans="1:6" ht="15.6" x14ac:dyDescent="0.3">
      <c r="A30" s="19">
        <f t="shared" si="0"/>
        <v>1730</v>
      </c>
      <c r="B30" s="91"/>
      <c r="C30" s="92"/>
      <c r="D30" s="92"/>
      <c r="E30" s="92"/>
      <c r="F30" s="94"/>
    </row>
    <row r="31" spans="1:6" ht="15.6" x14ac:dyDescent="0.3">
      <c r="A31" s="19">
        <f t="shared" si="0"/>
        <v>1740</v>
      </c>
      <c r="B31" s="91"/>
      <c r="C31" s="92"/>
      <c r="D31" s="92"/>
      <c r="E31" s="92"/>
      <c r="F31" s="94"/>
    </row>
    <row r="32" spans="1:6" ht="15.6" x14ac:dyDescent="0.3">
      <c r="A32" s="19">
        <f t="shared" si="0"/>
        <v>1750</v>
      </c>
      <c r="B32" s="91">
        <v>9.7199879708747989</v>
      </c>
      <c r="C32" s="92">
        <v>10.019461827748975</v>
      </c>
      <c r="D32" s="92">
        <v>14.311345100790509</v>
      </c>
      <c r="E32" s="92">
        <v>2.485406910599854</v>
      </c>
      <c r="F32" s="93">
        <v>5</v>
      </c>
    </row>
    <row r="33" spans="1:6" ht="15.6" x14ac:dyDescent="0.3">
      <c r="A33" s="19">
        <f t="shared" si="0"/>
        <v>1760</v>
      </c>
      <c r="B33" s="91"/>
      <c r="C33" s="92"/>
      <c r="D33" s="92"/>
      <c r="E33" s="92"/>
      <c r="F33" s="94"/>
    </row>
    <row r="34" spans="1:6" ht="15.6" x14ac:dyDescent="0.3">
      <c r="A34" s="19">
        <f t="shared" si="0"/>
        <v>1770</v>
      </c>
      <c r="B34" s="91"/>
      <c r="C34" s="92"/>
      <c r="D34" s="92"/>
      <c r="E34" s="92"/>
      <c r="F34" s="94"/>
    </row>
    <row r="35" spans="1:6" ht="15.6" x14ac:dyDescent="0.3">
      <c r="A35" s="19">
        <f t="shared" si="0"/>
        <v>1780</v>
      </c>
      <c r="B35" s="91">
        <v>15.477022821327383</v>
      </c>
      <c r="C35" s="92">
        <v>12.874445597126819</v>
      </c>
      <c r="D35" s="92">
        <v>12.305773523074926</v>
      </c>
      <c r="E35" s="92">
        <v>1.5132280696504448</v>
      </c>
      <c r="F35" s="94"/>
    </row>
    <row r="36" spans="1:6" ht="15.6" x14ac:dyDescent="0.3">
      <c r="A36" s="19">
        <f t="shared" si="0"/>
        <v>1790</v>
      </c>
      <c r="B36" s="91"/>
      <c r="C36" s="92"/>
      <c r="D36" s="92"/>
      <c r="E36" s="92"/>
      <c r="F36" s="94"/>
    </row>
    <row r="37" spans="1:6" ht="15.6" x14ac:dyDescent="0.3">
      <c r="A37" s="19">
        <f t="shared" si="0"/>
        <v>1800</v>
      </c>
      <c r="B37" s="91"/>
      <c r="C37" s="92"/>
      <c r="D37" s="92"/>
      <c r="E37" s="92"/>
      <c r="F37" s="94"/>
    </row>
    <row r="38" spans="1:6" ht="15.6" x14ac:dyDescent="0.3">
      <c r="A38" s="19">
        <f t="shared" si="0"/>
        <v>1810</v>
      </c>
      <c r="B38" s="91"/>
      <c r="C38" s="92"/>
      <c r="D38" s="92"/>
      <c r="E38" s="92"/>
      <c r="F38" s="94"/>
    </row>
    <row r="39" spans="1:6" ht="15.6" x14ac:dyDescent="0.3">
      <c r="A39" s="19">
        <f t="shared" si="0"/>
        <v>1820</v>
      </c>
      <c r="B39" s="91">
        <v>19.991154477547866</v>
      </c>
      <c r="C39" s="92">
        <v>18.024223835977544</v>
      </c>
      <c r="D39" s="92">
        <v>16.407698030766571</v>
      </c>
      <c r="E39" s="92">
        <v>3</v>
      </c>
      <c r="F39" s="93"/>
    </row>
    <row r="40" spans="1:6" ht="15.6" x14ac:dyDescent="0.3">
      <c r="A40" s="19">
        <f t="shared" si="0"/>
        <v>1830</v>
      </c>
      <c r="B40" s="91"/>
      <c r="C40" s="92"/>
      <c r="D40" s="92"/>
      <c r="E40" s="92"/>
      <c r="F40" s="94"/>
    </row>
    <row r="41" spans="1:6" ht="15.6" x14ac:dyDescent="0.3">
      <c r="A41" s="19">
        <f t="shared" si="0"/>
        <v>1840</v>
      </c>
      <c r="B41" s="91"/>
      <c r="C41" s="92"/>
      <c r="D41" s="92"/>
      <c r="E41" s="92"/>
      <c r="F41" s="94"/>
    </row>
    <row r="42" spans="1:6" ht="16.2" thickBot="1" x14ac:dyDescent="0.35">
      <c r="A42" s="19">
        <f t="shared" si="0"/>
        <v>1850</v>
      </c>
      <c r="B42" s="95">
        <v>19.289710460791799</v>
      </c>
      <c r="C42" s="96">
        <v>20.026915373308384</v>
      </c>
      <c r="D42" s="96">
        <v>18.595391101535448</v>
      </c>
      <c r="E42" s="96">
        <v>5</v>
      </c>
      <c r="F42" s="97">
        <v>3.75</v>
      </c>
    </row>
    <row r="43" spans="1:6" ht="16.2" thickTop="1" x14ac:dyDescent="0.3">
      <c r="B43" s="40"/>
      <c r="C43" s="40"/>
      <c r="D43" s="40"/>
      <c r="E43" s="40"/>
    </row>
  </sheetData>
  <mergeCells count="1">
    <mergeCell ref="B5:F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election activeCell="A2" sqref="A2"/>
    </sheetView>
  </sheetViews>
  <sheetFormatPr baseColWidth="10" defaultRowHeight="14.4" x14ac:dyDescent="0.3"/>
  <sheetData>
    <row r="1" spans="1:7" ht="15.6" x14ac:dyDescent="0.3">
      <c r="A1" s="2" t="s">
        <v>65</v>
      </c>
      <c r="B1" s="19"/>
    </row>
    <row r="2" spans="1:7" ht="15.6" x14ac:dyDescent="0.3">
      <c r="A2" s="19" t="s">
        <v>74</v>
      </c>
      <c r="B2" s="19"/>
    </row>
    <row r="3" spans="1:7" ht="15.6" x14ac:dyDescent="0.3">
      <c r="A3" s="19"/>
      <c r="B3" s="19"/>
    </row>
    <row r="4" spans="1:7" ht="15.6" x14ac:dyDescent="0.3">
      <c r="A4" s="19" t="s">
        <v>66</v>
      </c>
      <c r="B4" s="19" t="s">
        <v>67</v>
      </c>
      <c r="C4" s="19" t="s">
        <v>68</v>
      </c>
      <c r="D4" s="19" t="s">
        <v>69</v>
      </c>
      <c r="E4" s="19" t="s">
        <v>70</v>
      </c>
      <c r="F4" s="19" t="s">
        <v>19</v>
      </c>
    </row>
    <row r="5" spans="1:7" ht="15.6" x14ac:dyDescent="0.3">
      <c r="A5" s="19">
        <v>1700</v>
      </c>
      <c r="B5" s="71">
        <v>0.2</v>
      </c>
      <c r="C5" s="71">
        <v>0.05</v>
      </c>
      <c r="D5" s="71">
        <v>0.04</v>
      </c>
      <c r="E5" s="71">
        <v>0.01</v>
      </c>
      <c r="F5" s="71">
        <v>0.3</v>
      </c>
      <c r="G5" s="71"/>
    </row>
    <row r="6" spans="1:7" ht="15.6" x14ac:dyDescent="0.3">
      <c r="A6" s="19">
        <v>1750</v>
      </c>
      <c r="B6" s="71">
        <v>0.7</v>
      </c>
      <c r="C6" s="71">
        <v>0.2</v>
      </c>
      <c r="D6" s="71">
        <v>1</v>
      </c>
      <c r="E6" s="71">
        <v>0.1</v>
      </c>
      <c r="F6" s="71">
        <v>2</v>
      </c>
      <c r="G6" s="71"/>
    </row>
    <row r="7" spans="1:7" ht="15.6" x14ac:dyDescent="0.3">
      <c r="A7" s="19">
        <v>1780</v>
      </c>
      <c r="B7" s="71">
        <v>1.3</v>
      </c>
      <c r="C7" s="71">
        <v>0.6</v>
      </c>
      <c r="D7" s="71">
        <v>1.1000000000000001</v>
      </c>
      <c r="E7" s="71">
        <v>0.1</v>
      </c>
      <c r="F7" s="71">
        <v>3.1</v>
      </c>
      <c r="G7" s="71"/>
    </row>
    <row r="8" spans="1:7" ht="15.6" x14ac:dyDescent="0.3">
      <c r="A8" s="19">
        <v>1820</v>
      </c>
      <c r="B8" s="71">
        <v>0.9</v>
      </c>
      <c r="C8" s="71">
        <v>1.5</v>
      </c>
      <c r="D8" s="71">
        <v>1.5</v>
      </c>
      <c r="E8" s="71">
        <v>0.2</v>
      </c>
      <c r="F8" s="71">
        <v>4.0999999999999996</v>
      </c>
      <c r="G8" s="71"/>
    </row>
    <row r="9" spans="1:7" ht="15.6" x14ac:dyDescent="0.3">
      <c r="A9" s="19">
        <v>1860</v>
      </c>
      <c r="B9" s="71">
        <v>0</v>
      </c>
      <c r="C9" s="71">
        <v>4</v>
      </c>
      <c r="D9" s="71">
        <v>1.6</v>
      </c>
      <c r="E9" s="71">
        <v>0.4</v>
      </c>
      <c r="F9" s="71">
        <v>6</v>
      </c>
      <c r="G9" s="71"/>
    </row>
    <row r="10" spans="1:7" ht="15.6" x14ac:dyDescent="0.3">
      <c r="A10" s="19">
        <v>1870</v>
      </c>
      <c r="B10" s="71">
        <v>0</v>
      </c>
      <c r="C10" s="71">
        <v>0</v>
      </c>
      <c r="D10" s="71">
        <v>1.6</v>
      </c>
      <c r="E10" s="71">
        <v>0.4</v>
      </c>
      <c r="F10" s="71">
        <v>2</v>
      </c>
      <c r="G10" s="71"/>
    </row>
    <row r="11" spans="1:7" ht="15.6" x14ac:dyDescent="0.3">
      <c r="A11" s="19">
        <v>1890</v>
      </c>
      <c r="B11" s="71">
        <v>0</v>
      </c>
      <c r="C11" s="71">
        <v>0</v>
      </c>
      <c r="D11" s="71">
        <v>0</v>
      </c>
      <c r="E11" s="71">
        <v>0</v>
      </c>
      <c r="F11" s="71">
        <v>0</v>
      </c>
      <c r="G11" s="71"/>
    </row>
    <row r="12" spans="1:7" ht="15.6" x14ac:dyDescent="0.3">
      <c r="A12" s="19"/>
      <c r="B12" s="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6"/>
  <sheetViews>
    <sheetView workbookViewId="0"/>
  </sheetViews>
  <sheetFormatPr baseColWidth="10" defaultRowHeight="14.4" x14ac:dyDescent="0.3"/>
  <cols>
    <col min="1" max="9" width="18.77734375" customWidth="1"/>
    <col min="10" max="10" width="14.33203125" customWidth="1"/>
    <col min="11" max="11" width="16.6640625" customWidth="1"/>
  </cols>
  <sheetData>
    <row r="1" spans="1:12" ht="15.6" x14ac:dyDescent="0.3">
      <c r="A1" s="2" t="s">
        <v>49</v>
      </c>
      <c r="B1" s="19"/>
      <c r="C1" s="19"/>
      <c r="D1" s="19"/>
      <c r="E1" s="19"/>
      <c r="F1" s="19"/>
      <c r="G1" s="19"/>
      <c r="H1" s="19"/>
      <c r="I1" s="19"/>
      <c r="J1" s="19"/>
      <c r="K1" s="19"/>
      <c r="L1" s="19"/>
    </row>
    <row r="2" spans="1:12" ht="16.2" thickBot="1" x14ac:dyDescent="0.35">
      <c r="A2" s="19" t="s">
        <v>75</v>
      </c>
      <c r="B2" s="19"/>
      <c r="C2" s="19"/>
      <c r="D2" s="19"/>
      <c r="E2" s="19"/>
      <c r="F2" s="19"/>
      <c r="G2" s="19"/>
      <c r="H2" s="19"/>
      <c r="I2" s="19"/>
      <c r="J2" s="19"/>
      <c r="K2" s="19"/>
      <c r="L2" s="19"/>
    </row>
    <row r="3" spans="1:12" ht="16.2" thickTop="1" x14ac:dyDescent="0.3">
      <c r="A3" s="62" t="s">
        <v>50</v>
      </c>
      <c r="B3" s="63"/>
      <c r="C3" s="63"/>
      <c r="D3" s="63"/>
      <c r="E3" s="63"/>
      <c r="F3" s="63"/>
      <c r="G3" s="63"/>
      <c r="H3" s="63"/>
      <c r="I3" s="64"/>
      <c r="J3" s="19"/>
    </row>
    <row r="4" spans="1:12" ht="15.6" x14ac:dyDescent="0.3">
      <c r="A4" s="65" t="s">
        <v>51</v>
      </c>
      <c r="B4" s="65" t="s">
        <v>52</v>
      </c>
      <c r="C4" s="65" t="s">
        <v>53</v>
      </c>
      <c r="D4" s="65" t="s">
        <v>54</v>
      </c>
      <c r="E4" s="66" t="s">
        <v>55</v>
      </c>
      <c r="F4" s="66" t="s">
        <v>56</v>
      </c>
      <c r="G4" s="66" t="s">
        <v>57</v>
      </c>
      <c r="H4" s="65" t="s">
        <v>58</v>
      </c>
      <c r="I4" s="67" t="s">
        <v>59</v>
      </c>
    </row>
    <row r="5" spans="1:12" ht="16.2" thickBot="1" x14ac:dyDescent="0.35">
      <c r="A5" s="53">
        <v>0.32558139534883723</v>
      </c>
      <c r="B5" s="53">
        <v>0.32271241830065361</v>
      </c>
      <c r="C5" s="53">
        <v>0.48699999999999999</v>
      </c>
      <c r="D5" s="53">
        <v>0.16326530612244897</v>
      </c>
      <c r="E5" s="53">
        <v>0.84399999999999997</v>
      </c>
      <c r="F5" s="53">
        <v>0.80300000000000005</v>
      </c>
      <c r="G5" s="53">
        <v>0.85</v>
      </c>
      <c r="H5" s="53">
        <v>0.86</v>
      </c>
      <c r="I5" s="54">
        <v>0.9</v>
      </c>
    </row>
    <row r="6" spans="1:12" ht="16.2" thickTop="1" x14ac:dyDescent="0.3">
      <c r="B6" s="19"/>
      <c r="C6" s="19"/>
      <c r="D6" s="19"/>
      <c r="E6" s="19"/>
      <c r="F6" s="19"/>
      <c r="G6" s="41"/>
      <c r="H6" s="19"/>
      <c r="I6" s="19"/>
      <c r="J6" s="19"/>
      <c r="K6" s="19"/>
      <c r="L6" s="1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heetViews>
  <sheetFormatPr baseColWidth="10" defaultRowHeight="14.4" x14ac:dyDescent="0.3"/>
  <sheetData>
    <row r="1" spans="1:8" ht="15.6" x14ac:dyDescent="0.3">
      <c r="A1" s="2" t="s">
        <v>60</v>
      </c>
      <c r="B1" s="19"/>
      <c r="C1" s="19"/>
      <c r="D1" s="19"/>
      <c r="E1" s="19"/>
      <c r="F1" s="19"/>
    </row>
    <row r="2" spans="1:8" ht="15.6" x14ac:dyDescent="0.3">
      <c r="A2" s="19" t="s">
        <v>76</v>
      </c>
      <c r="B2" s="19"/>
      <c r="C2" s="19"/>
      <c r="D2" s="19"/>
      <c r="E2" s="19"/>
      <c r="F2" s="19"/>
    </row>
    <row r="3" spans="1:8" ht="15.6" x14ac:dyDescent="0.3">
      <c r="A3" s="19"/>
      <c r="B3" s="19"/>
      <c r="C3" s="19"/>
      <c r="D3" s="19"/>
      <c r="E3" s="19"/>
      <c r="F3" s="19"/>
    </row>
    <row r="4" spans="1:8" ht="15.6" x14ac:dyDescent="0.3">
      <c r="A4" s="19" t="s">
        <v>61</v>
      </c>
      <c r="B4" s="19" t="s">
        <v>62</v>
      </c>
      <c r="C4" s="19" t="s">
        <v>63</v>
      </c>
      <c r="D4" s="43" t="s">
        <v>64</v>
      </c>
      <c r="E4" s="43" t="s">
        <v>19</v>
      </c>
      <c r="F4" s="19" t="s">
        <v>62</v>
      </c>
      <c r="G4" s="19" t="s">
        <v>63</v>
      </c>
      <c r="H4" s="19" t="s">
        <v>64</v>
      </c>
    </row>
    <row r="5" spans="1:8" ht="15.6" x14ac:dyDescent="0.3">
      <c r="A5" s="19">
        <v>1680</v>
      </c>
      <c r="B5" s="69">
        <f>B6*B6/B7</f>
        <v>3.6</v>
      </c>
      <c r="C5" s="69">
        <v>0.2</v>
      </c>
      <c r="D5" s="69">
        <v>3</v>
      </c>
      <c r="E5" s="70">
        <f t="shared" ref="E5:E26" si="0">SUM(B5:D5)</f>
        <v>6.8000000000000007</v>
      </c>
      <c r="F5" s="42">
        <f>B5/$E5</f>
        <v>0.52941176470588236</v>
      </c>
      <c r="G5" s="42">
        <f t="shared" ref="G5:H27" si="1">C5/$E5</f>
        <v>2.9411764705882353E-2</v>
      </c>
      <c r="H5" s="42">
        <f t="shared" si="1"/>
        <v>0.44117647058823523</v>
      </c>
    </row>
    <row r="6" spans="1:8" ht="15.6" x14ac:dyDescent="0.3">
      <c r="A6" s="19">
        <v>1685</v>
      </c>
      <c r="B6" s="19">
        <v>6</v>
      </c>
      <c r="C6" s="69">
        <v>0.3</v>
      </c>
      <c r="D6" s="19">
        <v>5</v>
      </c>
      <c r="E6" s="70">
        <f t="shared" si="0"/>
        <v>11.3</v>
      </c>
      <c r="F6" s="42">
        <f t="shared" ref="F6:F27" si="2">B6/$E6</f>
        <v>0.53097345132743357</v>
      </c>
      <c r="G6" s="42">
        <f t="shared" si="1"/>
        <v>2.6548672566371678E-2</v>
      </c>
      <c r="H6" s="42">
        <f t="shared" si="1"/>
        <v>0.44247787610619466</v>
      </c>
    </row>
    <row r="7" spans="1:8" ht="15.6" x14ac:dyDescent="0.3">
      <c r="A7" s="19">
        <v>1690</v>
      </c>
      <c r="B7" s="19">
        <v>10</v>
      </c>
      <c r="C7" s="69">
        <v>0.5</v>
      </c>
      <c r="D7" s="19">
        <v>6</v>
      </c>
      <c r="E7" s="70">
        <f t="shared" si="0"/>
        <v>16.5</v>
      </c>
      <c r="F7" s="42">
        <f t="shared" si="2"/>
        <v>0.60606060606060608</v>
      </c>
      <c r="G7" s="42">
        <f t="shared" si="1"/>
        <v>3.0303030303030304E-2</v>
      </c>
      <c r="H7" s="42">
        <f t="shared" si="1"/>
        <v>0.36363636363636365</v>
      </c>
    </row>
    <row r="8" spans="1:8" ht="15.6" x14ac:dyDescent="0.3">
      <c r="A8" s="19">
        <v>1695</v>
      </c>
      <c r="B8" s="19">
        <v>15</v>
      </c>
      <c r="C8" s="69">
        <v>0.7</v>
      </c>
      <c r="D8" s="19">
        <v>10</v>
      </c>
      <c r="E8" s="70">
        <f t="shared" si="0"/>
        <v>25.7</v>
      </c>
      <c r="F8" s="42">
        <f t="shared" si="2"/>
        <v>0.58365758754863817</v>
      </c>
      <c r="G8" s="42">
        <f t="shared" si="1"/>
        <v>2.7237354085603113E-2</v>
      </c>
      <c r="H8" s="42">
        <f t="shared" si="1"/>
        <v>0.38910505836575876</v>
      </c>
    </row>
    <row r="9" spans="1:8" ht="15.6" x14ac:dyDescent="0.3">
      <c r="A9" s="19">
        <v>1700</v>
      </c>
      <c r="B9" s="19">
        <v>19</v>
      </c>
      <c r="C9" s="19">
        <v>1</v>
      </c>
      <c r="D9" s="19">
        <v>13</v>
      </c>
      <c r="E9" s="70">
        <f t="shared" si="0"/>
        <v>33</v>
      </c>
      <c r="F9" s="42">
        <f t="shared" si="2"/>
        <v>0.5757575757575758</v>
      </c>
      <c r="G9" s="42">
        <f t="shared" si="1"/>
        <v>3.0303030303030304E-2</v>
      </c>
      <c r="H9" s="42">
        <f t="shared" si="1"/>
        <v>0.39393939393939392</v>
      </c>
    </row>
    <row r="10" spans="1:8" ht="15.6" x14ac:dyDescent="0.3">
      <c r="A10" s="19">
        <v>1705</v>
      </c>
      <c r="B10" s="19">
        <v>22</v>
      </c>
      <c r="C10" s="19">
        <v>1</v>
      </c>
      <c r="D10" s="19">
        <v>16</v>
      </c>
      <c r="E10" s="70">
        <f t="shared" si="0"/>
        <v>39</v>
      </c>
      <c r="F10" s="42">
        <f t="shared" si="2"/>
        <v>0.5641025641025641</v>
      </c>
      <c r="G10" s="42">
        <f t="shared" si="1"/>
        <v>2.564102564102564E-2</v>
      </c>
      <c r="H10" s="42">
        <f t="shared" si="1"/>
        <v>0.41025641025641024</v>
      </c>
    </row>
    <row r="11" spans="1:8" ht="15.6" x14ac:dyDescent="0.3">
      <c r="A11" s="19">
        <v>1710</v>
      </c>
      <c r="B11" s="19">
        <v>27</v>
      </c>
      <c r="C11" s="69">
        <v>1.5</v>
      </c>
      <c r="D11" s="19">
        <v>20</v>
      </c>
      <c r="E11" s="70">
        <f t="shared" si="0"/>
        <v>48.5</v>
      </c>
      <c r="F11" s="42">
        <f t="shared" si="2"/>
        <v>0.55670103092783507</v>
      </c>
      <c r="G11" s="42">
        <f t="shared" si="1"/>
        <v>3.0927835051546393E-2</v>
      </c>
      <c r="H11" s="42">
        <f t="shared" si="1"/>
        <v>0.41237113402061853</v>
      </c>
    </row>
    <row r="12" spans="1:8" ht="15.6" x14ac:dyDescent="0.3">
      <c r="A12" s="19">
        <v>1715</v>
      </c>
      <c r="B12" s="19">
        <v>32</v>
      </c>
      <c r="C12" s="69">
        <v>1.5</v>
      </c>
      <c r="D12" s="19">
        <v>23</v>
      </c>
      <c r="E12" s="70">
        <f t="shared" si="0"/>
        <v>56.5</v>
      </c>
      <c r="F12" s="42">
        <f t="shared" si="2"/>
        <v>0.5663716814159292</v>
      </c>
      <c r="G12" s="42">
        <f t="shared" si="1"/>
        <v>2.6548672566371681E-2</v>
      </c>
      <c r="H12" s="42">
        <f t="shared" si="1"/>
        <v>0.40707964601769914</v>
      </c>
    </row>
    <row r="13" spans="1:8" ht="15.6" x14ac:dyDescent="0.3">
      <c r="A13" s="19">
        <v>1720</v>
      </c>
      <c r="B13" s="19">
        <v>36</v>
      </c>
      <c r="C13" s="69">
        <v>1.5</v>
      </c>
      <c r="D13" s="19">
        <v>26</v>
      </c>
      <c r="E13" s="70">
        <f t="shared" si="0"/>
        <v>63.5</v>
      </c>
      <c r="F13" s="42">
        <f t="shared" si="2"/>
        <v>0.56692913385826771</v>
      </c>
      <c r="G13" s="42">
        <f t="shared" si="1"/>
        <v>2.3622047244094488E-2</v>
      </c>
      <c r="H13" s="42">
        <f t="shared" si="1"/>
        <v>0.40944881889763779</v>
      </c>
    </row>
    <row r="14" spans="1:8" ht="15.6" x14ac:dyDescent="0.3">
      <c r="A14" s="19">
        <v>1725</v>
      </c>
      <c r="B14" s="19">
        <v>51</v>
      </c>
      <c r="C14" s="19">
        <v>2</v>
      </c>
      <c r="D14" s="19">
        <v>28</v>
      </c>
      <c r="E14" s="70">
        <f t="shared" si="0"/>
        <v>81</v>
      </c>
      <c r="F14" s="42">
        <f t="shared" si="2"/>
        <v>0.62962962962962965</v>
      </c>
      <c r="G14" s="42">
        <f t="shared" si="1"/>
        <v>2.4691358024691357E-2</v>
      </c>
      <c r="H14" s="42">
        <f t="shared" si="1"/>
        <v>0.34567901234567899</v>
      </c>
    </row>
    <row r="15" spans="1:8" ht="15.6" x14ac:dyDescent="0.3">
      <c r="A15" s="19">
        <v>1730</v>
      </c>
      <c r="B15" s="19">
        <v>65</v>
      </c>
      <c r="C15" s="69">
        <v>2.5</v>
      </c>
      <c r="D15" s="19">
        <v>28</v>
      </c>
      <c r="E15" s="70">
        <f t="shared" si="0"/>
        <v>95.5</v>
      </c>
      <c r="F15" s="42">
        <f t="shared" si="2"/>
        <v>0.68062827225130895</v>
      </c>
      <c r="G15" s="42">
        <f t="shared" si="1"/>
        <v>2.6178010471204188E-2</v>
      </c>
      <c r="H15" s="42">
        <f t="shared" si="1"/>
        <v>0.29319371727748689</v>
      </c>
    </row>
    <row r="16" spans="1:8" ht="15.6" x14ac:dyDescent="0.3">
      <c r="A16" s="19">
        <v>1735</v>
      </c>
      <c r="B16" s="19">
        <v>78</v>
      </c>
      <c r="C16" s="19">
        <v>3</v>
      </c>
      <c r="D16" s="19">
        <v>28</v>
      </c>
      <c r="E16" s="70">
        <f t="shared" si="0"/>
        <v>109</v>
      </c>
      <c r="F16" s="42">
        <f t="shared" si="2"/>
        <v>0.7155963302752294</v>
      </c>
      <c r="G16" s="42">
        <f t="shared" si="1"/>
        <v>2.7522935779816515E-2</v>
      </c>
      <c r="H16" s="42">
        <f t="shared" si="1"/>
        <v>0.25688073394495414</v>
      </c>
    </row>
    <row r="17" spans="1:8" ht="15.6" x14ac:dyDescent="0.3">
      <c r="A17" s="19">
        <v>1740</v>
      </c>
      <c r="B17" s="19">
        <v>92</v>
      </c>
      <c r="C17" s="19">
        <v>3</v>
      </c>
      <c r="D17" s="19">
        <v>28</v>
      </c>
      <c r="E17" s="70">
        <f t="shared" si="0"/>
        <v>123</v>
      </c>
      <c r="F17" s="42">
        <f t="shared" si="2"/>
        <v>0.74796747967479671</v>
      </c>
      <c r="G17" s="42">
        <f t="shared" si="1"/>
        <v>2.4390243902439025E-2</v>
      </c>
      <c r="H17" s="42">
        <f t="shared" si="1"/>
        <v>0.22764227642276422</v>
      </c>
    </row>
    <row r="18" spans="1:8" ht="15.6" x14ac:dyDescent="0.3">
      <c r="A18" s="19">
        <v>1745</v>
      </c>
      <c r="B18" s="19">
        <v>105</v>
      </c>
      <c r="C18" s="19">
        <v>4</v>
      </c>
      <c r="D18" s="19">
        <v>28</v>
      </c>
      <c r="E18" s="70">
        <f t="shared" si="0"/>
        <v>137</v>
      </c>
      <c r="F18" s="42">
        <f t="shared" si="2"/>
        <v>0.76642335766423353</v>
      </c>
      <c r="G18" s="42">
        <f t="shared" si="1"/>
        <v>2.9197080291970802E-2</v>
      </c>
      <c r="H18" s="42">
        <f t="shared" si="1"/>
        <v>0.20437956204379562</v>
      </c>
    </row>
    <row r="19" spans="1:8" ht="15.6" x14ac:dyDescent="0.3">
      <c r="A19" s="19">
        <v>1750</v>
      </c>
      <c r="B19" s="19">
        <v>119</v>
      </c>
      <c r="C19" s="69">
        <v>4.5</v>
      </c>
      <c r="D19" s="19">
        <v>28</v>
      </c>
      <c r="E19" s="70">
        <f t="shared" si="0"/>
        <v>151.5</v>
      </c>
      <c r="F19" s="42">
        <f t="shared" si="2"/>
        <v>0.78547854785478544</v>
      </c>
      <c r="G19" s="42">
        <f t="shared" si="1"/>
        <v>2.9702970297029702E-2</v>
      </c>
      <c r="H19" s="42">
        <f t="shared" si="1"/>
        <v>0.18481848184818481</v>
      </c>
    </row>
    <row r="20" spans="1:8" ht="15.6" x14ac:dyDescent="0.3">
      <c r="A20" s="19">
        <v>1755</v>
      </c>
      <c r="B20" s="19">
        <v>136</v>
      </c>
      <c r="C20" s="19">
        <v>5</v>
      </c>
      <c r="D20" s="19">
        <v>28</v>
      </c>
      <c r="E20" s="70">
        <f t="shared" si="0"/>
        <v>169</v>
      </c>
      <c r="F20" s="42">
        <f t="shared" si="2"/>
        <v>0.80473372781065089</v>
      </c>
      <c r="G20" s="42">
        <f t="shared" si="1"/>
        <v>2.9585798816568046E-2</v>
      </c>
      <c r="H20" s="42">
        <f t="shared" si="1"/>
        <v>0.16568047337278108</v>
      </c>
    </row>
    <row r="21" spans="1:8" ht="15.6" x14ac:dyDescent="0.3">
      <c r="A21" s="19">
        <v>1760</v>
      </c>
      <c r="B21" s="19">
        <v>156</v>
      </c>
      <c r="C21" s="19">
        <v>6</v>
      </c>
      <c r="D21" s="19">
        <v>28</v>
      </c>
      <c r="E21" s="70">
        <f t="shared" si="0"/>
        <v>190</v>
      </c>
      <c r="F21" s="42">
        <f t="shared" si="2"/>
        <v>0.82105263157894737</v>
      </c>
      <c r="G21" s="42">
        <f t="shared" si="1"/>
        <v>3.1578947368421054E-2</v>
      </c>
      <c r="H21" s="42">
        <f t="shared" si="1"/>
        <v>0.14736842105263157</v>
      </c>
    </row>
    <row r="22" spans="1:8" ht="15.6" x14ac:dyDescent="0.3">
      <c r="A22" s="19">
        <v>1765</v>
      </c>
      <c r="B22" s="19">
        <v>174</v>
      </c>
      <c r="C22" s="19">
        <v>6</v>
      </c>
      <c r="D22" s="19">
        <v>28</v>
      </c>
      <c r="E22" s="70">
        <f t="shared" si="0"/>
        <v>208</v>
      </c>
      <c r="F22" s="42">
        <f t="shared" si="2"/>
        <v>0.83653846153846156</v>
      </c>
      <c r="G22" s="42">
        <f t="shared" si="1"/>
        <v>2.8846153846153848E-2</v>
      </c>
      <c r="H22" s="42">
        <f t="shared" si="1"/>
        <v>0.13461538461538461</v>
      </c>
    </row>
    <row r="23" spans="1:8" ht="15.6" x14ac:dyDescent="0.3">
      <c r="A23" s="19">
        <v>1770</v>
      </c>
      <c r="B23" s="19">
        <v>230</v>
      </c>
      <c r="C23" s="19">
        <v>9</v>
      </c>
      <c r="D23" s="19">
        <v>28</v>
      </c>
      <c r="E23" s="70">
        <f t="shared" si="0"/>
        <v>267</v>
      </c>
      <c r="F23" s="42">
        <f t="shared" si="2"/>
        <v>0.86142322097378277</v>
      </c>
      <c r="G23" s="42">
        <f t="shared" si="1"/>
        <v>3.3707865168539325E-2</v>
      </c>
      <c r="H23" s="42">
        <f t="shared" si="1"/>
        <v>0.10486891385767791</v>
      </c>
    </row>
    <row r="24" spans="1:8" ht="15.6" x14ac:dyDescent="0.3">
      <c r="A24" s="19">
        <v>1775</v>
      </c>
      <c r="B24" s="19">
        <v>271</v>
      </c>
      <c r="C24" s="19">
        <v>9</v>
      </c>
      <c r="D24" s="19">
        <v>28</v>
      </c>
      <c r="E24" s="70">
        <f t="shared" si="0"/>
        <v>308</v>
      </c>
      <c r="F24" s="42">
        <f t="shared" si="2"/>
        <v>0.87987012987012991</v>
      </c>
      <c r="G24" s="42">
        <f t="shared" si="1"/>
        <v>2.922077922077922E-2</v>
      </c>
      <c r="H24" s="42">
        <f t="shared" si="1"/>
        <v>9.0909090909090912E-2</v>
      </c>
    </row>
    <row r="25" spans="1:8" ht="15.6" x14ac:dyDescent="0.3">
      <c r="A25" s="19">
        <v>1780</v>
      </c>
      <c r="B25" s="19">
        <v>302</v>
      </c>
      <c r="C25" s="19">
        <v>9</v>
      </c>
      <c r="D25" s="19">
        <v>28</v>
      </c>
      <c r="E25" s="70">
        <f t="shared" si="0"/>
        <v>339</v>
      </c>
      <c r="F25" s="42">
        <f t="shared" si="2"/>
        <v>0.89085545722713866</v>
      </c>
      <c r="G25" s="42">
        <f t="shared" si="1"/>
        <v>2.6548672566371681E-2</v>
      </c>
      <c r="H25" s="42">
        <f t="shared" si="1"/>
        <v>8.2595870206489674E-2</v>
      </c>
    </row>
    <row r="26" spans="1:8" ht="15.6" x14ac:dyDescent="0.3">
      <c r="A26" s="19">
        <v>1785</v>
      </c>
      <c r="B26" s="19">
        <v>333</v>
      </c>
      <c r="C26" s="19">
        <v>14</v>
      </c>
      <c r="D26" s="19">
        <v>28</v>
      </c>
      <c r="E26" s="70">
        <f t="shared" si="0"/>
        <v>375</v>
      </c>
      <c r="F26" s="42">
        <f t="shared" si="2"/>
        <v>0.88800000000000001</v>
      </c>
      <c r="G26" s="42">
        <f t="shared" si="1"/>
        <v>3.7333333333333336E-2</v>
      </c>
      <c r="H26" s="42">
        <f t="shared" si="1"/>
        <v>7.4666666666666673E-2</v>
      </c>
    </row>
    <row r="27" spans="1:8" ht="15.6" x14ac:dyDescent="0.3">
      <c r="A27" s="19">
        <v>1790</v>
      </c>
      <c r="B27" s="19">
        <v>475</v>
      </c>
      <c r="C27" s="19">
        <v>25</v>
      </c>
      <c r="D27" s="19">
        <v>28</v>
      </c>
      <c r="E27" s="70">
        <f>SUM(B27:D27)</f>
        <v>528</v>
      </c>
      <c r="F27" s="42">
        <f t="shared" si="2"/>
        <v>0.89962121212121215</v>
      </c>
      <c r="G27" s="42">
        <f t="shared" si="1"/>
        <v>4.7348484848484848E-2</v>
      </c>
      <c r="H27" s="42">
        <f t="shared" si="1"/>
        <v>5.3030303030303032E-2</v>
      </c>
    </row>
    <row r="28" spans="1:8" ht="15.6" x14ac:dyDescent="0.3">
      <c r="A28" s="19"/>
      <c r="B28" s="19"/>
      <c r="C28" s="19"/>
      <c r="D28" s="19"/>
      <c r="E28" s="19"/>
      <c r="F28" s="19"/>
    </row>
    <row r="29" spans="1:8" ht="15.6" x14ac:dyDescent="0.3">
      <c r="A29" s="19"/>
      <c r="B29" s="19"/>
      <c r="C29" s="19"/>
      <c r="D29" s="19"/>
      <c r="E29" s="19"/>
      <c r="F29" s="19"/>
    </row>
    <row r="30" spans="1:8" ht="15.6" x14ac:dyDescent="0.3">
      <c r="A30" s="19"/>
      <c r="B30" s="19"/>
      <c r="C30" s="19"/>
      <c r="D30" s="19"/>
      <c r="E30" s="19"/>
      <c r="F30" s="1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
  <sheetViews>
    <sheetView workbookViewId="0">
      <selection activeCell="B9" sqref="B9"/>
    </sheetView>
  </sheetViews>
  <sheetFormatPr baseColWidth="10" defaultRowHeight="14.4" x14ac:dyDescent="0.3"/>
  <cols>
    <col min="1" max="20" width="18.77734375" customWidth="1"/>
  </cols>
  <sheetData>
    <row r="1" spans="1:22" ht="15.6" x14ac:dyDescent="0.3">
      <c r="A1" s="2" t="s">
        <v>77</v>
      </c>
      <c r="B1" s="2"/>
      <c r="C1" s="19"/>
      <c r="D1" s="19"/>
      <c r="E1" s="19"/>
      <c r="F1" s="19"/>
      <c r="G1" s="19"/>
      <c r="H1" s="19"/>
      <c r="I1" s="19"/>
      <c r="J1" s="19"/>
      <c r="K1" s="19"/>
      <c r="L1" s="19"/>
      <c r="M1" s="19"/>
    </row>
    <row r="2" spans="1:22" ht="16.2" thickBot="1" x14ac:dyDescent="0.35">
      <c r="A2" s="19" t="s">
        <v>99</v>
      </c>
      <c r="B2" s="19"/>
      <c r="C2" s="19"/>
      <c r="D2" s="19"/>
      <c r="E2" s="19"/>
      <c r="F2" s="19"/>
      <c r="G2" s="19"/>
      <c r="H2" s="19"/>
      <c r="I2" s="19"/>
      <c r="J2" s="19"/>
      <c r="K2" s="19"/>
      <c r="L2" s="19"/>
      <c r="M2" s="19"/>
    </row>
    <row r="3" spans="1:22" ht="16.2" thickTop="1" x14ac:dyDescent="0.3">
      <c r="A3" s="62" t="s">
        <v>78</v>
      </c>
      <c r="B3" s="63"/>
      <c r="C3" s="63"/>
      <c r="D3" s="63"/>
      <c r="E3" s="63"/>
      <c r="F3" s="63"/>
      <c r="G3" s="63"/>
      <c r="H3" s="63"/>
      <c r="I3" s="63"/>
      <c r="J3" s="63"/>
      <c r="K3" s="63"/>
      <c r="L3" s="63"/>
      <c r="M3" s="63"/>
      <c r="N3" s="63"/>
      <c r="O3" s="63"/>
      <c r="P3" s="63"/>
      <c r="Q3" s="63"/>
      <c r="R3" s="63"/>
      <c r="S3" s="63"/>
      <c r="T3" s="64"/>
      <c r="U3" s="19"/>
      <c r="V3" s="19"/>
    </row>
    <row r="4" spans="1:22" ht="15.6" x14ac:dyDescent="0.3">
      <c r="A4" s="65" t="s">
        <v>79</v>
      </c>
      <c r="B4" s="65" t="s">
        <v>100</v>
      </c>
      <c r="C4" s="65" t="s">
        <v>101</v>
      </c>
      <c r="D4" s="65" t="s">
        <v>80</v>
      </c>
      <c r="E4" s="65" t="s">
        <v>102</v>
      </c>
      <c r="F4" s="65" t="s">
        <v>103</v>
      </c>
      <c r="G4" s="65" t="s">
        <v>81</v>
      </c>
      <c r="H4" s="65" t="s">
        <v>82</v>
      </c>
      <c r="I4" s="65" t="s">
        <v>83</v>
      </c>
      <c r="J4" s="65" t="s">
        <v>84</v>
      </c>
      <c r="K4" s="65" t="s">
        <v>104</v>
      </c>
      <c r="L4" s="65" t="s">
        <v>85</v>
      </c>
      <c r="M4" s="65" t="s">
        <v>86</v>
      </c>
      <c r="N4" s="65" t="s">
        <v>87</v>
      </c>
      <c r="O4" s="65" t="s">
        <v>88</v>
      </c>
      <c r="P4" s="65" t="s">
        <v>89</v>
      </c>
      <c r="Q4" s="65" t="s">
        <v>90</v>
      </c>
      <c r="R4" s="65" t="s">
        <v>91</v>
      </c>
      <c r="S4" s="65" t="s">
        <v>92</v>
      </c>
      <c r="T4" s="67" t="s">
        <v>93</v>
      </c>
      <c r="U4" s="68"/>
      <c r="V4" s="68"/>
    </row>
    <row r="5" spans="1:22" ht="16.2" thickBot="1" x14ac:dyDescent="0.35">
      <c r="A5" s="53">
        <v>0.22800000000000001</v>
      </c>
      <c r="B5" s="53">
        <v>0.35</v>
      </c>
      <c r="C5" s="53">
        <v>0.48</v>
      </c>
      <c r="D5" s="53">
        <v>0.53</v>
      </c>
      <c r="E5" s="53">
        <v>0.56000000000000005</v>
      </c>
      <c r="F5" s="53">
        <v>0.64</v>
      </c>
      <c r="G5" s="53">
        <v>0.68618222891566272</v>
      </c>
      <c r="H5" s="53">
        <v>0.63038685107235914</v>
      </c>
      <c r="I5" s="53">
        <v>0.72343982169390797</v>
      </c>
      <c r="J5" s="53">
        <v>0.61199999999999999</v>
      </c>
      <c r="K5" s="53">
        <v>0.65100000000000002</v>
      </c>
      <c r="L5" s="53">
        <v>0.65298507462686561</v>
      </c>
      <c r="M5" s="53">
        <v>0.61</v>
      </c>
      <c r="N5" s="53">
        <v>0.43</v>
      </c>
      <c r="O5" s="53">
        <v>0.56000000000000005</v>
      </c>
      <c r="P5" s="53">
        <v>0.38</v>
      </c>
      <c r="Q5" s="53">
        <v>0.51</v>
      </c>
      <c r="R5" s="53">
        <v>0.31</v>
      </c>
      <c r="S5" s="53">
        <v>0.35</v>
      </c>
      <c r="T5" s="54">
        <v>0.8</v>
      </c>
      <c r="U5" s="68"/>
      <c r="V5" s="68"/>
    </row>
    <row r="6" spans="1:22" ht="16.2" thickTop="1" x14ac:dyDescent="0.3">
      <c r="A6" s="19"/>
      <c r="B6" s="19"/>
      <c r="C6" s="19"/>
      <c r="D6" s="19"/>
      <c r="E6" s="19"/>
      <c r="F6" s="19"/>
      <c r="G6" s="19"/>
      <c r="H6" s="19"/>
      <c r="I6" s="19"/>
      <c r="J6" s="19"/>
      <c r="K6" s="19"/>
      <c r="L6" s="19"/>
      <c r="M6" s="1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282</v>
      </c>
    </row>
    <row r="2" spans="1:5" x14ac:dyDescent="0.3">
      <c r="A2" s="19" t="s">
        <v>283</v>
      </c>
    </row>
    <row r="3" spans="1:5" x14ac:dyDescent="0.3">
      <c r="A3" s="47"/>
      <c r="B3" s="47" t="s">
        <v>40</v>
      </c>
      <c r="C3" s="47" t="s">
        <v>39</v>
      </c>
      <c r="D3" s="47" t="s">
        <v>38</v>
      </c>
      <c r="E3" s="47"/>
    </row>
    <row r="4" spans="1:5" x14ac:dyDescent="0.3">
      <c r="A4" s="47" t="s">
        <v>90</v>
      </c>
      <c r="B4" s="46">
        <v>0.13448317803799964</v>
      </c>
      <c r="C4" s="46">
        <v>0.34907427811805902</v>
      </c>
      <c r="D4" s="46">
        <v>0.51881971747257305</v>
      </c>
      <c r="E4" s="46"/>
    </row>
    <row r="5" spans="1:5" x14ac:dyDescent="0.3">
      <c r="A5" s="47" t="s">
        <v>281</v>
      </c>
      <c r="B5" s="46">
        <v>0.11</v>
      </c>
      <c r="C5" s="46">
        <f>1-B5-D5</f>
        <v>0.20399999999999996</v>
      </c>
      <c r="D5" s="46">
        <v>0.68600000000000005</v>
      </c>
      <c r="E5" s="46"/>
    </row>
    <row r="6" spans="1:5" x14ac:dyDescent="0.3">
      <c r="A6" s="47" t="s">
        <v>280</v>
      </c>
      <c r="B6" s="46">
        <v>0.09</v>
      </c>
      <c r="C6" s="46">
        <v>0.1</v>
      </c>
      <c r="D6" s="46">
        <v>0.81</v>
      </c>
      <c r="E6" s="46"/>
    </row>
  </sheetData>
  <pageMargins left="0.75" right="0.75" top="1" bottom="1" header="0.5" footer="0.5"/>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ColWidth="10.77734375" defaultRowHeight="15.6" x14ac:dyDescent="0.3"/>
  <cols>
    <col min="1" max="3" width="30.6640625" style="5" customWidth="1"/>
    <col min="4" max="4" width="32.6640625" style="5" customWidth="1"/>
    <col min="5" max="16384" width="10.77734375" style="5"/>
  </cols>
  <sheetData>
    <row r="1" spans="1:4" x14ac:dyDescent="0.3">
      <c r="A1" s="2" t="s">
        <v>94</v>
      </c>
    </row>
    <row r="2" spans="1:4" x14ac:dyDescent="0.3">
      <c r="A2" s="19" t="s">
        <v>105</v>
      </c>
    </row>
    <row r="3" spans="1:4" x14ac:dyDescent="0.3">
      <c r="A3" s="47"/>
      <c r="B3" s="47" t="s">
        <v>40</v>
      </c>
      <c r="C3" s="47" t="s">
        <v>39</v>
      </c>
      <c r="D3" s="47" t="s">
        <v>38</v>
      </c>
    </row>
    <row r="4" spans="1:4" x14ac:dyDescent="0.3">
      <c r="A4" s="47" t="s">
        <v>90</v>
      </c>
      <c r="B4" s="46">
        <v>0.26</v>
      </c>
      <c r="C4" s="46">
        <v>0.35907427811805948</v>
      </c>
      <c r="D4" s="46">
        <v>0.38</v>
      </c>
    </row>
    <row r="5" spans="1:4" x14ac:dyDescent="0.3">
      <c r="A5" s="47" t="s">
        <v>106</v>
      </c>
      <c r="B5" s="46">
        <v>0.34</v>
      </c>
      <c r="C5" s="46">
        <v>0.46</v>
      </c>
      <c r="D5" s="46">
        <v>0.2</v>
      </c>
    </row>
    <row r="6" spans="1:4" x14ac:dyDescent="0.3">
      <c r="A6" s="47" t="s">
        <v>95</v>
      </c>
      <c r="B6" s="46">
        <v>7.0000000000000007E-2</v>
      </c>
      <c r="C6" s="46">
        <v>0.11</v>
      </c>
      <c r="D6" s="46">
        <v>0.82</v>
      </c>
    </row>
    <row r="8" spans="1:4" x14ac:dyDescent="0.3">
      <c r="A8" s="47"/>
    </row>
    <row r="9" spans="1:4" x14ac:dyDescent="0.3">
      <c r="A9" s="47"/>
    </row>
  </sheetData>
  <pageMargins left="0.75" right="0.75" top="1" bottom="1" header="0.5" footer="0.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6"/>
  <sheetViews>
    <sheetView workbookViewId="0">
      <selection activeCell="B16" sqref="B16"/>
    </sheetView>
  </sheetViews>
  <sheetFormatPr baseColWidth="10" defaultColWidth="10.88671875" defaultRowHeight="13.2" x14ac:dyDescent="0.25"/>
  <cols>
    <col min="1" max="1" width="9.33203125" style="3" customWidth="1"/>
    <col min="2" max="2" width="14.21875" style="3" customWidth="1"/>
    <col min="3" max="3" width="14.44140625" style="3" customWidth="1"/>
    <col min="4" max="4" width="15.44140625" style="3" customWidth="1"/>
    <col min="5" max="5" width="14" style="3" customWidth="1"/>
    <col min="6" max="64" width="6.33203125" style="3" customWidth="1"/>
    <col min="65" max="245" width="10.88671875" style="3"/>
    <col min="246" max="320" width="6.33203125" style="3" customWidth="1"/>
    <col min="321" max="501" width="10.88671875" style="3"/>
    <col min="502" max="576" width="6.33203125" style="3" customWidth="1"/>
    <col min="577" max="757" width="10.88671875" style="3"/>
    <col min="758" max="832" width="6.33203125" style="3" customWidth="1"/>
    <col min="833" max="1013" width="10.88671875" style="3"/>
    <col min="1014" max="1088" width="6.33203125" style="3" customWidth="1"/>
    <col min="1089" max="1269" width="10.88671875" style="3"/>
    <col min="1270" max="1344" width="6.33203125" style="3" customWidth="1"/>
    <col min="1345" max="1525" width="10.88671875" style="3"/>
    <col min="1526" max="1600" width="6.33203125" style="3" customWidth="1"/>
    <col min="1601" max="1781" width="10.88671875" style="3"/>
    <col min="1782" max="1856" width="6.33203125" style="3" customWidth="1"/>
    <col min="1857" max="2037" width="10.88671875" style="3"/>
    <col min="2038" max="2112" width="6.33203125" style="3" customWidth="1"/>
    <col min="2113" max="2293" width="10.88671875" style="3"/>
    <col min="2294" max="2368" width="6.33203125" style="3" customWidth="1"/>
    <col min="2369" max="2549" width="10.88671875" style="3"/>
    <col min="2550" max="2624" width="6.33203125" style="3" customWidth="1"/>
    <col min="2625" max="2805" width="10.88671875" style="3"/>
    <col min="2806" max="2880" width="6.33203125" style="3" customWidth="1"/>
    <col min="2881" max="3061" width="10.88671875" style="3"/>
    <col min="3062" max="3136" width="6.33203125" style="3" customWidth="1"/>
    <col min="3137" max="3317" width="10.88671875" style="3"/>
    <col min="3318" max="3392" width="6.33203125" style="3" customWidth="1"/>
    <col min="3393" max="3573" width="10.88671875" style="3"/>
    <col min="3574" max="3648" width="6.33203125" style="3" customWidth="1"/>
    <col min="3649" max="3829" width="10.88671875" style="3"/>
    <col min="3830" max="3904" width="6.33203125" style="3" customWidth="1"/>
    <col min="3905" max="4085" width="10.88671875" style="3"/>
    <col min="4086" max="4160" width="6.33203125" style="3" customWidth="1"/>
    <col min="4161" max="4341" width="10.88671875" style="3"/>
    <col min="4342" max="4416" width="6.33203125" style="3" customWidth="1"/>
    <col min="4417" max="4597" width="10.88671875" style="3"/>
    <col min="4598" max="4672" width="6.33203125" style="3" customWidth="1"/>
    <col min="4673" max="4853" width="10.88671875" style="3"/>
    <col min="4854" max="4928" width="6.33203125" style="3" customWidth="1"/>
    <col min="4929" max="5109" width="10.88671875" style="3"/>
    <col min="5110" max="5184" width="6.33203125" style="3" customWidth="1"/>
    <col min="5185" max="5365" width="10.88671875" style="3"/>
    <col min="5366" max="5440" width="6.33203125" style="3" customWidth="1"/>
    <col min="5441" max="5621" width="10.88671875" style="3"/>
    <col min="5622" max="5696" width="6.33203125" style="3" customWidth="1"/>
    <col min="5697" max="5877" width="10.88671875" style="3"/>
    <col min="5878" max="5952" width="6.33203125" style="3" customWidth="1"/>
    <col min="5953" max="6133" width="10.88671875" style="3"/>
    <col min="6134" max="6208" width="6.33203125" style="3" customWidth="1"/>
    <col min="6209" max="6389" width="10.88671875" style="3"/>
    <col min="6390" max="6464" width="6.33203125" style="3" customWidth="1"/>
    <col min="6465" max="6645" width="10.88671875" style="3"/>
    <col min="6646" max="6720" width="6.33203125" style="3" customWidth="1"/>
    <col min="6721" max="6901" width="10.88671875" style="3"/>
    <col min="6902" max="6976" width="6.33203125" style="3" customWidth="1"/>
    <col min="6977" max="7157" width="10.88671875" style="3"/>
    <col min="7158" max="7232" width="6.33203125" style="3" customWidth="1"/>
    <col min="7233" max="7413" width="10.88671875" style="3"/>
    <col min="7414" max="7488" width="6.33203125" style="3" customWidth="1"/>
    <col min="7489" max="7669" width="10.88671875" style="3"/>
    <col min="7670" max="7744" width="6.33203125" style="3" customWidth="1"/>
    <col min="7745" max="7925" width="10.88671875" style="3"/>
    <col min="7926" max="8000" width="6.33203125" style="3" customWidth="1"/>
    <col min="8001" max="8181" width="10.88671875" style="3"/>
    <col min="8182" max="8256" width="6.33203125" style="3" customWidth="1"/>
    <col min="8257" max="8437" width="10.88671875" style="3"/>
    <col min="8438" max="8512" width="6.33203125" style="3" customWidth="1"/>
    <col min="8513" max="8693" width="10.88671875" style="3"/>
    <col min="8694" max="8768" width="6.33203125" style="3" customWidth="1"/>
    <col min="8769" max="8949" width="10.88671875" style="3"/>
    <col min="8950" max="9024" width="6.33203125" style="3" customWidth="1"/>
    <col min="9025" max="9205" width="10.88671875" style="3"/>
    <col min="9206" max="9280" width="6.33203125" style="3" customWidth="1"/>
    <col min="9281" max="9461" width="10.88671875" style="3"/>
    <col min="9462" max="9536" width="6.33203125" style="3" customWidth="1"/>
    <col min="9537" max="9717" width="10.88671875" style="3"/>
    <col min="9718" max="9792" width="6.33203125" style="3" customWidth="1"/>
    <col min="9793" max="9973" width="10.88671875" style="3"/>
    <col min="9974" max="10048" width="6.33203125" style="3" customWidth="1"/>
    <col min="10049" max="10229" width="10.88671875" style="3"/>
    <col min="10230" max="10304" width="6.33203125" style="3" customWidth="1"/>
    <col min="10305" max="10485" width="10.88671875" style="3"/>
    <col min="10486" max="10560" width="6.33203125" style="3" customWidth="1"/>
    <col min="10561" max="10741" width="10.88671875" style="3"/>
    <col min="10742" max="10816" width="6.33203125" style="3" customWidth="1"/>
    <col min="10817" max="10997" width="10.88671875" style="3"/>
    <col min="10998" max="11072" width="6.33203125" style="3" customWidth="1"/>
    <col min="11073" max="11253" width="10.88671875" style="3"/>
    <col min="11254" max="11328" width="6.33203125" style="3" customWidth="1"/>
    <col min="11329" max="11509" width="10.88671875" style="3"/>
    <col min="11510" max="11584" width="6.33203125" style="3" customWidth="1"/>
    <col min="11585" max="11765" width="10.88671875" style="3"/>
    <col min="11766" max="11840" width="6.33203125" style="3" customWidth="1"/>
    <col min="11841" max="12021" width="10.88671875" style="3"/>
    <col min="12022" max="12096" width="6.33203125" style="3" customWidth="1"/>
    <col min="12097" max="12277" width="10.88671875" style="3"/>
    <col min="12278" max="12352" width="6.33203125" style="3" customWidth="1"/>
    <col min="12353" max="12533" width="10.88671875" style="3"/>
    <col min="12534" max="12608" width="6.33203125" style="3" customWidth="1"/>
    <col min="12609" max="12789" width="10.88671875" style="3"/>
    <col min="12790" max="12864" width="6.33203125" style="3" customWidth="1"/>
    <col min="12865" max="13045" width="10.88671875" style="3"/>
    <col min="13046" max="13120" width="6.33203125" style="3" customWidth="1"/>
    <col min="13121" max="13301" width="10.88671875" style="3"/>
    <col min="13302" max="13376" width="6.33203125" style="3" customWidth="1"/>
    <col min="13377" max="13557" width="10.88671875" style="3"/>
    <col min="13558" max="13632" width="6.33203125" style="3" customWidth="1"/>
    <col min="13633" max="13813" width="10.88671875" style="3"/>
    <col min="13814" max="13888" width="6.33203125" style="3" customWidth="1"/>
    <col min="13889" max="14069" width="10.88671875" style="3"/>
    <col min="14070" max="14144" width="6.33203125" style="3" customWidth="1"/>
    <col min="14145" max="14325" width="10.88671875" style="3"/>
    <col min="14326" max="14400" width="6.33203125" style="3" customWidth="1"/>
    <col min="14401" max="14581" width="10.88671875" style="3"/>
    <col min="14582" max="14656" width="6.33203125" style="3" customWidth="1"/>
    <col min="14657" max="14837" width="10.88671875" style="3"/>
    <col min="14838" max="14912" width="6.33203125" style="3" customWidth="1"/>
    <col min="14913" max="15093" width="10.88671875" style="3"/>
    <col min="15094" max="15168" width="6.33203125" style="3" customWidth="1"/>
    <col min="15169" max="15349" width="10.88671875" style="3"/>
    <col min="15350" max="15424" width="6.33203125" style="3" customWidth="1"/>
    <col min="15425" max="15605" width="10.88671875" style="3"/>
    <col min="15606" max="15680" width="6.33203125" style="3" customWidth="1"/>
    <col min="15681" max="15861" width="10.88671875" style="3"/>
    <col min="15862" max="15936" width="6.33203125" style="3" customWidth="1"/>
    <col min="15937" max="16117" width="10.88671875" style="3"/>
    <col min="16118" max="16192" width="6.33203125" style="3" customWidth="1"/>
    <col min="16193" max="16384" width="10.88671875" style="3"/>
  </cols>
  <sheetData>
    <row r="1" spans="1:5" ht="13.95" customHeight="1" x14ac:dyDescent="0.3">
      <c r="A1" s="4" t="s">
        <v>48</v>
      </c>
      <c r="B1" s="10"/>
    </row>
    <row r="2" spans="1:5" ht="13.95" customHeight="1" x14ac:dyDescent="0.25">
      <c r="A2" s="19" t="s">
        <v>119</v>
      </c>
      <c r="B2" s="10"/>
    </row>
    <row r="3" spans="1:5" ht="73.8" customHeight="1" x14ac:dyDescent="0.25">
      <c r="A3" s="11"/>
      <c r="B3" s="14" t="s">
        <v>47</v>
      </c>
      <c r="C3" s="14" t="s">
        <v>46</v>
      </c>
      <c r="D3" s="14" t="s">
        <v>45</v>
      </c>
      <c r="E3" s="14" t="s">
        <v>44</v>
      </c>
    </row>
    <row r="4" spans="1:5" ht="13.95" customHeight="1" x14ac:dyDescent="0.25">
      <c r="A4" s="11">
        <v>1780</v>
      </c>
      <c r="B4" s="60">
        <v>0.5</v>
      </c>
      <c r="C4" s="60">
        <v>0.35</v>
      </c>
      <c r="D4" s="60">
        <v>0.3</v>
      </c>
      <c r="E4" s="60">
        <v>1.4999999999999999E-2</v>
      </c>
    </row>
    <row r="5" spans="1:5" ht="13.95" customHeight="1" x14ac:dyDescent="0.25">
      <c r="A5" s="11">
        <v>1790</v>
      </c>
      <c r="B5" s="60"/>
      <c r="C5" s="60"/>
      <c r="D5" s="60"/>
      <c r="E5" s="61"/>
    </row>
    <row r="6" spans="1:5" ht="13.95" customHeight="1" x14ac:dyDescent="0.25">
      <c r="A6" s="11">
        <v>1800</v>
      </c>
      <c r="B6" s="60">
        <v>0.29164999999999996</v>
      </c>
      <c r="C6" s="60">
        <v>0.187</v>
      </c>
      <c r="D6" s="60">
        <v>0.12202418070880844</v>
      </c>
      <c r="E6" s="60">
        <v>0.01</v>
      </c>
    </row>
    <row r="7" spans="1:5" ht="13.95" customHeight="1" x14ac:dyDescent="0.25">
      <c r="A7" s="11">
        <v>1810</v>
      </c>
      <c r="B7" s="60">
        <v>0.25</v>
      </c>
      <c r="C7" s="60">
        <v>0.17699999999999999</v>
      </c>
      <c r="D7" s="60">
        <v>0.11807554554309217</v>
      </c>
      <c r="E7" s="60">
        <v>0.01</v>
      </c>
    </row>
    <row r="8" spans="1:5" ht="13.95" customHeight="1" x14ac:dyDescent="0.25">
      <c r="A8" s="11">
        <v>1820</v>
      </c>
      <c r="B8" s="60">
        <v>0.33329999999999999</v>
      </c>
      <c r="C8" s="60">
        <v>0.14829999999999999</v>
      </c>
      <c r="D8" s="60">
        <v>0.12597281587452469</v>
      </c>
      <c r="E8" s="60">
        <v>0.01</v>
      </c>
    </row>
    <row r="9" spans="1:5" ht="13.95" customHeight="1" x14ac:dyDescent="0.25">
      <c r="A9" s="11">
        <v>1830</v>
      </c>
      <c r="B9" s="60">
        <v>0.4</v>
      </c>
      <c r="C9" s="60">
        <v>0.18309999999999998</v>
      </c>
      <c r="D9" s="60">
        <v>0.16641665952095738</v>
      </c>
      <c r="E9" s="60">
        <v>1.4999999999999999E-2</v>
      </c>
    </row>
    <row r="10" spans="1:5" ht="13.95" customHeight="1" x14ac:dyDescent="0.25">
      <c r="A10" s="11">
        <v>1840</v>
      </c>
      <c r="B10" s="60">
        <v>0.44</v>
      </c>
      <c r="C10" s="60">
        <v>0.21179999999999999</v>
      </c>
      <c r="D10" s="60">
        <v>0.17764540079952934</v>
      </c>
      <c r="E10" s="60">
        <v>1.4999999999999999E-2</v>
      </c>
    </row>
    <row r="11" spans="1:5" ht="13.95" customHeight="1" x14ac:dyDescent="0.25">
      <c r="A11" s="11">
        <v>1850</v>
      </c>
      <c r="B11" s="60">
        <v>0.42109999999999997</v>
      </c>
      <c r="C11" s="60">
        <v>0.2757</v>
      </c>
      <c r="D11" s="60">
        <v>0.25823192713758403</v>
      </c>
      <c r="E11" s="60">
        <v>1.4999999999999999E-2</v>
      </c>
    </row>
    <row r="12" spans="1:5" ht="13.95" customHeight="1" x14ac:dyDescent="0.25">
      <c r="A12" s="11">
        <v>1860</v>
      </c>
      <c r="B12" s="60">
        <v>0.28000000000000003</v>
      </c>
      <c r="C12" s="60">
        <v>0.1444</v>
      </c>
      <c r="D12" s="60">
        <v>0.149730909203314</v>
      </c>
      <c r="E12" s="60">
        <v>1.2E-2</v>
      </c>
    </row>
    <row r="13" spans="1:5" ht="13.95" customHeight="1" x14ac:dyDescent="0.25">
      <c r="A13" s="11">
        <v>1870</v>
      </c>
      <c r="B13" s="60">
        <v>0.25219999999999998</v>
      </c>
      <c r="C13" s="60">
        <v>0.1338</v>
      </c>
      <c r="D13" s="60">
        <v>0.14147843969101681</v>
      </c>
      <c r="E13" s="60">
        <v>0.01</v>
      </c>
    </row>
    <row r="14" spans="1:5" ht="13.95" customHeight="1" x14ac:dyDescent="0.25">
      <c r="A14" s="11">
        <v>1880</v>
      </c>
      <c r="B14" s="60">
        <v>0.13800000000000001</v>
      </c>
      <c r="C14" s="60">
        <v>0.11800000000000001</v>
      </c>
      <c r="D14" s="60">
        <v>0.10708093348336427</v>
      </c>
      <c r="E14" s="60">
        <v>0.01</v>
      </c>
    </row>
    <row r="15" spans="1:5" ht="13.95" customHeight="1" x14ac:dyDescent="0.25">
      <c r="A15" s="11">
        <v>1890</v>
      </c>
      <c r="B15" s="60">
        <v>0.114</v>
      </c>
      <c r="C15" s="60">
        <v>0.105</v>
      </c>
      <c r="D15" s="60">
        <v>0.10674325665468562</v>
      </c>
      <c r="E15" s="60">
        <v>8.0000000000000002E-3</v>
      </c>
    </row>
    <row r="16" spans="1:5" ht="13.95" customHeight="1" x14ac:dyDescent="0.25">
      <c r="A16" s="11">
        <v>1900</v>
      </c>
      <c r="B16" s="60">
        <v>0.11</v>
      </c>
      <c r="C16" s="60">
        <v>8.7899999999999992E-2</v>
      </c>
      <c r="D16" s="60">
        <v>0.1</v>
      </c>
      <c r="E16" s="60">
        <v>6.0000000000000001E-3</v>
      </c>
    </row>
    <row r="17" spans="1:5" ht="13.95" customHeight="1" x14ac:dyDescent="0.25">
      <c r="A17" s="11">
        <v>1910</v>
      </c>
      <c r="B17" s="60">
        <v>0.105</v>
      </c>
      <c r="C17" s="60">
        <v>8.7899999999999992E-2</v>
      </c>
      <c r="D17" s="60">
        <v>0.1</v>
      </c>
      <c r="E17" s="60">
        <v>4.0000000000000001E-3</v>
      </c>
    </row>
    <row r="18" spans="1:5" ht="13.95" customHeight="1" x14ac:dyDescent="0.25">
      <c r="A18" s="11"/>
      <c r="B18" s="10"/>
      <c r="C18" s="10"/>
      <c r="D18" s="10"/>
    </row>
    <row r="19" spans="1:5" ht="13.95" customHeight="1" x14ac:dyDescent="0.25">
      <c r="A19" s="11"/>
      <c r="B19" s="10"/>
    </row>
    <row r="20" spans="1:5" ht="13.95" customHeight="1" x14ac:dyDescent="0.25">
      <c r="A20" s="11"/>
      <c r="B20" s="10"/>
    </row>
    <row r="21" spans="1:5" ht="9.9" customHeight="1" x14ac:dyDescent="0.25">
      <c r="B21" s="10"/>
    </row>
    <row r="22" spans="1:5" ht="9.9" customHeight="1" x14ac:dyDescent="0.25">
      <c r="B22" s="10"/>
    </row>
    <row r="23" spans="1:5" ht="9.9" customHeight="1" x14ac:dyDescent="0.25">
      <c r="B23" s="10"/>
    </row>
    <row r="24" spans="1:5" ht="9.9" customHeight="1" x14ac:dyDescent="0.25">
      <c r="B24" s="10"/>
    </row>
    <row r="25" spans="1:5" ht="9.9" customHeight="1" x14ac:dyDescent="0.25">
      <c r="B25" s="10"/>
    </row>
    <row r="26" spans="1:5" ht="9.9" customHeight="1" x14ac:dyDescent="0.25">
      <c r="B26" s="10"/>
    </row>
    <row r="27" spans="1:5" ht="9.9" customHeight="1" x14ac:dyDescent="0.25">
      <c r="B27" s="10"/>
    </row>
    <row r="28" spans="1:5" ht="9.9" customHeight="1" x14ac:dyDescent="0.25">
      <c r="B28" s="10"/>
    </row>
    <row r="29" spans="1:5" ht="9.9" customHeight="1" x14ac:dyDescent="0.25">
      <c r="B29" s="10"/>
    </row>
    <row r="30" spans="1:5" ht="9.9" customHeight="1" x14ac:dyDescent="0.25">
      <c r="B30" s="10"/>
    </row>
    <row r="31" spans="1:5" ht="9.9" customHeight="1" x14ac:dyDescent="0.25">
      <c r="B31" s="10"/>
    </row>
    <row r="32" spans="1:5"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K20"/>
  <sheetViews>
    <sheetView topLeftCell="A2" workbookViewId="0">
      <pane xSplit="1" ySplit="7" topLeftCell="B9" activePane="bottomRight" state="frozen"/>
      <selection activeCell="E12" sqref="E12"/>
      <selection pane="topRight" activeCell="E12" sqref="E12"/>
      <selection pane="bottomLeft" activeCell="E12" sqref="E12"/>
      <selection pane="bottomRight" activeCell="A4" sqref="A4:E18"/>
    </sheetView>
  </sheetViews>
  <sheetFormatPr baseColWidth="10" defaultColWidth="10.88671875" defaultRowHeight="15" x14ac:dyDescent="0.25"/>
  <cols>
    <col min="1" max="1" width="31.44140625" style="20" customWidth="1"/>
    <col min="2" max="2" width="27.44140625" style="20" customWidth="1"/>
    <col min="3" max="3" width="5.88671875" style="20" customWidth="1"/>
    <col min="4" max="4" width="30.21875" style="20" customWidth="1"/>
    <col min="5" max="5" width="30.109375" style="20" customWidth="1"/>
    <col min="6" max="11" width="5.88671875" style="20" customWidth="1"/>
    <col min="12" max="15" width="8.33203125" style="20" customWidth="1"/>
    <col min="16" max="19" width="13.21875" style="20" customWidth="1"/>
    <col min="20" max="16384" width="10.88671875" style="20"/>
  </cols>
  <sheetData>
    <row r="1" spans="1:11" x14ac:dyDescent="0.25">
      <c r="A1" s="38"/>
      <c r="B1" s="37"/>
      <c r="C1" s="37"/>
      <c r="D1" s="37"/>
      <c r="E1" s="37"/>
    </row>
    <row r="2" spans="1:11" x14ac:dyDescent="0.25">
      <c r="A2" s="38"/>
      <c r="B2" s="37"/>
      <c r="C2" s="37"/>
      <c r="D2" s="37"/>
      <c r="E2" s="37"/>
    </row>
    <row r="3" spans="1:11" ht="15.6" thickBot="1" x14ac:dyDescent="0.3">
      <c r="A3" s="37"/>
      <c r="B3" s="37"/>
      <c r="C3" s="37"/>
      <c r="D3" s="37"/>
      <c r="E3" s="37"/>
    </row>
    <row r="4" spans="1:11" ht="30" customHeight="1" thickTop="1" thickBot="1" x14ac:dyDescent="0.3">
      <c r="A4" s="335" t="s">
        <v>25</v>
      </c>
      <c r="B4" s="336"/>
      <c r="C4" s="336"/>
      <c r="D4" s="336"/>
      <c r="E4" s="337"/>
    </row>
    <row r="5" spans="1:11" ht="18" customHeight="1" thickTop="1" thickBot="1" x14ac:dyDescent="0.3">
      <c r="A5" s="36"/>
      <c r="B5" s="338"/>
      <c r="C5" s="339"/>
      <c r="D5" s="338"/>
      <c r="E5" s="338"/>
      <c r="F5" s="35"/>
    </row>
    <row r="6" spans="1:11" ht="18" customHeight="1" thickTop="1" x14ac:dyDescent="0.3">
      <c r="A6" s="340" t="s">
        <v>24</v>
      </c>
      <c r="B6" s="341"/>
      <c r="C6" s="34"/>
      <c r="D6" s="342" t="s">
        <v>23</v>
      </c>
      <c r="E6" s="343"/>
      <c r="F6" s="29"/>
      <c r="G6" s="29"/>
      <c r="H6" s="29"/>
      <c r="I6" s="29"/>
      <c r="J6" s="29"/>
      <c r="K6" s="29"/>
    </row>
    <row r="7" spans="1:11" ht="18" customHeight="1" x14ac:dyDescent="0.3">
      <c r="A7" s="340"/>
      <c r="B7" s="341"/>
      <c r="C7" s="34"/>
      <c r="D7" s="342"/>
      <c r="E7" s="343"/>
      <c r="F7" s="29"/>
      <c r="G7" s="29"/>
      <c r="H7" s="29"/>
      <c r="I7" s="29"/>
      <c r="J7" s="29"/>
      <c r="K7" s="29"/>
    </row>
    <row r="8" spans="1:11" ht="18" customHeight="1" x14ac:dyDescent="0.3">
      <c r="A8" s="340"/>
      <c r="B8" s="341"/>
      <c r="C8" s="33"/>
      <c r="D8" s="342"/>
      <c r="E8" s="343"/>
      <c r="F8" s="29"/>
      <c r="G8" s="29"/>
      <c r="H8" s="29"/>
      <c r="I8" s="29"/>
      <c r="J8" s="29"/>
      <c r="K8" s="29"/>
    </row>
    <row r="9" spans="1:11" ht="28.2" customHeight="1" x14ac:dyDescent="0.3">
      <c r="A9" s="31" t="s">
        <v>22</v>
      </c>
      <c r="B9" s="30" t="s">
        <v>20</v>
      </c>
      <c r="C9" s="32"/>
      <c r="D9" s="31" t="s">
        <v>21</v>
      </c>
      <c r="E9" s="30" t="s">
        <v>20</v>
      </c>
      <c r="F9" s="29"/>
      <c r="G9" s="29"/>
      <c r="H9" s="29"/>
      <c r="I9" s="29"/>
      <c r="J9" s="29"/>
      <c r="K9" s="29"/>
    </row>
    <row r="10" spans="1:11" ht="19.95" customHeight="1" x14ac:dyDescent="0.25">
      <c r="A10" s="27">
        <v>0.5</v>
      </c>
      <c r="B10" s="26">
        <v>0.05</v>
      </c>
      <c r="C10" s="25"/>
      <c r="D10" s="27">
        <v>0.3</v>
      </c>
      <c r="E10" s="26">
        <v>0.06</v>
      </c>
      <c r="F10" s="28"/>
    </row>
    <row r="11" spans="1:11" ht="19.95" customHeight="1" x14ac:dyDescent="0.25">
      <c r="A11" s="27">
        <v>20</v>
      </c>
      <c r="B11" s="26">
        <v>0.15</v>
      </c>
      <c r="C11" s="25"/>
      <c r="D11" s="27">
        <v>8</v>
      </c>
      <c r="E11" s="26">
        <v>0.14000000000000001</v>
      </c>
      <c r="F11" s="28"/>
    </row>
    <row r="12" spans="1:11" ht="19.95" customHeight="1" x14ac:dyDescent="0.25">
      <c r="A12" s="27">
        <v>200</v>
      </c>
      <c r="B12" s="26">
        <v>0.5</v>
      </c>
      <c r="C12" s="25"/>
      <c r="D12" s="27">
        <v>500</v>
      </c>
      <c r="E12" s="26">
        <v>0.4</v>
      </c>
    </row>
    <row r="13" spans="1:11" ht="19.95" customHeight="1" thickBot="1" x14ac:dyDescent="0.3">
      <c r="A13" s="24">
        <v>1300</v>
      </c>
      <c r="B13" s="23">
        <v>0.75</v>
      </c>
      <c r="C13" s="25"/>
      <c r="D13" s="24">
        <v>1500</v>
      </c>
      <c r="E13" s="23">
        <v>0.67</v>
      </c>
    </row>
    <row r="14" spans="1:11" ht="16.2" thickTop="1" thickBot="1" x14ac:dyDescent="0.3">
      <c r="A14" s="22"/>
      <c r="B14" s="21"/>
      <c r="C14" s="21"/>
      <c r="D14" s="21"/>
      <c r="E14" s="21"/>
    </row>
    <row r="15" spans="1:11" ht="15.6" thickTop="1" x14ac:dyDescent="0.25">
      <c r="A15" s="344" t="s">
        <v>26</v>
      </c>
      <c r="B15" s="345"/>
      <c r="C15" s="345"/>
      <c r="D15" s="345"/>
      <c r="E15" s="346"/>
    </row>
    <row r="16" spans="1:11" x14ac:dyDescent="0.25">
      <c r="A16" s="347"/>
      <c r="B16" s="348"/>
      <c r="C16" s="348"/>
      <c r="D16" s="348"/>
      <c r="E16" s="349"/>
    </row>
    <row r="17" spans="1:5" x14ac:dyDescent="0.25">
      <c r="A17" s="347"/>
      <c r="B17" s="348"/>
      <c r="C17" s="348"/>
      <c r="D17" s="348"/>
      <c r="E17" s="349"/>
    </row>
    <row r="18" spans="1:5" ht="15.6" thickBot="1" x14ac:dyDescent="0.3">
      <c r="A18" s="350"/>
      <c r="B18" s="351"/>
      <c r="C18" s="351"/>
      <c r="D18" s="351"/>
      <c r="E18" s="352"/>
    </row>
    <row r="19" spans="1:5" ht="15.6" thickTop="1" x14ac:dyDescent="0.25"/>
    <row r="20" spans="1:5" x14ac:dyDescent="0.25">
      <c r="A20" s="39"/>
    </row>
  </sheetData>
  <mergeCells count="5">
    <mergeCell ref="A4:E4"/>
    <mergeCell ref="B5:E5"/>
    <mergeCell ref="A6:B8"/>
    <mergeCell ref="D6:E8"/>
    <mergeCell ref="A15:E18"/>
  </mergeCells>
  <printOptions horizontalCentered="1" vertic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7"/>
  <sheetViews>
    <sheetView workbookViewId="0"/>
  </sheetViews>
  <sheetFormatPr baseColWidth="10" defaultRowHeight="14.4" x14ac:dyDescent="0.3"/>
  <cols>
    <col min="1" max="1" width="12.77734375" customWidth="1"/>
    <col min="2" max="2" width="13.88671875" customWidth="1"/>
    <col min="3" max="3" width="15.33203125" customWidth="1"/>
    <col min="4" max="11" width="12.77734375" customWidth="1"/>
  </cols>
  <sheetData>
    <row r="1" spans="1:12" ht="15.6" x14ac:dyDescent="0.3">
      <c r="A1" s="2" t="s">
        <v>120</v>
      </c>
      <c r="B1" s="19"/>
      <c r="C1" s="19"/>
      <c r="D1" s="19"/>
      <c r="E1" s="19"/>
      <c r="F1" s="19"/>
      <c r="G1" s="19"/>
      <c r="H1" s="19"/>
      <c r="I1" s="19"/>
      <c r="J1" s="19"/>
      <c r="K1" s="19"/>
      <c r="L1" s="19"/>
    </row>
    <row r="2" spans="1:12" ht="15.6" x14ac:dyDescent="0.3">
      <c r="A2" s="19" t="s">
        <v>123</v>
      </c>
      <c r="B2" s="19"/>
      <c r="C2" s="19"/>
      <c r="D2" s="19"/>
      <c r="E2" s="19"/>
      <c r="F2" s="19"/>
      <c r="G2" s="19"/>
      <c r="H2" s="19"/>
      <c r="I2" s="19"/>
      <c r="J2" s="19"/>
      <c r="K2" s="19"/>
      <c r="L2" s="19"/>
    </row>
    <row r="3" spans="1:12" ht="16.2" thickBot="1" x14ac:dyDescent="0.35">
      <c r="A3" s="19" t="s">
        <v>121</v>
      </c>
      <c r="B3" s="19"/>
      <c r="C3" s="19"/>
      <c r="D3" s="19"/>
      <c r="E3" s="19"/>
      <c r="F3" s="19"/>
      <c r="G3" s="19"/>
      <c r="H3" s="19"/>
      <c r="I3" s="19"/>
      <c r="J3" s="19"/>
    </row>
    <row r="4" spans="1:12" ht="16.2" thickTop="1" x14ac:dyDescent="0.3">
      <c r="A4" s="402" t="s">
        <v>122</v>
      </c>
      <c r="B4" s="403"/>
      <c r="C4" s="403"/>
      <c r="D4" s="403"/>
      <c r="E4" s="404"/>
      <c r="F4" s="402" t="s">
        <v>31</v>
      </c>
      <c r="G4" s="403"/>
      <c r="H4" s="404"/>
      <c r="I4" s="402" t="s">
        <v>34</v>
      </c>
      <c r="J4" s="403"/>
      <c r="K4" s="404"/>
    </row>
    <row r="5" spans="1:12" ht="15.6" x14ac:dyDescent="0.3">
      <c r="A5" s="90">
        <v>1820</v>
      </c>
      <c r="B5" s="65">
        <v>1840</v>
      </c>
      <c r="C5" s="65">
        <v>1870</v>
      </c>
      <c r="D5" s="65">
        <v>1890</v>
      </c>
      <c r="E5" s="67">
        <v>1920</v>
      </c>
      <c r="F5" s="90">
        <v>1820</v>
      </c>
      <c r="G5" s="65">
        <v>1840</v>
      </c>
      <c r="H5" s="67">
        <v>1880</v>
      </c>
      <c r="I5" s="90">
        <v>1820</v>
      </c>
      <c r="J5" s="65">
        <v>1900</v>
      </c>
      <c r="K5" s="67">
        <v>1920</v>
      </c>
    </row>
    <row r="6" spans="1:12" ht="16.2" thickBot="1" x14ac:dyDescent="0.35">
      <c r="A6" s="52">
        <v>5.1351487628373861E-2</v>
      </c>
      <c r="B6" s="53">
        <v>0.14266258644101479</v>
      </c>
      <c r="C6" s="53">
        <v>0.30584175864984958</v>
      </c>
      <c r="D6" s="53">
        <v>0.61464328002352031</v>
      </c>
      <c r="E6" s="54">
        <v>1</v>
      </c>
      <c r="F6" s="52">
        <v>1.0752688172043012E-2</v>
      </c>
      <c r="G6" s="53">
        <v>2.3809523809523808E-2</v>
      </c>
      <c r="H6" s="54">
        <v>1</v>
      </c>
      <c r="I6" s="52">
        <v>0.13</v>
      </c>
      <c r="J6" s="53">
        <v>0.249</v>
      </c>
      <c r="K6" s="54">
        <v>1</v>
      </c>
    </row>
    <row r="7" spans="1:12" ht="16.2" thickTop="1" x14ac:dyDescent="0.3">
      <c r="A7" s="68"/>
      <c r="B7" s="19"/>
      <c r="C7" s="19"/>
      <c r="D7" s="19"/>
      <c r="E7" s="19"/>
      <c r="F7" s="19"/>
      <c r="G7" s="41"/>
      <c r="H7" s="19"/>
      <c r="I7" s="19"/>
      <c r="J7" s="19"/>
      <c r="K7" s="19"/>
      <c r="L7" s="19"/>
    </row>
  </sheetData>
  <mergeCells count="3">
    <mergeCell ref="A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ColWidth="10.77734375" defaultRowHeight="15.6" x14ac:dyDescent="0.3"/>
  <cols>
    <col min="1" max="3" width="30.6640625" style="5" customWidth="1"/>
    <col min="4" max="4" width="32.6640625" style="5" customWidth="1"/>
    <col min="5" max="5" width="20.109375" style="5" customWidth="1"/>
    <col min="6" max="16384" width="10.77734375" style="5"/>
  </cols>
  <sheetData>
    <row r="1" spans="1:5" x14ac:dyDescent="0.3">
      <c r="A1" s="2" t="s">
        <v>37</v>
      </c>
    </row>
    <row r="2" spans="1:5" x14ac:dyDescent="0.3">
      <c r="A2" s="19" t="s">
        <v>124</v>
      </c>
    </row>
    <row r="3" spans="1:5" x14ac:dyDescent="0.3">
      <c r="A3" s="47" t="s">
        <v>36</v>
      </c>
      <c r="B3" s="47" t="s">
        <v>6</v>
      </c>
      <c r="C3" s="47" t="s">
        <v>7</v>
      </c>
      <c r="D3" s="47" t="s">
        <v>8</v>
      </c>
      <c r="E3" s="47" t="s">
        <v>9</v>
      </c>
    </row>
    <row r="4" spans="1:5" x14ac:dyDescent="0.3">
      <c r="A4" s="47" t="s">
        <v>31</v>
      </c>
      <c r="B4" s="46">
        <v>1.8566679209487499E-2</v>
      </c>
      <c r="C4" s="46">
        <v>0.13996842503562501</v>
      </c>
      <c r="D4" s="46">
        <v>0.8397373929620624</v>
      </c>
      <c r="E4" s="46">
        <v>0.51121569424881241</v>
      </c>
    </row>
    <row r="5" spans="1:5" x14ac:dyDescent="0.3">
      <c r="A5" s="47" t="s">
        <v>35</v>
      </c>
      <c r="B5" s="46">
        <v>1.0478759217820335E-2</v>
      </c>
      <c r="C5" s="46">
        <v>8.1735692256738809E-2</v>
      </c>
      <c r="D5" s="46">
        <v>0.90666095535847224</v>
      </c>
      <c r="E5" s="46">
        <v>0.6685797551472964</v>
      </c>
    </row>
    <row r="6" spans="1:5" x14ac:dyDescent="0.3">
      <c r="A6" s="47" t="s">
        <v>34</v>
      </c>
      <c r="B6" s="46">
        <v>1.414592648563062E-2</v>
      </c>
      <c r="C6" s="46">
        <v>0.10927905254133907</v>
      </c>
      <c r="D6" s="46">
        <v>0.87657499999999999</v>
      </c>
      <c r="E6" s="46">
        <v>0.59182499999999993</v>
      </c>
    </row>
    <row r="7" spans="1:5" x14ac:dyDescent="0.3">
      <c r="A7" s="47" t="s">
        <v>33</v>
      </c>
      <c r="B7" s="46">
        <f>AVERAGE(B4:B6)</f>
        <v>1.4397121637646152E-2</v>
      </c>
      <c r="C7" s="46">
        <f>AVERAGE(C4:C6)</f>
        <v>0.11032772327790097</v>
      </c>
      <c r="D7" s="46">
        <f>AVERAGE(D4:D6)</f>
        <v>0.87432444944017818</v>
      </c>
      <c r="E7" s="46">
        <f>AVERAGE(E4:E6)</f>
        <v>0.59054014979870295</v>
      </c>
    </row>
    <row r="9" spans="1:5" x14ac:dyDescent="0.3">
      <c r="A9" s="47"/>
    </row>
    <row r="11" spans="1:5" x14ac:dyDescent="0.3">
      <c r="A11" s="47" t="s">
        <v>188</v>
      </c>
      <c r="B11" s="47" t="s">
        <v>6</v>
      </c>
      <c r="C11" s="47" t="s">
        <v>7</v>
      </c>
      <c r="D11" s="47" t="s">
        <v>8</v>
      </c>
      <c r="E11" s="47" t="s">
        <v>9</v>
      </c>
    </row>
    <row r="12" spans="1:5" x14ac:dyDescent="0.3">
      <c r="A12" s="47" t="s">
        <v>31</v>
      </c>
      <c r="B12" s="46">
        <v>6.3451111316700004E-2</v>
      </c>
      <c r="C12" s="46">
        <v>0.38378417491900002</v>
      </c>
      <c r="D12" s="46">
        <v>0.55276471376400005</v>
      </c>
      <c r="E12" s="46">
        <v>0.23378859460400001</v>
      </c>
    </row>
    <row r="13" spans="1:5" x14ac:dyDescent="0.3">
      <c r="A13" s="47" t="s">
        <v>35</v>
      </c>
      <c r="B13" s="46">
        <v>6.6730842489159323E-2</v>
      </c>
      <c r="C13" s="46">
        <v>0.40362163553802527</v>
      </c>
      <c r="D13" s="46">
        <v>0.52964752197249998</v>
      </c>
      <c r="E13" s="46">
        <v>0.20231334686300001</v>
      </c>
    </row>
    <row r="14" spans="1:5" x14ac:dyDescent="0.3">
      <c r="A14" s="47" t="s">
        <v>34</v>
      </c>
      <c r="B14" s="46">
        <v>6.0162286801523995E-2</v>
      </c>
      <c r="C14" s="46">
        <v>0.36389171319819169</v>
      </c>
      <c r="D14" s="46">
        <v>0.57594599999999996</v>
      </c>
      <c r="E14" s="46">
        <v>0.20710000000000001</v>
      </c>
    </row>
    <row r="15" spans="1:5" x14ac:dyDescent="0.3">
      <c r="A15" s="47" t="s">
        <v>33</v>
      </c>
      <c r="B15" s="46">
        <f>AVERAGE(B12:B14)</f>
        <v>6.3448080202461107E-2</v>
      </c>
      <c r="C15" s="46">
        <f>AVERAGE(C12:C14)</f>
        <v>0.38376584121840568</v>
      </c>
      <c r="D15" s="46">
        <f>AVERAGE(D12:D14)</f>
        <v>0.55278607857883333</v>
      </c>
      <c r="E15" s="46">
        <f>AVERAGE(E12:E14)</f>
        <v>0.21440064715566667</v>
      </c>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23"/>
  <sheetViews>
    <sheetView workbookViewId="0">
      <selection activeCell="D29" sqref="D29"/>
    </sheetView>
  </sheetViews>
  <sheetFormatPr baseColWidth="10" defaultColWidth="12.21875" defaultRowHeight="15.6" x14ac:dyDescent="0.3"/>
  <cols>
    <col min="1" max="2" width="27" style="223" customWidth="1"/>
    <col min="3" max="3" width="30.88671875" style="5" customWidth="1"/>
    <col min="4" max="4" width="27.33203125" style="5" customWidth="1"/>
    <col min="5" max="16384" width="12.21875" style="5"/>
  </cols>
  <sheetData>
    <row r="1" spans="1:4" x14ac:dyDescent="0.3">
      <c r="A1" s="228" t="s">
        <v>319</v>
      </c>
    </row>
    <row r="2" spans="1:4" x14ac:dyDescent="0.3">
      <c r="A2" s="19" t="s">
        <v>320</v>
      </c>
    </row>
    <row r="3" spans="1:4" x14ac:dyDescent="0.3">
      <c r="A3" s="227"/>
      <c r="B3" s="224"/>
      <c r="C3" s="47"/>
    </row>
    <row r="4" spans="1:4" x14ac:dyDescent="0.3">
      <c r="B4" s="405" t="s">
        <v>324</v>
      </c>
      <c r="C4" s="405"/>
    </row>
    <row r="5" spans="1:4" x14ac:dyDescent="0.3">
      <c r="A5" s="226" t="s">
        <v>318</v>
      </c>
      <c r="B5" s="226" t="s">
        <v>325</v>
      </c>
      <c r="C5" s="310" t="s">
        <v>326</v>
      </c>
    </row>
    <row r="6" spans="1:4" x14ac:dyDescent="0.3">
      <c r="A6" s="314">
        <f>A24</f>
        <v>1</v>
      </c>
      <c r="B6" s="232">
        <f t="shared" ref="B6:C6" si="0">B24</f>
        <v>1</v>
      </c>
      <c r="C6" s="232">
        <f t="shared" si="0"/>
        <v>0.45</v>
      </c>
      <c r="D6" s="311">
        <v>0.5</v>
      </c>
    </row>
    <row r="7" spans="1:4" x14ac:dyDescent="0.3">
      <c r="A7" s="314">
        <f>A25</f>
        <v>2</v>
      </c>
      <c r="B7" s="232">
        <f t="shared" ref="B7:C7" si="1">B25</f>
        <v>0.72500000000000009</v>
      </c>
      <c r="C7" s="232">
        <f t="shared" si="1"/>
        <v>0.45</v>
      </c>
      <c r="D7" s="311">
        <v>0.5</v>
      </c>
    </row>
    <row r="8" spans="1:4" x14ac:dyDescent="0.3">
      <c r="A8" s="314">
        <f t="shared" ref="A8:C10" si="2">A26</f>
        <v>3</v>
      </c>
      <c r="B8" s="232">
        <f t="shared" si="2"/>
        <v>0.6333333333333333</v>
      </c>
      <c r="C8" s="232">
        <f t="shared" si="2"/>
        <v>0.45</v>
      </c>
      <c r="D8" s="311">
        <v>0.5</v>
      </c>
    </row>
    <row r="9" spans="1:4" x14ac:dyDescent="0.3">
      <c r="A9" s="314">
        <f t="shared" si="2"/>
        <v>4</v>
      </c>
      <c r="B9" s="232">
        <f t="shared" si="2"/>
        <v>0.58750000000000002</v>
      </c>
      <c r="C9" s="232">
        <f t="shared" si="2"/>
        <v>0.45</v>
      </c>
      <c r="D9" s="311">
        <v>0.5</v>
      </c>
    </row>
    <row r="10" spans="1:4" x14ac:dyDescent="0.3">
      <c r="A10" s="314">
        <f t="shared" si="2"/>
        <v>5</v>
      </c>
      <c r="B10" s="232">
        <f t="shared" si="2"/>
        <v>0.56000000000000005</v>
      </c>
      <c r="C10" s="232">
        <f t="shared" si="2"/>
        <v>0.45</v>
      </c>
      <c r="D10" s="311">
        <v>0.5</v>
      </c>
    </row>
    <row r="11" spans="1:4" x14ac:dyDescent="0.3">
      <c r="A11" s="314">
        <f>A30</f>
        <v>7</v>
      </c>
      <c r="B11" s="232">
        <f t="shared" ref="B11:C11" si="3">B30</f>
        <v>0.52857142857142858</v>
      </c>
      <c r="C11" s="232">
        <f t="shared" si="3"/>
        <v>0.45</v>
      </c>
      <c r="D11" s="311">
        <v>0.5</v>
      </c>
    </row>
    <row r="12" spans="1:4" x14ac:dyDescent="0.3">
      <c r="A12" s="314">
        <f>A33</f>
        <v>10</v>
      </c>
      <c r="B12" s="232">
        <f t="shared" ref="B12:C12" si="4">B33</f>
        <v>0.505</v>
      </c>
      <c r="C12" s="232">
        <f t="shared" si="4"/>
        <v>0.45</v>
      </c>
      <c r="D12" s="311">
        <v>0.5</v>
      </c>
    </row>
    <row r="13" spans="1:4" x14ac:dyDescent="0.3">
      <c r="A13" s="314">
        <f>A35</f>
        <v>12</v>
      </c>
      <c r="B13" s="232">
        <f t="shared" ref="B13:C13" si="5">B35</f>
        <v>0.48666666666666669</v>
      </c>
      <c r="C13" s="232">
        <f t="shared" si="5"/>
        <v>0.44</v>
      </c>
      <c r="D13" s="311">
        <v>0.5</v>
      </c>
    </row>
    <row r="14" spans="1:4" x14ac:dyDescent="0.3">
      <c r="A14" s="314">
        <f>A38</f>
        <v>15</v>
      </c>
      <c r="B14" s="232">
        <f t="shared" ref="B14:C14" si="6">B38</f>
        <v>0.46333333333333332</v>
      </c>
      <c r="C14" s="232">
        <f t="shared" si="6"/>
        <v>0.42499999999999999</v>
      </c>
      <c r="D14" s="311">
        <v>0.5</v>
      </c>
    </row>
    <row r="15" spans="1:4" x14ac:dyDescent="0.3">
      <c r="A15" s="314">
        <f>A43</f>
        <v>20</v>
      </c>
      <c r="B15" s="232">
        <f t="shared" ref="B15:C15" si="7">B43</f>
        <v>0.43000000000000005</v>
      </c>
      <c r="C15" s="232">
        <f t="shared" si="7"/>
        <v>0.4</v>
      </c>
      <c r="D15" s="311">
        <v>0.5</v>
      </c>
    </row>
    <row r="16" spans="1:4" x14ac:dyDescent="0.3">
      <c r="A16" s="314">
        <f>A53</f>
        <v>30</v>
      </c>
      <c r="B16" s="232">
        <f t="shared" ref="B16:C16" si="8">B53</f>
        <v>0.37166666666666665</v>
      </c>
      <c r="C16" s="232">
        <f t="shared" si="8"/>
        <v>0.35</v>
      </c>
      <c r="D16" s="311">
        <v>0.5</v>
      </c>
    </row>
    <row r="17" spans="1:4" x14ac:dyDescent="0.3">
      <c r="A17" s="314">
        <f>A73</f>
        <v>50</v>
      </c>
      <c r="B17" s="232">
        <f t="shared" ref="B17:C17" si="9">B73</f>
        <v>0.26500000000000001</v>
      </c>
      <c r="C17" s="232">
        <f t="shared" si="9"/>
        <v>0.25</v>
      </c>
      <c r="D17" s="311">
        <v>0.5</v>
      </c>
    </row>
    <row r="18" spans="1:4" x14ac:dyDescent="0.3">
      <c r="A18" s="314">
        <f>A93</f>
        <v>70</v>
      </c>
      <c r="B18" s="232">
        <f t="shared" ref="B18:C18" si="10">B93</f>
        <v>0.16214285714285717</v>
      </c>
      <c r="C18" s="232">
        <f t="shared" si="10"/>
        <v>0.15000000000000002</v>
      </c>
      <c r="D18" s="311">
        <v>0.5</v>
      </c>
    </row>
    <row r="19" spans="1:4" x14ac:dyDescent="0.3">
      <c r="A19" s="314">
        <f>A123</f>
        <v>100</v>
      </c>
      <c r="B19" s="232">
        <f t="shared" ref="B19:C19" si="11">B123</f>
        <v>5.949999999999999E-2</v>
      </c>
      <c r="C19" s="232">
        <f t="shared" si="11"/>
        <v>4.9999999999999989E-2</v>
      </c>
      <c r="D19" s="311">
        <v>0.5</v>
      </c>
    </row>
    <row r="20" spans="1:4" x14ac:dyDescent="0.3">
      <c r="A20" s="313"/>
      <c r="B20" s="224"/>
      <c r="C20" s="47"/>
    </row>
    <row r="21" spans="1:4" x14ac:dyDescent="0.3">
      <c r="B21" s="405" t="s">
        <v>324</v>
      </c>
      <c r="C21" s="405"/>
    </row>
    <row r="22" spans="1:4" x14ac:dyDescent="0.3">
      <c r="A22" s="226" t="s">
        <v>318</v>
      </c>
      <c r="B22" s="226" t="s">
        <v>321</v>
      </c>
      <c r="C22" s="310" t="s">
        <v>322</v>
      </c>
      <c r="D22" s="47" t="s">
        <v>323</v>
      </c>
    </row>
    <row r="23" spans="1:4" x14ac:dyDescent="0.3">
      <c r="A23" s="226">
        <v>0</v>
      </c>
      <c r="B23" s="225"/>
      <c r="C23" s="224"/>
    </row>
    <row r="24" spans="1:4" x14ac:dyDescent="0.3">
      <c r="A24" s="226">
        <v>1</v>
      </c>
      <c r="B24" s="312">
        <f>C24+(1-C24)/A24</f>
        <v>1</v>
      </c>
      <c r="C24" s="311">
        <f>0.5*D24</f>
        <v>0.45</v>
      </c>
      <c r="D24" s="311">
        <v>0.9</v>
      </c>
    </row>
    <row r="25" spans="1:4" x14ac:dyDescent="0.3">
      <c r="A25" s="226">
        <v>2</v>
      </c>
      <c r="B25" s="312">
        <f t="shared" ref="B25:B88" si="12">C25+(1-C25)/A25</f>
        <v>0.72500000000000009</v>
      </c>
      <c r="C25" s="311">
        <f t="shared" ref="C25:C88" si="13">0.5*D25</f>
        <v>0.45</v>
      </c>
      <c r="D25" s="311">
        <v>0.9</v>
      </c>
    </row>
    <row r="26" spans="1:4" x14ac:dyDescent="0.3">
      <c r="A26" s="226">
        <v>3</v>
      </c>
      <c r="B26" s="312">
        <f t="shared" si="12"/>
        <v>0.6333333333333333</v>
      </c>
      <c r="C26" s="311">
        <f t="shared" si="13"/>
        <v>0.45</v>
      </c>
      <c r="D26" s="311">
        <v>0.9</v>
      </c>
    </row>
    <row r="27" spans="1:4" x14ac:dyDescent="0.3">
      <c r="A27" s="226">
        <v>4</v>
      </c>
      <c r="B27" s="312">
        <f t="shared" si="12"/>
        <v>0.58750000000000002</v>
      </c>
      <c r="C27" s="311">
        <f t="shared" si="13"/>
        <v>0.45</v>
      </c>
      <c r="D27" s="311">
        <v>0.9</v>
      </c>
    </row>
    <row r="28" spans="1:4" x14ac:dyDescent="0.3">
      <c r="A28" s="226">
        <v>5</v>
      </c>
      <c r="B28" s="312">
        <f t="shared" si="12"/>
        <v>0.56000000000000005</v>
      </c>
      <c r="C28" s="311">
        <f t="shared" si="13"/>
        <v>0.45</v>
      </c>
      <c r="D28" s="311">
        <v>0.9</v>
      </c>
    </row>
    <row r="29" spans="1:4" x14ac:dyDescent="0.3">
      <c r="A29" s="226">
        <v>6</v>
      </c>
      <c r="B29" s="312">
        <f t="shared" si="12"/>
        <v>0.54166666666666674</v>
      </c>
      <c r="C29" s="311">
        <f t="shared" si="13"/>
        <v>0.45</v>
      </c>
      <c r="D29" s="311">
        <v>0.9</v>
      </c>
    </row>
    <row r="30" spans="1:4" x14ac:dyDescent="0.3">
      <c r="A30" s="226">
        <v>7</v>
      </c>
      <c r="B30" s="312">
        <f t="shared" si="12"/>
        <v>0.52857142857142858</v>
      </c>
      <c r="C30" s="311">
        <f t="shared" si="13"/>
        <v>0.45</v>
      </c>
      <c r="D30" s="311">
        <v>0.9</v>
      </c>
    </row>
    <row r="31" spans="1:4" x14ac:dyDescent="0.3">
      <c r="A31" s="226">
        <v>8</v>
      </c>
      <c r="B31" s="312">
        <f t="shared" si="12"/>
        <v>0.51875000000000004</v>
      </c>
      <c r="C31" s="311">
        <f t="shared" si="13"/>
        <v>0.45</v>
      </c>
      <c r="D31" s="311">
        <v>0.9</v>
      </c>
    </row>
    <row r="32" spans="1:4" x14ac:dyDescent="0.3">
      <c r="A32" s="226">
        <v>9</v>
      </c>
      <c r="B32" s="312">
        <f t="shared" si="12"/>
        <v>0.51111111111111107</v>
      </c>
      <c r="C32" s="311">
        <f t="shared" si="13"/>
        <v>0.45</v>
      </c>
      <c r="D32" s="311">
        <v>0.9</v>
      </c>
    </row>
    <row r="33" spans="1:4" x14ac:dyDescent="0.3">
      <c r="A33" s="226">
        <v>10</v>
      </c>
      <c r="B33" s="312">
        <f t="shared" si="12"/>
        <v>0.505</v>
      </c>
      <c r="C33" s="311">
        <f t="shared" si="13"/>
        <v>0.45</v>
      </c>
      <c r="D33" s="311">
        <v>0.9</v>
      </c>
    </row>
    <row r="34" spans="1:4" x14ac:dyDescent="0.3">
      <c r="A34" s="226">
        <v>11</v>
      </c>
      <c r="B34" s="315">
        <f t="shared" si="12"/>
        <v>0.49545454545454548</v>
      </c>
      <c r="C34" s="311">
        <f t="shared" si="13"/>
        <v>0.44500000000000001</v>
      </c>
      <c r="D34" s="311">
        <f>0.9-0.8*(A34-A$33)/80</f>
        <v>0.89</v>
      </c>
    </row>
    <row r="35" spans="1:4" x14ac:dyDescent="0.3">
      <c r="A35" s="226">
        <v>12</v>
      </c>
      <c r="B35" s="312">
        <f t="shared" si="12"/>
        <v>0.48666666666666669</v>
      </c>
      <c r="C35" s="311">
        <f t="shared" si="13"/>
        <v>0.44</v>
      </c>
      <c r="D35" s="311">
        <f t="shared" ref="D35:D98" si="14">0.9-0.8*(A35-A$33)/80</f>
        <v>0.88</v>
      </c>
    </row>
    <row r="36" spans="1:4" x14ac:dyDescent="0.3">
      <c r="A36" s="226">
        <v>13</v>
      </c>
      <c r="B36" s="312">
        <f t="shared" si="12"/>
        <v>0.47846153846153844</v>
      </c>
      <c r="C36" s="311">
        <f t="shared" si="13"/>
        <v>0.435</v>
      </c>
      <c r="D36" s="311">
        <f t="shared" si="14"/>
        <v>0.87</v>
      </c>
    </row>
    <row r="37" spans="1:4" x14ac:dyDescent="0.3">
      <c r="A37" s="226">
        <v>14</v>
      </c>
      <c r="B37" s="312">
        <f t="shared" si="12"/>
        <v>0.4707142857142857</v>
      </c>
      <c r="C37" s="311">
        <f t="shared" si="13"/>
        <v>0.43</v>
      </c>
      <c r="D37" s="311">
        <f t="shared" si="14"/>
        <v>0.86</v>
      </c>
    </row>
    <row r="38" spans="1:4" x14ac:dyDescent="0.3">
      <c r="A38" s="226">
        <v>15</v>
      </c>
      <c r="B38" s="312">
        <f t="shared" si="12"/>
        <v>0.46333333333333332</v>
      </c>
      <c r="C38" s="311">
        <f t="shared" si="13"/>
        <v>0.42499999999999999</v>
      </c>
      <c r="D38" s="311">
        <f t="shared" si="14"/>
        <v>0.85</v>
      </c>
    </row>
    <row r="39" spans="1:4" x14ac:dyDescent="0.3">
      <c r="A39" s="226">
        <v>16</v>
      </c>
      <c r="B39" s="312">
        <f t="shared" si="12"/>
        <v>0.45624999999999999</v>
      </c>
      <c r="C39" s="311">
        <f t="shared" si="13"/>
        <v>0.42</v>
      </c>
      <c r="D39" s="311">
        <f t="shared" si="14"/>
        <v>0.84</v>
      </c>
    </row>
    <row r="40" spans="1:4" x14ac:dyDescent="0.3">
      <c r="A40" s="226">
        <v>17</v>
      </c>
      <c r="B40" s="312">
        <f t="shared" si="12"/>
        <v>0.4494117647058824</v>
      </c>
      <c r="C40" s="311">
        <f t="shared" si="13"/>
        <v>0.41500000000000004</v>
      </c>
      <c r="D40" s="311">
        <f t="shared" si="14"/>
        <v>0.83000000000000007</v>
      </c>
    </row>
    <row r="41" spans="1:4" x14ac:dyDescent="0.3">
      <c r="A41" s="226">
        <v>18</v>
      </c>
      <c r="B41" s="312">
        <f t="shared" si="12"/>
        <v>0.44277777777777783</v>
      </c>
      <c r="C41" s="311">
        <f t="shared" si="13"/>
        <v>0.41000000000000003</v>
      </c>
      <c r="D41" s="311">
        <f t="shared" si="14"/>
        <v>0.82000000000000006</v>
      </c>
    </row>
    <row r="42" spans="1:4" x14ac:dyDescent="0.3">
      <c r="A42" s="226">
        <v>19</v>
      </c>
      <c r="B42" s="312">
        <f t="shared" si="12"/>
        <v>0.43631578947368421</v>
      </c>
      <c r="C42" s="311">
        <f t="shared" si="13"/>
        <v>0.40500000000000003</v>
      </c>
      <c r="D42" s="311">
        <f t="shared" si="14"/>
        <v>0.81</v>
      </c>
    </row>
    <row r="43" spans="1:4" x14ac:dyDescent="0.3">
      <c r="A43" s="226">
        <v>20</v>
      </c>
      <c r="B43" s="312">
        <f t="shared" si="12"/>
        <v>0.43000000000000005</v>
      </c>
      <c r="C43" s="311">
        <f t="shared" si="13"/>
        <v>0.4</v>
      </c>
      <c r="D43" s="311">
        <f t="shared" si="14"/>
        <v>0.8</v>
      </c>
    </row>
    <row r="44" spans="1:4" x14ac:dyDescent="0.3">
      <c r="A44" s="226">
        <v>21</v>
      </c>
      <c r="B44" s="312">
        <f t="shared" si="12"/>
        <v>0.4238095238095238</v>
      </c>
      <c r="C44" s="311">
        <f t="shared" si="13"/>
        <v>0.39500000000000002</v>
      </c>
      <c r="D44" s="311">
        <f t="shared" si="14"/>
        <v>0.79</v>
      </c>
    </row>
    <row r="45" spans="1:4" x14ac:dyDescent="0.3">
      <c r="A45" s="226">
        <v>22</v>
      </c>
      <c r="B45" s="312">
        <f t="shared" si="12"/>
        <v>0.41772727272727272</v>
      </c>
      <c r="C45" s="311">
        <f t="shared" si="13"/>
        <v>0.39</v>
      </c>
      <c r="D45" s="311">
        <f t="shared" si="14"/>
        <v>0.78</v>
      </c>
    </row>
    <row r="46" spans="1:4" x14ac:dyDescent="0.3">
      <c r="A46" s="226">
        <v>23</v>
      </c>
      <c r="B46" s="312">
        <f t="shared" si="12"/>
        <v>0.41173913043478261</v>
      </c>
      <c r="C46" s="311">
        <f t="shared" si="13"/>
        <v>0.38500000000000001</v>
      </c>
      <c r="D46" s="311">
        <f t="shared" si="14"/>
        <v>0.77</v>
      </c>
    </row>
    <row r="47" spans="1:4" x14ac:dyDescent="0.3">
      <c r="A47" s="226">
        <v>24</v>
      </c>
      <c r="B47" s="312">
        <f t="shared" si="12"/>
        <v>0.40583333333333332</v>
      </c>
      <c r="C47" s="311">
        <f t="shared" si="13"/>
        <v>0.38</v>
      </c>
      <c r="D47" s="311">
        <f t="shared" si="14"/>
        <v>0.76</v>
      </c>
    </row>
    <row r="48" spans="1:4" x14ac:dyDescent="0.3">
      <c r="A48" s="226">
        <v>25</v>
      </c>
      <c r="B48" s="312">
        <f t="shared" si="12"/>
        <v>0.4</v>
      </c>
      <c r="C48" s="311">
        <f t="shared" si="13"/>
        <v>0.375</v>
      </c>
      <c r="D48" s="311">
        <f t="shared" si="14"/>
        <v>0.75</v>
      </c>
    </row>
    <row r="49" spans="1:4" x14ac:dyDescent="0.3">
      <c r="A49" s="226">
        <v>26</v>
      </c>
      <c r="B49" s="312">
        <f t="shared" si="12"/>
        <v>0.39423076923076922</v>
      </c>
      <c r="C49" s="311">
        <f t="shared" si="13"/>
        <v>0.37</v>
      </c>
      <c r="D49" s="311">
        <f t="shared" si="14"/>
        <v>0.74</v>
      </c>
    </row>
    <row r="50" spans="1:4" x14ac:dyDescent="0.3">
      <c r="A50" s="226">
        <v>27</v>
      </c>
      <c r="B50" s="312">
        <f t="shared" si="12"/>
        <v>0.38851851851851849</v>
      </c>
      <c r="C50" s="311">
        <f t="shared" si="13"/>
        <v>0.36499999999999999</v>
      </c>
      <c r="D50" s="311">
        <f t="shared" si="14"/>
        <v>0.73</v>
      </c>
    </row>
    <row r="51" spans="1:4" x14ac:dyDescent="0.3">
      <c r="A51" s="226">
        <v>28</v>
      </c>
      <c r="B51" s="312">
        <f t="shared" si="12"/>
        <v>0.38285714285714284</v>
      </c>
      <c r="C51" s="311">
        <f t="shared" si="13"/>
        <v>0.36</v>
      </c>
      <c r="D51" s="311">
        <f t="shared" si="14"/>
        <v>0.72</v>
      </c>
    </row>
    <row r="52" spans="1:4" x14ac:dyDescent="0.3">
      <c r="A52" s="226">
        <v>29</v>
      </c>
      <c r="B52" s="312">
        <f t="shared" si="12"/>
        <v>0.37724137931034479</v>
      </c>
      <c r="C52" s="311">
        <f t="shared" si="13"/>
        <v>0.35499999999999998</v>
      </c>
      <c r="D52" s="311">
        <f t="shared" si="14"/>
        <v>0.71</v>
      </c>
    </row>
    <row r="53" spans="1:4" x14ac:dyDescent="0.3">
      <c r="A53" s="226">
        <v>30</v>
      </c>
      <c r="B53" s="312">
        <f t="shared" si="12"/>
        <v>0.37166666666666665</v>
      </c>
      <c r="C53" s="311">
        <f t="shared" si="13"/>
        <v>0.35</v>
      </c>
      <c r="D53" s="311">
        <f t="shared" si="14"/>
        <v>0.7</v>
      </c>
    </row>
    <row r="54" spans="1:4" x14ac:dyDescent="0.3">
      <c r="A54" s="226">
        <v>31</v>
      </c>
      <c r="B54" s="312">
        <f t="shared" si="12"/>
        <v>0.36612903225806448</v>
      </c>
      <c r="C54" s="311">
        <f t="shared" si="13"/>
        <v>0.34499999999999997</v>
      </c>
      <c r="D54" s="311">
        <f t="shared" si="14"/>
        <v>0.69</v>
      </c>
    </row>
    <row r="55" spans="1:4" x14ac:dyDescent="0.3">
      <c r="A55" s="226">
        <v>32</v>
      </c>
      <c r="B55" s="312">
        <f t="shared" si="12"/>
        <v>0.36062499999999997</v>
      </c>
      <c r="C55" s="311">
        <f t="shared" si="13"/>
        <v>0.33999999999999997</v>
      </c>
      <c r="D55" s="311">
        <f t="shared" si="14"/>
        <v>0.67999999999999994</v>
      </c>
    </row>
    <row r="56" spans="1:4" x14ac:dyDescent="0.3">
      <c r="A56" s="226">
        <v>33</v>
      </c>
      <c r="B56" s="312">
        <f t="shared" si="12"/>
        <v>0.35515151515151511</v>
      </c>
      <c r="C56" s="311">
        <f t="shared" si="13"/>
        <v>0.33499999999999996</v>
      </c>
      <c r="D56" s="311">
        <f t="shared" si="14"/>
        <v>0.66999999999999993</v>
      </c>
    </row>
    <row r="57" spans="1:4" x14ac:dyDescent="0.3">
      <c r="A57" s="226">
        <v>34</v>
      </c>
      <c r="B57" s="312">
        <f t="shared" si="12"/>
        <v>0.34970588235294114</v>
      </c>
      <c r="C57" s="311">
        <f t="shared" si="13"/>
        <v>0.32999999999999996</v>
      </c>
      <c r="D57" s="311">
        <f t="shared" si="14"/>
        <v>0.65999999999999992</v>
      </c>
    </row>
    <row r="58" spans="1:4" x14ac:dyDescent="0.3">
      <c r="A58" s="226">
        <v>35</v>
      </c>
      <c r="B58" s="312">
        <f t="shared" si="12"/>
        <v>0.34428571428571431</v>
      </c>
      <c r="C58" s="311">
        <f t="shared" si="13"/>
        <v>0.32500000000000001</v>
      </c>
      <c r="D58" s="311">
        <f t="shared" si="14"/>
        <v>0.65</v>
      </c>
    </row>
    <row r="59" spans="1:4" x14ac:dyDescent="0.3">
      <c r="A59" s="226">
        <v>36</v>
      </c>
      <c r="B59" s="312">
        <f t="shared" si="12"/>
        <v>0.33888888888888891</v>
      </c>
      <c r="C59" s="311">
        <f t="shared" si="13"/>
        <v>0.32</v>
      </c>
      <c r="D59" s="311">
        <f t="shared" si="14"/>
        <v>0.64</v>
      </c>
    </row>
    <row r="60" spans="1:4" x14ac:dyDescent="0.3">
      <c r="A60" s="226">
        <v>37</v>
      </c>
      <c r="B60" s="312">
        <f t="shared" si="12"/>
        <v>0.33351351351351349</v>
      </c>
      <c r="C60" s="311">
        <f t="shared" si="13"/>
        <v>0.315</v>
      </c>
      <c r="D60" s="311">
        <f t="shared" si="14"/>
        <v>0.63</v>
      </c>
    </row>
    <row r="61" spans="1:4" x14ac:dyDescent="0.3">
      <c r="A61" s="226">
        <v>38</v>
      </c>
      <c r="B61" s="312">
        <f t="shared" si="12"/>
        <v>0.32815789473684209</v>
      </c>
      <c r="C61" s="311">
        <f t="shared" si="13"/>
        <v>0.31</v>
      </c>
      <c r="D61" s="311">
        <f t="shared" si="14"/>
        <v>0.62</v>
      </c>
    </row>
    <row r="62" spans="1:4" x14ac:dyDescent="0.3">
      <c r="A62" s="226">
        <v>39</v>
      </c>
      <c r="B62" s="312">
        <f t="shared" si="12"/>
        <v>0.32282051282051283</v>
      </c>
      <c r="C62" s="311">
        <f t="shared" si="13"/>
        <v>0.30499999999999999</v>
      </c>
      <c r="D62" s="311">
        <f t="shared" si="14"/>
        <v>0.61</v>
      </c>
    </row>
    <row r="63" spans="1:4" x14ac:dyDescent="0.3">
      <c r="A63" s="226">
        <v>40</v>
      </c>
      <c r="B63" s="312">
        <f t="shared" si="12"/>
        <v>0.31750000000000006</v>
      </c>
      <c r="C63" s="311">
        <f t="shared" si="13"/>
        <v>0.30000000000000004</v>
      </c>
      <c r="D63" s="311">
        <f t="shared" si="14"/>
        <v>0.60000000000000009</v>
      </c>
    </row>
    <row r="64" spans="1:4" x14ac:dyDescent="0.3">
      <c r="A64" s="226">
        <v>41</v>
      </c>
      <c r="B64" s="312">
        <f t="shared" si="12"/>
        <v>0.31219512195121957</v>
      </c>
      <c r="C64" s="311">
        <f t="shared" si="13"/>
        <v>0.29500000000000004</v>
      </c>
      <c r="D64" s="311">
        <f t="shared" si="14"/>
        <v>0.59000000000000008</v>
      </c>
    </row>
    <row r="65" spans="1:4" x14ac:dyDescent="0.3">
      <c r="A65" s="226">
        <v>42</v>
      </c>
      <c r="B65" s="312">
        <f t="shared" si="12"/>
        <v>0.30690476190476196</v>
      </c>
      <c r="C65" s="311">
        <f t="shared" si="13"/>
        <v>0.29000000000000004</v>
      </c>
      <c r="D65" s="311">
        <f t="shared" si="14"/>
        <v>0.58000000000000007</v>
      </c>
    </row>
    <row r="66" spans="1:4" x14ac:dyDescent="0.3">
      <c r="A66" s="226">
        <v>43</v>
      </c>
      <c r="B66" s="312">
        <f t="shared" si="12"/>
        <v>0.30162790697674424</v>
      </c>
      <c r="C66" s="311">
        <f t="shared" si="13"/>
        <v>0.28500000000000003</v>
      </c>
      <c r="D66" s="311">
        <f t="shared" si="14"/>
        <v>0.57000000000000006</v>
      </c>
    </row>
    <row r="67" spans="1:4" x14ac:dyDescent="0.3">
      <c r="A67" s="226">
        <v>44</v>
      </c>
      <c r="B67" s="312">
        <f t="shared" si="12"/>
        <v>0.29636363636363638</v>
      </c>
      <c r="C67" s="311">
        <f t="shared" si="13"/>
        <v>0.28000000000000003</v>
      </c>
      <c r="D67" s="311">
        <f t="shared" si="14"/>
        <v>0.56000000000000005</v>
      </c>
    </row>
    <row r="68" spans="1:4" x14ac:dyDescent="0.3">
      <c r="A68" s="226">
        <v>45</v>
      </c>
      <c r="B68" s="312">
        <f t="shared" si="12"/>
        <v>0.29111111111111115</v>
      </c>
      <c r="C68" s="311">
        <f t="shared" si="13"/>
        <v>0.27500000000000002</v>
      </c>
      <c r="D68" s="311">
        <f t="shared" si="14"/>
        <v>0.55000000000000004</v>
      </c>
    </row>
    <row r="69" spans="1:4" x14ac:dyDescent="0.3">
      <c r="A69" s="226">
        <v>46</v>
      </c>
      <c r="B69" s="312">
        <f t="shared" si="12"/>
        <v>0.28586956521739132</v>
      </c>
      <c r="C69" s="311">
        <f t="shared" si="13"/>
        <v>0.27</v>
      </c>
      <c r="D69" s="311">
        <f t="shared" si="14"/>
        <v>0.54</v>
      </c>
    </row>
    <row r="70" spans="1:4" x14ac:dyDescent="0.3">
      <c r="A70" s="226">
        <v>47</v>
      </c>
      <c r="B70" s="312">
        <f t="shared" si="12"/>
        <v>0.28063829787234046</v>
      </c>
      <c r="C70" s="311">
        <f t="shared" si="13"/>
        <v>0.26500000000000001</v>
      </c>
      <c r="D70" s="311">
        <f t="shared" si="14"/>
        <v>0.53</v>
      </c>
    </row>
    <row r="71" spans="1:4" x14ac:dyDescent="0.3">
      <c r="A71" s="226">
        <v>48</v>
      </c>
      <c r="B71" s="312">
        <f t="shared" si="12"/>
        <v>0.2754166666666667</v>
      </c>
      <c r="C71" s="311">
        <f t="shared" si="13"/>
        <v>0.26</v>
      </c>
      <c r="D71" s="311">
        <f t="shared" si="14"/>
        <v>0.52</v>
      </c>
    </row>
    <row r="72" spans="1:4" x14ac:dyDescent="0.3">
      <c r="A72" s="226">
        <v>49</v>
      </c>
      <c r="B72" s="312">
        <f t="shared" si="12"/>
        <v>0.27020408163265308</v>
      </c>
      <c r="C72" s="311">
        <f t="shared" si="13"/>
        <v>0.255</v>
      </c>
      <c r="D72" s="311">
        <f t="shared" si="14"/>
        <v>0.51</v>
      </c>
    </row>
    <row r="73" spans="1:4" x14ac:dyDescent="0.3">
      <c r="A73" s="226">
        <v>50</v>
      </c>
      <c r="B73" s="312">
        <f t="shared" si="12"/>
        <v>0.26500000000000001</v>
      </c>
      <c r="C73" s="311">
        <f t="shared" si="13"/>
        <v>0.25</v>
      </c>
      <c r="D73" s="311">
        <f t="shared" si="14"/>
        <v>0.5</v>
      </c>
    </row>
    <row r="74" spans="1:4" x14ac:dyDescent="0.3">
      <c r="A74" s="226">
        <v>51</v>
      </c>
      <c r="B74" s="312">
        <f t="shared" si="12"/>
        <v>0.25980392156862747</v>
      </c>
      <c r="C74" s="311">
        <f t="shared" si="13"/>
        <v>0.245</v>
      </c>
      <c r="D74" s="311">
        <f t="shared" si="14"/>
        <v>0.49</v>
      </c>
    </row>
    <row r="75" spans="1:4" x14ac:dyDescent="0.3">
      <c r="A75" s="226">
        <v>52</v>
      </c>
      <c r="B75" s="312">
        <f t="shared" si="12"/>
        <v>0.25461538461538463</v>
      </c>
      <c r="C75" s="311">
        <f t="shared" si="13"/>
        <v>0.24</v>
      </c>
      <c r="D75" s="311">
        <f t="shared" si="14"/>
        <v>0.48</v>
      </c>
    </row>
    <row r="76" spans="1:4" x14ac:dyDescent="0.3">
      <c r="A76" s="226">
        <v>53</v>
      </c>
      <c r="B76" s="312">
        <f t="shared" si="12"/>
        <v>0.24943396226415096</v>
      </c>
      <c r="C76" s="311">
        <f t="shared" si="13"/>
        <v>0.23500000000000001</v>
      </c>
      <c r="D76" s="311">
        <f t="shared" si="14"/>
        <v>0.47000000000000003</v>
      </c>
    </row>
    <row r="77" spans="1:4" x14ac:dyDescent="0.3">
      <c r="A77" s="226">
        <v>54</v>
      </c>
      <c r="B77" s="312">
        <f t="shared" si="12"/>
        <v>0.24425925925925923</v>
      </c>
      <c r="C77" s="311">
        <f t="shared" si="13"/>
        <v>0.22999999999999998</v>
      </c>
      <c r="D77" s="311">
        <f t="shared" si="14"/>
        <v>0.45999999999999996</v>
      </c>
    </row>
    <row r="78" spans="1:4" x14ac:dyDescent="0.3">
      <c r="A78" s="226">
        <v>55</v>
      </c>
      <c r="B78" s="312">
        <f t="shared" si="12"/>
        <v>0.2390909090909091</v>
      </c>
      <c r="C78" s="311">
        <f t="shared" si="13"/>
        <v>0.22500000000000001</v>
      </c>
      <c r="D78" s="311">
        <f t="shared" si="14"/>
        <v>0.45</v>
      </c>
    </row>
    <row r="79" spans="1:4" x14ac:dyDescent="0.3">
      <c r="A79" s="226">
        <v>56</v>
      </c>
      <c r="B79" s="312">
        <f t="shared" si="12"/>
        <v>0.2339285714285714</v>
      </c>
      <c r="C79" s="311">
        <f t="shared" si="13"/>
        <v>0.21999999999999997</v>
      </c>
      <c r="D79" s="311">
        <f t="shared" si="14"/>
        <v>0.43999999999999995</v>
      </c>
    </row>
    <row r="80" spans="1:4" x14ac:dyDescent="0.3">
      <c r="A80" s="226">
        <v>57</v>
      </c>
      <c r="B80" s="312">
        <f t="shared" si="12"/>
        <v>0.2287719298245614</v>
      </c>
      <c r="C80" s="311">
        <f t="shared" si="13"/>
        <v>0.215</v>
      </c>
      <c r="D80" s="311">
        <f t="shared" si="14"/>
        <v>0.43</v>
      </c>
    </row>
    <row r="81" spans="1:4" x14ac:dyDescent="0.3">
      <c r="A81" s="226">
        <v>58</v>
      </c>
      <c r="B81" s="312">
        <f t="shared" si="12"/>
        <v>0.22362068965517237</v>
      </c>
      <c r="C81" s="311">
        <f t="shared" si="13"/>
        <v>0.20999999999999996</v>
      </c>
      <c r="D81" s="311">
        <f t="shared" si="14"/>
        <v>0.41999999999999993</v>
      </c>
    </row>
    <row r="82" spans="1:4" x14ac:dyDescent="0.3">
      <c r="A82" s="226">
        <v>59</v>
      </c>
      <c r="B82" s="312">
        <f t="shared" si="12"/>
        <v>0.21847457627118644</v>
      </c>
      <c r="C82" s="311">
        <f t="shared" si="13"/>
        <v>0.20499999999999999</v>
      </c>
      <c r="D82" s="311">
        <f t="shared" si="14"/>
        <v>0.41</v>
      </c>
    </row>
    <row r="83" spans="1:4" x14ac:dyDescent="0.3">
      <c r="A83" s="226">
        <v>60</v>
      </c>
      <c r="B83" s="312">
        <f t="shared" si="12"/>
        <v>0.21333333333333335</v>
      </c>
      <c r="C83" s="311">
        <f t="shared" si="13"/>
        <v>0.2</v>
      </c>
      <c r="D83" s="311">
        <f t="shared" si="14"/>
        <v>0.4</v>
      </c>
    </row>
    <row r="84" spans="1:4" x14ac:dyDescent="0.3">
      <c r="A84" s="226">
        <v>61</v>
      </c>
      <c r="B84" s="312">
        <f t="shared" si="12"/>
        <v>0.20819672131147543</v>
      </c>
      <c r="C84" s="311">
        <f t="shared" si="13"/>
        <v>0.19500000000000001</v>
      </c>
      <c r="D84" s="311">
        <f t="shared" si="14"/>
        <v>0.39</v>
      </c>
    </row>
    <row r="85" spans="1:4" x14ac:dyDescent="0.3">
      <c r="A85" s="226">
        <v>62</v>
      </c>
      <c r="B85" s="312">
        <f t="shared" si="12"/>
        <v>0.20306451612903226</v>
      </c>
      <c r="C85" s="311">
        <f t="shared" si="13"/>
        <v>0.19</v>
      </c>
      <c r="D85" s="311">
        <f t="shared" si="14"/>
        <v>0.38</v>
      </c>
    </row>
    <row r="86" spans="1:4" x14ac:dyDescent="0.3">
      <c r="A86" s="226">
        <v>63</v>
      </c>
      <c r="B86" s="312">
        <f t="shared" si="12"/>
        <v>0.19793650793650794</v>
      </c>
      <c r="C86" s="311">
        <f t="shared" si="13"/>
        <v>0.185</v>
      </c>
      <c r="D86" s="311">
        <f t="shared" si="14"/>
        <v>0.37</v>
      </c>
    </row>
    <row r="87" spans="1:4" x14ac:dyDescent="0.3">
      <c r="A87" s="226">
        <v>64</v>
      </c>
      <c r="B87" s="312">
        <f t="shared" si="12"/>
        <v>0.1928125</v>
      </c>
      <c r="C87" s="311">
        <f t="shared" si="13"/>
        <v>0.18</v>
      </c>
      <c r="D87" s="311">
        <f t="shared" si="14"/>
        <v>0.36</v>
      </c>
    </row>
    <row r="88" spans="1:4" x14ac:dyDescent="0.3">
      <c r="A88" s="226">
        <v>65</v>
      </c>
      <c r="B88" s="312">
        <f t="shared" si="12"/>
        <v>0.18769230769230769</v>
      </c>
      <c r="C88" s="311">
        <f t="shared" si="13"/>
        <v>0.17499999999999999</v>
      </c>
      <c r="D88" s="311">
        <f t="shared" si="14"/>
        <v>0.35</v>
      </c>
    </row>
    <row r="89" spans="1:4" x14ac:dyDescent="0.3">
      <c r="A89" s="226">
        <v>66</v>
      </c>
      <c r="B89" s="312">
        <f t="shared" ref="B89:B123" si="15">C89+(1-C89)/A89</f>
        <v>0.18257575757575756</v>
      </c>
      <c r="C89" s="311">
        <f t="shared" ref="C89:C123" si="16">0.5*D89</f>
        <v>0.16999999999999998</v>
      </c>
      <c r="D89" s="311">
        <f t="shared" si="14"/>
        <v>0.33999999999999997</v>
      </c>
    </row>
    <row r="90" spans="1:4" x14ac:dyDescent="0.3">
      <c r="A90" s="226">
        <v>67</v>
      </c>
      <c r="B90" s="312">
        <f t="shared" si="15"/>
        <v>0.17746268656716416</v>
      </c>
      <c r="C90" s="311">
        <f t="shared" si="16"/>
        <v>0.16499999999999998</v>
      </c>
      <c r="D90" s="311">
        <f t="shared" si="14"/>
        <v>0.32999999999999996</v>
      </c>
    </row>
    <row r="91" spans="1:4" x14ac:dyDescent="0.3">
      <c r="A91" s="226">
        <v>68</v>
      </c>
      <c r="B91" s="312">
        <f t="shared" si="15"/>
        <v>0.17235294117647057</v>
      </c>
      <c r="C91" s="311">
        <f t="shared" si="16"/>
        <v>0.15999999999999998</v>
      </c>
      <c r="D91" s="311">
        <f t="shared" si="14"/>
        <v>0.31999999999999995</v>
      </c>
    </row>
    <row r="92" spans="1:4" x14ac:dyDescent="0.3">
      <c r="A92" s="226">
        <v>69</v>
      </c>
      <c r="B92" s="312">
        <f t="shared" si="15"/>
        <v>0.16724637681159418</v>
      </c>
      <c r="C92" s="311">
        <f t="shared" si="16"/>
        <v>0.15499999999999997</v>
      </c>
      <c r="D92" s="311">
        <f t="shared" si="14"/>
        <v>0.30999999999999994</v>
      </c>
    </row>
    <row r="93" spans="1:4" x14ac:dyDescent="0.3">
      <c r="A93" s="226">
        <v>70</v>
      </c>
      <c r="B93" s="312">
        <f t="shared" si="15"/>
        <v>0.16214285714285717</v>
      </c>
      <c r="C93" s="311">
        <f t="shared" si="16"/>
        <v>0.15000000000000002</v>
      </c>
      <c r="D93" s="311">
        <f t="shared" si="14"/>
        <v>0.30000000000000004</v>
      </c>
    </row>
    <row r="94" spans="1:4" x14ac:dyDescent="0.3">
      <c r="A94" s="226">
        <v>71</v>
      </c>
      <c r="B94" s="312">
        <f t="shared" si="15"/>
        <v>0.15704225352112672</v>
      </c>
      <c r="C94" s="311">
        <f t="shared" si="16"/>
        <v>0.14499999999999996</v>
      </c>
      <c r="D94" s="311">
        <f t="shared" si="14"/>
        <v>0.28999999999999992</v>
      </c>
    </row>
    <row r="95" spans="1:4" x14ac:dyDescent="0.3">
      <c r="A95" s="226">
        <v>72</v>
      </c>
      <c r="B95" s="312">
        <f t="shared" si="15"/>
        <v>0.15194444444444447</v>
      </c>
      <c r="C95" s="311">
        <f t="shared" si="16"/>
        <v>0.14000000000000001</v>
      </c>
      <c r="D95" s="311">
        <f t="shared" si="14"/>
        <v>0.28000000000000003</v>
      </c>
    </row>
    <row r="96" spans="1:4" x14ac:dyDescent="0.3">
      <c r="A96" s="226">
        <v>73</v>
      </c>
      <c r="B96" s="312">
        <f t="shared" si="15"/>
        <v>0.14684931506849311</v>
      </c>
      <c r="C96" s="311">
        <f t="shared" si="16"/>
        <v>0.13499999999999995</v>
      </c>
      <c r="D96" s="311">
        <f t="shared" si="14"/>
        <v>0.26999999999999991</v>
      </c>
    </row>
    <row r="97" spans="1:4" x14ac:dyDescent="0.3">
      <c r="A97" s="226">
        <v>74</v>
      </c>
      <c r="B97" s="312">
        <f t="shared" si="15"/>
        <v>0.14175675675675675</v>
      </c>
      <c r="C97" s="311">
        <f t="shared" si="16"/>
        <v>0.13</v>
      </c>
      <c r="D97" s="311">
        <f t="shared" si="14"/>
        <v>0.26</v>
      </c>
    </row>
    <row r="98" spans="1:4" x14ac:dyDescent="0.3">
      <c r="A98" s="226">
        <v>75</v>
      </c>
      <c r="B98" s="312">
        <f t="shared" si="15"/>
        <v>0.13666666666666666</v>
      </c>
      <c r="C98" s="311">
        <f t="shared" si="16"/>
        <v>0.125</v>
      </c>
      <c r="D98" s="311">
        <f t="shared" si="14"/>
        <v>0.25</v>
      </c>
    </row>
    <row r="99" spans="1:4" x14ac:dyDescent="0.3">
      <c r="A99" s="226">
        <v>76</v>
      </c>
      <c r="B99" s="312">
        <f t="shared" si="15"/>
        <v>0.13157894736842105</v>
      </c>
      <c r="C99" s="311">
        <f t="shared" si="16"/>
        <v>0.12</v>
      </c>
      <c r="D99" s="311">
        <f t="shared" ref="D99:D113" si="17">0.9-0.8*(A99-A$33)/80</f>
        <v>0.24</v>
      </c>
    </row>
    <row r="100" spans="1:4" x14ac:dyDescent="0.3">
      <c r="A100" s="226">
        <v>77</v>
      </c>
      <c r="B100" s="312">
        <f t="shared" si="15"/>
        <v>0.12649350649350649</v>
      </c>
      <c r="C100" s="311">
        <f t="shared" si="16"/>
        <v>0.11499999999999999</v>
      </c>
      <c r="D100" s="311">
        <f t="shared" si="17"/>
        <v>0.22999999999999998</v>
      </c>
    </row>
    <row r="101" spans="1:4" x14ac:dyDescent="0.3">
      <c r="A101" s="226">
        <v>78</v>
      </c>
      <c r="B101" s="312">
        <f t="shared" si="15"/>
        <v>0.12141025641025639</v>
      </c>
      <c r="C101" s="311">
        <f t="shared" si="16"/>
        <v>0.10999999999999999</v>
      </c>
      <c r="D101" s="311">
        <f t="shared" si="17"/>
        <v>0.21999999999999997</v>
      </c>
    </row>
    <row r="102" spans="1:4" x14ac:dyDescent="0.3">
      <c r="A102" s="226">
        <v>79</v>
      </c>
      <c r="B102" s="312">
        <f t="shared" si="15"/>
        <v>0.11632911392405061</v>
      </c>
      <c r="C102" s="311">
        <f t="shared" si="16"/>
        <v>0.10499999999999998</v>
      </c>
      <c r="D102" s="311">
        <f t="shared" si="17"/>
        <v>0.20999999999999996</v>
      </c>
    </row>
    <row r="103" spans="1:4" x14ac:dyDescent="0.3">
      <c r="A103" s="226">
        <v>80</v>
      </c>
      <c r="B103" s="312">
        <f t="shared" si="15"/>
        <v>0.11125000000000003</v>
      </c>
      <c r="C103" s="311">
        <f t="shared" si="16"/>
        <v>0.10000000000000003</v>
      </c>
      <c r="D103" s="311">
        <f t="shared" si="17"/>
        <v>0.20000000000000007</v>
      </c>
    </row>
    <row r="104" spans="1:4" x14ac:dyDescent="0.3">
      <c r="A104" s="226">
        <v>81</v>
      </c>
      <c r="B104" s="312">
        <f t="shared" si="15"/>
        <v>0.10617283950617282</v>
      </c>
      <c r="C104" s="311">
        <f t="shared" si="16"/>
        <v>9.4999999999999973E-2</v>
      </c>
      <c r="D104" s="311">
        <f t="shared" si="17"/>
        <v>0.18999999999999995</v>
      </c>
    </row>
    <row r="105" spans="1:4" x14ac:dyDescent="0.3">
      <c r="A105" s="226">
        <v>82</v>
      </c>
      <c r="B105" s="312">
        <f t="shared" si="15"/>
        <v>0.10109756097560978</v>
      </c>
      <c r="C105" s="311">
        <f t="shared" si="16"/>
        <v>9.0000000000000024E-2</v>
      </c>
      <c r="D105" s="311">
        <f t="shared" si="17"/>
        <v>0.18000000000000005</v>
      </c>
    </row>
    <row r="106" spans="1:4" x14ac:dyDescent="0.3">
      <c r="A106" s="226">
        <v>83</v>
      </c>
      <c r="B106" s="312">
        <f t="shared" si="15"/>
        <v>9.6024096385542129E-2</v>
      </c>
      <c r="C106" s="311">
        <f t="shared" si="16"/>
        <v>8.4999999999999964E-2</v>
      </c>
      <c r="D106" s="311">
        <f t="shared" si="17"/>
        <v>0.16999999999999993</v>
      </c>
    </row>
    <row r="107" spans="1:4" x14ac:dyDescent="0.3">
      <c r="A107" s="226">
        <v>84</v>
      </c>
      <c r="B107" s="312">
        <f t="shared" si="15"/>
        <v>9.0952380952380965E-2</v>
      </c>
      <c r="C107" s="311">
        <f t="shared" si="16"/>
        <v>8.0000000000000016E-2</v>
      </c>
      <c r="D107" s="311">
        <f t="shared" si="17"/>
        <v>0.16000000000000003</v>
      </c>
    </row>
    <row r="108" spans="1:4" x14ac:dyDescent="0.3">
      <c r="A108" s="226">
        <v>85</v>
      </c>
      <c r="B108" s="312">
        <f t="shared" si="15"/>
        <v>8.5882352941176479E-2</v>
      </c>
      <c r="C108" s="311">
        <f t="shared" si="16"/>
        <v>7.5000000000000011E-2</v>
      </c>
      <c r="D108" s="311">
        <f t="shared" si="17"/>
        <v>0.15000000000000002</v>
      </c>
    </row>
    <row r="109" spans="1:4" x14ac:dyDescent="0.3">
      <c r="A109" s="226">
        <v>86</v>
      </c>
      <c r="B109" s="312">
        <f t="shared" si="15"/>
        <v>8.0813953488372101E-2</v>
      </c>
      <c r="C109" s="311">
        <f t="shared" si="16"/>
        <v>7.0000000000000007E-2</v>
      </c>
      <c r="D109" s="311">
        <f t="shared" si="17"/>
        <v>0.14000000000000001</v>
      </c>
    </row>
    <row r="110" spans="1:4" x14ac:dyDescent="0.3">
      <c r="A110" s="226">
        <v>87</v>
      </c>
      <c r="B110" s="312">
        <f t="shared" si="15"/>
        <v>7.5747126436781609E-2</v>
      </c>
      <c r="C110" s="311">
        <f t="shared" si="16"/>
        <v>6.5000000000000002E-2</v>
      </c>
      <c r="D110" s="311">
        <f t="shared" si="17"/>
        <v>0.13</v>
      </c>
    </row>
    <row r="111" spans="1:4" x14ac:dyDescent="0.3">
      <c r="A111" s="226">
        <v>88</v>
      </c>
      <c r="B111" s="312">
        <f t="shared" si="15"/>
        <v>7.0681818181818179E-2</v>
      </c>
      <c r="C111" s="311">
        <f t="shared" si="16"/>
        <v>0.06</v>
      </c>
      <c r="D111" s="311">
        <f t="shared" si="17"/>
        <v>0.12</v>
      </c>
    </row>
    <row r="112" spans="1:4" x14ac:dyDescent="0.3">
      <c r="A112" s="226">
        <v>89</v>
      </c>
      <c r="B112" s="312">
        <f t="shared" si="15"/>
        <v>6.5617977528089885E-2</v>
      </c>
      <c r="C112" s="311">
        <f t="shared" si="16"/>
        <v>5.4999999999999993E-2</v>
      </c>
      <c r="D112" s="311">
        <f t="shared" si="17"/>
        <v>0.10999999999999999</v>
      </c>
    </row>
    <row r="113" spans="1:4" x14ac:dyDescent="0.3">
      <c r="A113" s="226">
        <v>90</v>
      </c>
      <c r="B113" s="312">
        <f t="shared" si="15"/>
        <v>6.0555555555555543E-2</v>
      </c>
      <c r="C113" s="311">
        <f t="shared" si="16"/>
        <v>4.9999999999999989E-2</v>
      </c>
      <c r="D113" s="311">
        <f t="shared" si="17"/>
        <v>9.9999999999999978E-2</v>
      </c>
    </row>
    <row r="114" spans="1:4" x14ac:dyDescent="0.3">
      <c r="A114" s="226">
        <v>91</v>
      </c>
      <c r="B114" s="312">
        <f t="shared" si="15"/>
        <v>6.0439560439560426E-2</v>
      </c>
      <c r="C114" s="311">
        <f t="shared" si="16"/>
        <v>4.9999999999999989E-2</v>
      </c>
      <c r="D114" s="311">
        <f>D113</f>
        <v>9.9999999999999978E-2</v>
      </c>
    </row>
    <row r="115" spans="1:4" x14ac:dyDescent="0.3">
      <c r="A115" s="226">
        <v>92</v>
      </c>
      <c r="B115" s="312">
        <f t="shared" si="15"/>
        <v>6.0326086956521724E-2</v>
      </c>
      <c r="C115" s="311">
        <f t="shared" si="16"/>
        <v>4.9999999999999989E-2</v>
      </c>
      <c r="D115" s="311">
        <f t="shared" ref="D115:D122" si="18">D114</f>
        <v>9.9999999999999978E-2</v>
      </c>
    </row>
    <row r="116" spans="1:4" x14ac:dyDescent="0.3">
      <c r="A116" s="226">
        <v>93</v>
      </c>
      <c r="B116" s="312">
        <f t="shared" si="15"/>
        <v>6.021505376344085E-2</v>
      </c>
      <c r="C116" s="311">
        <f t="shared" si="16"/>
        <v>4.9999999999999989E-2</v>
      </c>
      <c r="D116" s="311">
        <f t="shared" si="18"/>
        <v>9.9999999999999978E-2</v>
      </c>
    </row>
    <row r="117" spans="1:4" x14ac:dyDescent="0.3">
      <c r="A117" s="226">
        <v>94</v>
      </c>
      <c r="B117" s="312">
        <f t="shared" si="15"/>
        <v>6.0106382978723394E-2</v>
      </c>
      <c r="C117" s="311">
        <f t="shared" si="16"/>
        <v>4.9999999999999989E-2</v>
      </c>
      <c r="D117" s="311">
        <f t="shared" si="18"/>
        <v>9.9999999999999978E-2</v>
      </c>
    </row>
    <row r="118" spans="1:4" x14ac:dyDescent="0.3">
      <c r="A118" s="226">
        <v>95</v>
      </c>
      <c r="B118" s="312">
        <f t="shared" si="15"/>
        <v>5.9999999999999991E-2</v>
      </c>
      <c r="C118" s="311">
        <f t="shared" si="16"/>
        <v>4.9999999999999989E-2</v>
      </c>
      <c r="D118" s="311">
        <f t="shared" si="18"/>
        <v>9.9999999999999978E-2</v>
      </c>
    </row>
    <row r="119" spans="1:4" x14ac:dyDescent="0.3">
      <c r="A119" s="226">
        <v>96</v>
      </c>
      <c r="B119" s="312">
        <f t="shared" si="15"/>
        <v>5.9895833333333322E-2</v>
      </c>
      <c r="C119" s="311">
        <f t="shared" si="16"/>
        <v>4.9999999999999989E-2</v>
      </c>
      <c r="D119" s="311">
        <f t="shared" si="18"/>
        <v>9.9999999999999978E-2</v>
      </c>
    </row>
    <row r="120" spans="1:4" x14ac:dyDescent="0.3">
      <c r="A120" s="226">
        <v>97</v>
      </c>
      <c r="B120" s="312">
        <f t="shared" si="15"/>
        <v>5.979381443298968E-2</v>
      </c>
      <c r="C120" s="311">
        <f t="shared" si="16"/>
        <v>4.9999999999999989E-2</v>
      </c>
      <c r="D120" s="311">
        <f t="shared" si="18"/>
        <v>9.9999999999999978E-2</v>
      </c>
    </row>
    <row r="121" spans="1:4" x14ac:dyDescent="0.3">
      <c r="A121" s="226">
        <v>98</v>
      </c>
      <c r="B121" s="312">
        <f t="shared" si="15"/>
        <v>5.9693877551020395E-2</v>
      </c>
      <c r="C121" s="311">
        <f t="shared" si="16"/>
        <v>4.9999999999999989E-2</v>
      </c>
      <c r="D121" s="311">
        <f t="shared" si="18"/>
        <v>9.9999999999999978E-2</v>
      </c>
    </row>
    <row r="122" spans="1:4" x14ac:dyDescent="0.3">
      <c r="A122" s="226">
        <v>99</v>
      </c>
      <c r="B122" s="312">
        <f t="shared" si="15"/>
        <v>5.9595959595959584E-2</v>
      </c>
      <c r="C122" s="311">
        <f t="shared" si="16"/>
        <v>4.9999999999999989E-2</v>
      </c>
      <c r="D122" s="311">
        <f t="shared" si="18"/>
        <v>9.9999999999999978E-2</v>
      </c>
    </row>
    <row r="123" spans="1:4" x14ac:dyDescent="0.3">
      <c r="A123" s="226">
        <v>100</v>
      </c>
      <c r="B123" s="312">
        <f t="shared" si="15"/>
        <v>5.949999999999999E-2</v>
      </c>
      <c r="C123" s="311">
        <f t="shared" si="16"/>
        <v>4.9999999999999989E-2</v>
      </c>
      <c r="D123" s="311">
        <f t="shared" ref="D123" si="19">D122</f>
        <v>9.9999999999999978E-2</v>
      </c>
    </row>
  </sheetData>
  <mergeCells count="2">
    <mergeCell ref="B21:C21"/>
    <mergeCell ref="B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heetViews>
  <sheetFormatPr baseColWidth="10" defaultRowHeight="14.4" x14ac:dyDescent="0.3"/>
  <cols>
    <col min="2" max="2" width="12.21875" bestFit="1" customWidth="1"/>
    <col min="3" max="7" width="11.6640625" bestFit="1" customWidth="1"/>
  </cols>
  <sheetData>
    <row r="1" spans="1:8" ht="15.6" x14ac:dyDescent="0.3">
      <c r="A1" s="2" t="s">
        <v>178</v>
      </c>
      <c r="B1" s="19"/>
      <c r="C1" s="19"/>
      <c r="D1" s="19"/>
      <c r="E1" s="19"/>
      <c r="F1" s="19"/>
      <c r="G1" s="19"/>
      <c r="H1" s="19"/>
    </row>
    <row r="2" spans="1:8" ht="15.6" x14ac:dyDescent="0.3">
      <c r="A2" s="19" t="s">
        <v>179</v>
      </c>
      <c r="B2" s="19"/>
      <c r="C2" s="19"/>
      <c r="D2" s="19"/>
      <c r="E2" s="19"/>
      <c r="F2" s="19"/>
      <c r="G2" s="19"/>
      <c r="H2" s="19"/>
    </row>
    <row r="3" spans="1:8" ht="15.6" x14ac:dyDescent="0.3">
      <c r="A3" s="19"/>
      <c r="B3" s="19"/>
      <c r="C3" s="19"/>
      <c r="D3" s="19"/>
      <c r="E3" s="19"/>
      <c r="F3" s="19"/>
      <c r="G3" s="19"/>
      <c r="H3" s="19"/>
    </row>
    <row r="4" spans="1:8" ht="15.6" x14ac:dyDescent="0.3">
      <c r="A4" s="19"/>
      <c r="B4" s="19" t="s">
        <v>177</v>
      </c>
      <c r="C4" s="19" t="s">
        <v>174</v>
      </c>
      <c r="D4" s="43" t="s">
        <v>172</v>
      </c>
      <c r="E4" s="43" t="s">
        <v>173</v>
      </c>
      <c r="F4" s="43" t="s">
        <v>176</v>
      </c>
      <c r="G4" s="43" t="s">
        <v>171</v>
      </c>
      <c r="H4" s="183" t="s">
        <v>175</v>
      </c>
    </row>
    <row r="5" spans="1:8" ht="15.6" x14ac:dyDescent="0.3">
      <c r="A5" s="19">
        <v>1870</v>
      </c>
      <c r="B5" s="41">
        <v>6.0426439247504557E-2</v>
      </c>
      <c r="C5" s="41">
        <v>5.0000000000000001E-3</v>
      </c>
      <c r="D5" s="41">
        <v>1E-3</v>
      </c>
      <c r="E5" s="41">
        <v>1E-3</v>
      </c>
      <c r="F5" s="41">
        <v>2E-3</v>
      </c>
      <c r="G5" s="41">
        <v>1E-3</v>
      </c>
      <c r="H5" s="41">
        <v>7.0426439247504566E-2</v>
      </c>
    </row>
    <row r="6" spans="1:8" ht="15.6" x14ac:dyDescent="0.3">
      <c r="A6" s="19">
        <f t="shared" ref="A6:A33" si="0">A5+5</f>
        <v>1875</v>
      </c>
      <c r="B6" s="41">
        <v>6.2305547148365996E-2</v>
      </c>
      <c r="C6" s="41">
        <v>6.7166666666666659E-3</v>
      </c>
      <c r="D6" s="41">
        <v>1E-3</v>
      </c>
      <c r="E6" s="41">
        <v>1E-3</v>
      </c>
      <c r="F6" s="41">
        <v>2E-3</v>
      </c>
      <c r="G6" s="41">
        <v>1E-3</v>
      </c>
      <c r="H6" s="41">
        <v>7.402221381503267E-2</v>
      </c>
    </row>
    <row r="7" spans="1:8" ht="15.6" x14ac:dyDescent="0.3">
      <c r="A7" s="19">
        <f t="shared" si="0"/>
        <v>1880</v>
      </c>
      <c r="B7" s="41">
        <v>6.4184655049227435E-2</v>
      </c>
      <c r="C7" s="41">
        <v>8.4333333333333326E-3</v>
      </c>
      <c r="D7" s="41">
        <v>1E-3</v>
      </c>
      <c r="E7" s="41">
        <v>1E-3</v>
      </c>
      <c r="F7" s="41">
        <v>2E-3</v>
      </c>
      <c r="G7" s="41">
        <v>1E-3</v>
      </c>
      <c r="H7" s="41">
        <v>7.7617988382560774E-2</v>
      </c>
    </row>
    <row r="8" spans="1:8" ht="15.6" x14ac:dyDescent="0.3">
      <c r="A8" s="19">
        <f t="shared" si="0"/>
        <v>1885</v>
      </c>
      <c r="B8" s="41">
        <v>6.578792052723513E-2</v>
      </c>
      <c r="C8" s="41">
        <v>8.8333333333333337E-3</v>
      </c>
      <c r="D8" s="41">
        <v>1.5E-3</v>
      </c>
      <c r="E8" s="41">
        <v>1.5E-3</v>
      </c>
      <c r="F8" s="41">
        <v>2.5000000000000001E-3</v>
      </c>
      <c r="G8" s="41">
        <v>1E-3</v>
      </c>
      <c r="H8" s="41">
        <v>8.1121253860568468E-2</v>
      </c>
    </row>
    <row r="9" spans="1:8" ht="15.6" x14ac:dyDescent="0.3">
      <c r="A9" s="19">
        <f t="shared" si="0"/>
        <v>1890</v>
      </c>
      <c r="B9" s="41">
        <v>6.7391186005242826E-2</v>
      </c>
      <c r="C9" s="41">
        <v>9.2333333333333347E-3</v>
      </c>
      <c r="D9" s="41">
        <v>2E-3</v>
      </c>
      <c r="E9" s="41">
        <v>2E-3</v>
      </c>
      <c r="F9" s="41">
        <v>3.0000000000000001E-3</v>
      </c>
      <c r="G9" s="41">
        <v>1E-3</v>
      </c>
      <c r="H9" s="41">
        <v>8.4624519338576162E-2</v>
      </c>
    </row>
    <row r="10" spans="1:8" ht="15.6" x14ac:dyDescent="0.3">
      <c r="A10" s="19">
        <f t="shared" si="0"/>
        <v>1895</v>
      </c>
      <c r="B10" s="41">
        <v>6.8019942093770047E-2</v>
      </c>
      <c r="C10" s="41">
        <v>1.0133333333333334E-2</v>
      </c>
      <c r="D10" s="41">
        <v>2E-3</v>
      </c>
      <c r="E10" s="41">
        <v>2E-3</v>
      </c>
      <c r="F10" s="41">
        <v>3.0000000000000001E-3</v>
      </c>
      <c r="G10" s="41">
        <v>1E-3</v>
      </c>
      <c r="H10" s="41">
        <v>8.6153275427103382E-2</v>
      </c>
    </row>
    <row r="11" spans="1:8" ht="15.6" x14ac:dyDescent="0.3">
      <c r="A11" s="19">
        <f t="shared" si="0"/>
        <v>1900</v>
      </c>
      <c r="B11" s="41">
        <v>6.8648698182297269E-2</v>
      </c>
      <c r="C11" s="41">
        <v>1.1033333333333332E-2</v>
      </c>
      <c r="D11" s="41">
        <v>2E-3</v>
      </c>
      <c r="E11" s="41">
        <v>2E-3</v>
      </c>
      <c r="F11" s="41">
        <v>3.0000000000000001E-3</v>
      </c>
      <c r="G11" s="41">
        <v>1E-3</v>
      </c>
      <c r="H11" s="41">
        <v>8.7682031515630601E-2</v>
      </c>
    </row>
    <row r="12" spans="1:8" ht="15.6" x14ac:dyDescent="0.3">
      <c r="A12" s="19">
        <f t="shared" si="0"/>
        <v>1905</v>
      </c>
      <c r="B12" s="41">
        <v>7.1988146305870498E-2</v>
      </c>
      <c r="C12" s="41">
        <v>1.14E-2</v>
      </c>
      <c r="D12" s="41">
        <v>2E-3</v>
      </c>
      <c r="E12" s="41">
        <v>2E-3</v>
      </c>
      <c r="F12" s="41">
        <v>3.0000000000000001E-3</v>
      </c>
      <c r="G12" s="41">
        <v>1E-3</v>
      </c>
      <c r="H12" s="41">
        <v>9.1388146305870499E-2</v>
      </c>
    </row>
    <row r="13" spans="1:8" ht="15.6" x14ac:dyDescent="0.3">
      <c r="A13" s="19">
        <f t="shared" si="0"/>
        <v>1910</v>
      </c>
      <c r="B13" s="41">
        <v>7.5327594429443714E-2</v>
      </c>
      <c r="C13" s="41">
        <v>1.1766666666666667E-2</v>
      </c>
      <c r="D13" s="41">
        <v>2E-3</v>
      </c>
      <c r="E13" s="41">
        <v>2E-3</v>
      </c>
      <c r="F13" s="41">
        <v>3.0000000000000001E-3</v>
      </c>
      <c r="G13" s="41">
        <v>1E-3</v>
      </c>
      <c r="H13" s="41">
        <v>9.5094261096110383E-2</v>
      </c>
    </row>
    <row r="14" spans="1:8" ht="15.6" x14ac:dyDescent="0.3">
      <c r="A14" s="19">
        <f t="shared" si="0"/>
        <v>1915</v>
      </c>
      <c r="B14" s="41">
        <v>8.5899110005257795E-2</v>
      </c>
      <c r="C14" s="41">
        <v>1.3383333333333334E-2</v>
      </c>
      <c r="D14" s="41">
        <v>6.0000000000000001E-3</v>
      </c>
      <c r="E14" s="41">
        <v>6.0000000000000001E-3</v>
      </c>
      <c r="F14" s="41">
        <v>6.5000000000000006E-3</v>
      </c>
      <c r="G14" s="41">
        <v>5.4999999999999997E-3</v>
      </c>
      <c r="H14" s="41">
        <v>0.12328244333859112</v>
      </c>
    </row>
    <row r="15" spans="1:8" ht="15.6" x14ac:dyDescent="0.3">
      <c r="A15" s="19">
        <f t="shared" si="0"/>
        <v>1920</v>
      </c>
      <c r="B15" s="41">
        <v>9.6470625581071875E-2</v>
      </c>
      <c r="C15" s="41">
        <v>1.4999999999999999E-2</v>
      </c>
      <c r="D15" s="41">
        <v>0.01</v>
      </c>
      <c r="E15" s="41">
        <v>0.01</v>
      </c>
      <c r="F15" s="41">
        <v>0.01</v>
      </c>
      <c r="G15" s="41">
        <v>0.01</v>
      </c>
      <c r="H15" s="41">
        <v>0.15147062558107185</v>
      </c>
    </row>
    <row r="16" spans="1:8" ht="15.6" x14ac:dyDescent="0.3">
      <c r="A16" s="19">
        <f t="shared" si="0"/>
        <v>1925</v>
      </c>
      <c r="B16" s="41">
        <v>0.10168123347684541</v>
      </c>
      <c r="C16" s="41">
        <v>1.7500000000000002E-2</v>
      </c>
      <c r="D16" s="41">
        <v>1.4999999999999999E-2</v>
      </c>
      <c r="E16" s="41">
        <v>1.4999999999999999E-2</v>
      </c>
      <c r="F16" s="41">
        <v>0.01</v>
      </c>
      <c r="G16" s="41">
        <v>0.01</v>
      </c>
      <c r="H16" s="41">
        <v>0.16918123347684538</v>
      </c>
    </row>
    <row r="17" spans="1:8" ht="15.6" x14ac:dyDescent="0.3">
      <c r="A17" s="19">
        <f t="shared" si="0"/>
        <v>1930</v>
      </c>
      <c r="B17" s="41">
        <v>0.10689184137261895</v>
      </c>
      <c r="C17" s="41">
        <v>0.02</v>
      </c>
      <c r="D17" s="41">
        <v>0.02</v>
      </c>
      <c r="E17" s="41">
        <v>0.02</v>
      </c>
      <c r="F17" s="41">
        <v>0.01</v>
      </c>
      <c r="G17" s="41">
        <v>0.01</v>
      </c>
      <c r="H17" s="41">
        <v>0.18689184137261891</v>
      </c>
    </row>
    <row r="18" spans="1:8" ht="15.6" x14ac:dyDescent="0.3">
      <c r="A18" s="19">
        <f t="shared" si="0"/>
        <v>1935</v>
      </c>
      <c r="B18" s="41">
        <v>0.10847774807940769</v>
      </c>
      <c r="C18" s="41">
        <v>2.5000000000000001E-2</v>
      </c>
      <c r="D18" s="41">
        <v>2.5000000000000001E-2</v>
      </c>
      <c r="E18" s="41">
        <v>2.5000000000000001E-2</v>
      </c>
      <c r="F18" s="41">
        <v>1.4999999999999999E-2</v>
      </c>
      <c r="G18" s="41">
        <v>1.4999999999999999E-2</v>
      </c>
      <c r="H18" s="41">
        <v>0.21347774807940767</v>
      </c>
    </row>
    <row r="19" spans="1:8" ht="15.6" x14ac:dyDescent="0.3">
      <c r="A19" s="19">
        <f t="shared" si="0"/>
        <v>1940</v>
      </c>
      <c r="B19" s="41">
        <v>0.11006365478619641</v>
      </c>
      <c r="C19" s="41">
        <v>0.03</v>
      </c>
      <c r="D19" s="41">
        <v>0.03</v>
      </c>
      <c r="E19" s="41">
        <v>0.03</v>
      </c>
      <c r="F19" s="41">
        <v>0.02</v>
      </c>
      <c r="G19" s="41">
        <v>0.02</v>
      </c>
      <c r="H19" s="41">
        <v>0.2400636547861964</v>
      </c>
    </row>
    <row r="20" spans="1:8" ht="17.399999999999999" customHeight="1" x14ac:dyDescent="0.3">
      <c r="A20" s="19">
        <f t="shared" si="0"/>
        <v>1945</v>
      </c>
      <c r="B20" s="41">
        <v>0.11824626030785212</v>
      </c>
      <c r="C20" s="41">
        <v>3.2500000000000001E-2</v>
      </c>
      <c r="D20" s="41">
        <v>3.2500000000000001E-2</v>
      </c>
      <c r="E20" s="41">
        <v>3.5000000000000003E-2</v>
      </c>
      <c r="F20" s="41">
        <v>0.03</v>
      </c>
      <c r="G20" s="41">
        <v>0.03</v>
      </c>
      <c r="H20" s="41">
        <v>0.27824626030785216</v>
      </c>
    </row>
    <row r="21" spans="1:8" ht="15.6" x14ac:dyDescent="0.3">
      <c r="A21" s="19">
        <f t="shared" si="0"/>
        <v>1950</v>
      </c>
      <c r="B21" s="41">
        <v>0.12642886582950785</v>
      </c>
      <c r="C21" s="41">
        <v>3.5000000000000003E-2</v>
      </c>
      <c r="D21" s="41">
        <v>3.5000000000000003E-2</v>
      </c>
      <c r="E21" s="41">
        <v>0.04</v>
      </c>
      <c r="F21" s="41">
        <v>0.04</v>
      </c>
      <c r="G21" s="41">
        <v>0.04</v>
      </c>
      <c r="H21" s="41">
        <v>0.31642886582950785</v>
      </c>
    </row>
    <row r="22" spans="1:8" ht="15.6" x14ac:dyDescent="0.3">
      <c r="A22" s="19">
        <f t="shared" si="0"/>
        <v>1955</v>
      </c>
      <c r="B22" s="41">
        <v>0.12447662110035429</v>
      </c>
      <c r="C22" s="41">
        <v>3.7500000000000006E-2</v>
      </c>
      <c r="D22" s="41">
        <v>0.04</v>
      </c>
      <c r="E22" s="41">
        <v>4.4999999999999998E-2</v>
      </c>
      <c r="F22" s="41">
        <v>4.4999999999999998E-2</v>
      </c>
      <c r="G22" s="41">
        <v>4.4999999999999998E-2</v>
      </c>
      <c r="H22" s="41">
        <v>0.33697662110035426</v>
      </c>
    </row>
    <row r="23" spans="1:8" ht="15.6" x14ac:dyDescent="0.3">
      <c r="A23" s="19">
        <f t="shared" si="0"/>
        <v>1960</v>
      </c>
      <c r="B23" s="41">
        <v>0.12252437637120071</v>
      </c>
      <c r="C23" s="41">
        <v>0.04</v>
      </c>
      <c r="D23" s="41">
        <v>4.4999999999999998E-2</v>
      </c>
      <c r="E23" s="41">
        <v>0.05</v>
      </c>
      <c r="F23" s="41">
        <v>0.05</v>
      </c>
      <c r="G23" s="41">
        <v>0.05</v>
      </c>
      <c r="H23" s="41">
        <v>0.35752437637120066</v>
      </c>
    </row>
    <row r="24" spans="1:8" ht="15.6" x14ac:dyDescent="0.3">
      <c r="A24" s="19">
        <f t="shared" si="0"/>
        <v>1965</v>
      </c>
      <c r="B24" s="41">
        <v>0.12440609471136563</v>
      </c>
      <c r="C24" s="41">
        <v>4.4999999999999998E-2</v>
      </c>
      <c r="D24" s="41">
        <v>5.7500000000000002E-2</v>
      </c>
      <c r="E24" s="41">
        <v>5.5E-2</v>
      </c>
      <c r="F24" s="41">
        <v>5.2500000000000005E-2</v>
      </c>
      <c r="G24" s="41">
        <v>0.05</v>
      </c>
      <c r="H24" s="41">
        <v>0.38440609471136555</v>
      </c>
    </row>
    <row r="25" spans="1:8" ht="15.6" x14ac:dyDescent="0.3">
      <c r="A25" s="19">
        <f t="shared" si="0"/>
        <v>1970</v>
      </c>
      <c r="B25" s="41">
        <v>0.12628781305153053</v>
      </c>
      <c r="C25" s="41">
        <v>0.05</v>
      </c>
      <c r="D25" s="41">
        <v>7.0000000000000007E-2</v>
      </c>
      <c r="E25" s="41">
        <v>0.06</v>
      </c>
      <c r="F25" s="41">
        <v>5.5E-2</v>
      </c>
      <c r="G25" s="41">
        <v>0.05</v>
      </c>
      <c r="H25" s="41">
        <v>0.4112878130515305</v>
      </c>
    </row>
    <row r="26" spans="1:8" ht="15.6" x14ac:dyDescent="0.3">
      <c r="A26" s="19">
        <f t="shared" si="0"/>
        <v>1975</v>
      </c>
      <c r="B26" s="41">
        <v>0.12807477385198768</v>
      </c>
      <c r="C26" s="41">
        <v>5.5E-2</v>
      </c>
      <c r="D26" s="41">
        <v>0.08</v>
      </c>
      <c r="E26" s="41">
        <v>6.5000000000000002E-2</v>
      </c>
      <c r="F26" s="41">
        <v>5.7499999999999996E-2</v>
      </c>
      <c r="G26" s="41">
        <v>0.05</v>
      </c>
      <c r="H26" s="41">
        <v>0.43557477385198762</v>
      </c>
    </row>
    <row r="27" spans="1:8" ht="15.6" x14ac:dyDescent="0.3">
      <c r="A27" s="19">
        <f t="shared" si="0"/>
        <v>1980</v>
      </c>
      <c r="B27" s="41">
        <v>0.12986173465244483</v>
      </c>
      <c r="C27" s="41">
        <v>0.06</v>
      </c>
      <c r="D27" s="41">
        <v>0.09</v>
      </c>
      <c r="E27" s="41">
        <v>7.0000000000000007E-2</v>
      </c>
      <c r="F27" s="41">
        <v>0.06</v>
      </c>
      <c r="G27" s="41">
        <v>0.05</v>
      </c>
      <c r="H27" s="41">
        <v>0.45986173465244479</v>
      </c>
    </row>
    <row r="28" spans="1:8" ht="15.6" x14ac:dyDescent="0.3">
      <c r="A28" s="19">
        <f t="shared" si="0"/>
        <v>1985</v>
      </c>
      <c r="B28" s="41">
        <v>0.12416550138935345</v>
      </c>
      <c r="C28" s="41">
        <v>6.1818181818181821E-2</v>
      </c>
      <c r="D28" s="41">
        <v>9.5000000000000001E-2</v>
      </c>
      <c r="E28" s="41">
        <v>7.3636363636363639E-2</v>
      </c>
      <c r="F28" s="41">
        <v>5.5E-2</v>
      </c>
      <c r="G28" s="41">
        <v>5.2500000000000005E-2</v>
      </c>
      <c r="H28" s="41">
        <v>0.46212004684389885</v>
      </c>
    </row>
    <row r="29" spans="1:8" ht="15.6" x14ac:dyDescent="0.3">
      <c r="A29" s="19">
        <f t="shared" si="0"/>
        <v>1990</v>
      </c>
      <c r="B29" s="41">
        <v>0.11846926812626207</v>
      </c>
      <c r="C29" s="41">
        <v>6.3636363636363644E-2</v>
      </c>
      <c r="D29" s="41">
        <v>9.9999999999999992E-2</v>
      </c>
      <c r="E29" s="41">
        <v>7.7272727272727285E-2</v>
      </c>
      <c r="F29" s="41">
        <v>0.05</v>
      </c>
      <c r="G29" s="41">
        <v>5.5E-2</v>
      </c>
      <c r="H29" s="41">
        <v>0.46437835903535296</v>
      </c>
    </row>
    <row r="30" spans="1:8" ht="15.6" x14ac:dyDescent="0.3">
      <c r="A30" s="19">
        <f t="shared" si="0"/>
        <v>1995</v>
      </c>
      <c r="B30" s="41">
        <v>0.11721205641116848</v>
      </c>
      <c r="C30" s="41">
        <v>6.3068181818181829E-2</v>
      </c>
      <c r="D30" s="41">
        <v>0.10113636363636364</v>
      </c>
      <c r="E30" s="41">
        <v>7.9545454545454558E-2</v>
      </c>
      <c r="F30" s="41">
        <v>5.0568181818181818E-2</v>
      </c>
      <c r="G30" s="41">
        <v>5.6477272727272723E-2</v>
      </c>
      <c r="H30" s="41">
        <v>0.46800751095662302</v>
      </c>
    </row>
    <row r="31" spans="1:8" ht="15.6" x14ac:dyDescent="0.3">
      <c r="A31" s="19">
        <f t="shared" si="0"/>
        <v>2000</v>
      </c>
      <c r="B31" s="41">
        <v>0.11595484469607489</v>
      </c>
      <c r="C31" s="41">
        <v>6.25E-2</v>
      </c>
      <c r="D31" s="41">
        <v>0.10227272727272727</v>
      </c>
      <c r="E31" s="41">
        <v>8.1818181818181818E-2</v>
      </c>
      <c r="F31" s="41">
        <v>5.1136363636363633E-2</v>
      </c>
      <c r="G31" s="41">
        <v>5.7954545454545453E-2</v>
      </c>
      <c r="H31" s="41">
        <v>0.47163666287789308</v>
      </c>
    </row>
    <row r="32" spans="1:8" ht="15.6" x14ac:dyDescent="0.3">
      <c r="A32" s="19">
        <f t="shared" si="0"/>
        <v>2005</v>
      </c>
      <c r="B32" s="41">
        <v>0.11172400983780731</v>
      </c>
      <c r="C32" s="41">
        <v>6.1931818181818185E-2</v>
      </c>
      <c r="D32" s="41">
        <v>0.10227272727272727</v>
      </c>
      <c r="E32" s="41">
        <v>8.5227272727272735E-2</v>
      </c>
      <c r="F32" s="41">
        <v>5.1136363636363633E-2</v>
      </c>
      <c r="G32" s="41">
        <v>5.7954545454545453E-2</v>
      </c>
      <c r="H32" s="41">
        <v>0.47024673711053455</v>
      </c>
    </row>
    <row r="33" spans="1:8" ht="15.6" x14ac:dyDescent="0.3">
      <c r="A33" s="19">
        <f t="shared" si="0"/>
        <v>2010</v>
      </c>
      <c r="B33" s="41">
        <v>0.10749317497953972</v>
      </c>
      <c r="C33" s="41">
        <v>6.1363636363636363E-2</v>
      </c>
      <c r="D33" s="41">
        <v>0.10227272727272727</v>
      </c>
      <c r="E33" s="41">
        <v>8.8636363636363638E-2</v>
      </c>
      <c r="F33" s="41">
        <v>5.1136363636363633E-2</v>
      </c>
      <c r="G33" s="41">
        <v>5.7954545454545453E-2</v>
      </c>
      <c r="H33" s="41">
        <v>0.46885681134317608</v>
      </c>
    </row>
    <row r="34" spans="1:8" ht="15.6" x14ac:dyDescent="0.3">
      <c r="A34" s="19">
        <v>2015</v>
      </c>
      <c r="B34" s="41">
        <v>0.10294772043408515</v>
      </c>
      <c r="C34" s="41">
        <v>6.0227272727272727E-2</v>
      </c>
      <c r="D34" s="41">
        <v>0.10454545454545454</v>
      </c>
      <c r="E34" s="41">
        <v>9.0909090909090912E-2</v>
      </c>
      <c r="F34" s="41">
        <v>5.2272727272727269E-2</v>
      </c>
      <c r="G34" s="41">
        <v>5.7954545454545453E-2</v>
      </c>
      <c r="H34" s="41">
        <v>0.46885681134317608</v>
      </c>
    </row>
    <row r="35" spans="1:8" ht="15.6" x14ac:dyDescent="0.3">
      <c r="A35" s="19">
        <v>2020</v>
      </c>
      <c r="B35" s="41">
        <v>0.10247326203208554</v>
      </c>
      <c r="C35" s="41">
        <v>6.0227272727272727E-2</v>
      </c>
      <c r="D35" s="41">
        <v>0.10454545454545454</v>
      </c>
      <c r="E35" s="41">
        <v>9.0909090909090912E-2</v>
      </c>
      <c r="F35" s="41">
        <v>5.2272727272727269E-2</v>
      </c>
      <c r="G35" s="41">
        <v>5.7954545454545453E-2</v>
      </c>
      <c r="H35" s="41">
        <v>0.46838235294117647</v>
      </c>
    </row>
    <row r="36" spans="1:8" ht="15.6" x14ac:dyDescent="0.3">
      <c r="A36" s="19"/>
      <c r="B36" s="19"/>
      <c r="C36" s="19"/>
      <c r="D36" s="19"/>
      <c r="E36" s="19"/>
      <c r="F36" s="19"/>
      <c r="G36" s="19"/>
      <c r="H36" s="1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3"/>
  <sheetViews>
    <sheetView zoomScalePageLayoutView="72"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9" width="20.77734375" style="73" customWidth="1"/>
    <col min="10" max="16384" width="11.44140625" style="73"/>
  </cols>
  <sheetData>
    <row r="1" spans="1:9" ht="15.6" x14ac:dyDescent="0.3">
      <c r="A1" s="111" t="s">
        <v>146</v>
      </c>
    </row>
    <row r="2" spans="1:9" ht="15" x14ac:dyDescent="0.25">
      <c r="A2" s="19" t="s">
        <v>180</v>
      </c>
    </row>
    <row r="3" spans="1:9" ht="13.8" thickBot="1" x14ac:dyDescent="0.3">
      <c r="B3" s="110"/>
      <c r="C3" s="110"/>
      <c r="D3" s="110"/>
      <c r="E3" s="110"/>
      <c r="F3" s="110"/>
      <c r="G3" s="110"/>
      <c r="H3" s="110"/>
      <c r="I3" s="110"/>
    </row>
    <row r="4" spans="1:9" ht="16.8" thickTop="1" thickBot="1" x14ac:dyDescent="0.3">
      <c r="A4" s="406" t="s">
        <v>184</v>
      </c>
      <c r="B4" s="407"/>
      <c r="C4" s="407"/>
      <c r="D4" s="407"/>
      <c r="E4" s="407"/>
      <c r="F4" s="407"/>
      <c r="G4" s="408"/>
      <c r="H4" s="109"/>
      <c r="I4" s="109"/>
    </row>
    <row r="5" spans="1:9" ht="16.2" thickTop="1" thickBot="1" x14ac:dyDescent="0.3">
      <c r="A5" s="108"/>
      <c r="B5" s="99" t="s">
        <v>140</v>
      </c>
      <c r="C5" s="99" t="s">
        <v>139</v>
      </c>
      <c r="D5" s="99" t="s">
        <v>138</v>
      </c>
      <c r="E5" s="99" t="s">
        <v>31</v>
      </c>
      <c r="F5" s="99" t="s">
        <v>145</v>
      </c>
      <c r="G5" s="99" t="s">
        <v>144</v>
      </c>
      <c r="H5" s="107" t="s">
        <v>34</v>
      </c>
      <c r="I5" s="107" t="s">
        <v>143</v>
      </c>
    </row>
    <row r="6" spans="1:9" ht="15.6" thickTop="1" x14ac:dyDescent="0.25">
      <c r="A6" s="106">
        <v>1900</v>
      </c>
      <c r="B6" s="105">
        <v>0</v>
      </c>
      <c r="C6" s="105">
        <v>0</v>
      </c>
      <c r="D6" s="105">
        <v>0.03</v>
      </c>
      <c r="E6" s="105">
        <v>0</v>
      </c>
      <c r="F6" s="105">
        <v>5.5E-2</v>
      </c>
      <c r="G6" s="103">
        <v>1.6999999999999998E-2</v>
      </c>
      <c r="H6" s="103">
        <v>5.4437286189481189E-2</v>
      </c>
      <c r="I6" s="103">
        <v>0.1</v>
      </c>
    </row>
    <row r="7" spans="1:9" ht="15" x14ac:dyDescent="0.25">
      <c r="A7" s="104">
        <f t="shared" ref="A7:A38" si="0">A6+1</f>
        <v>1901</v>
      </c>
      <c r="B7" s="103">
        <v>0</v>
      </c>
      <c r="C7" s="103">
        <v>0</v>
      </c>
      <c r="D7" s="103">
        <v>0.03</v>
      </c>
      <c r="E7" s="103">
        <v>0</v>
      </c>
      <c r="F7" s="103">
        <v>5.5E-2</v>
      </c>
      <c r="G7" s="103">
        <v>1.6999999999999998E-2</v>
      </c>
      <c r="H7" s="103">
        <v>6.7569562379950487E-2</v>
      </c>
      <c r="I7" s="103">
        <v>0.1</v>
      </c>
    </row>
    <row r="8" spans="1:9" ht="15" x14ac:dyDescent="0.25">
      <c r="A8" s="104">
        <f t="shared" si="0"/>
        <v>1902</v>
      </c>
      <c r="B8" s="103">
        <v>0</v>
      </c>
      <c r="C8" s="103">
        <v>0</v>
      </c>
      <c r="D8" s="103">
        <v>0.03</v>
      </c>
      <c r="E8" s="103">
        <v>0</v>
      </c>
      <c r="F8" s="103">
        <v>5.5E-2</v>
      </c>
      <c r="G8" s="103">
        <v>1.6999999999999998E-2</v>
      </c>
      <c r="H8" s="103">
        <v>7.0454772253775014E-2</v>
      </c>
      <c r="I8" s="103">
        <v>0.1</v>
      </c>
    </row>
    <row r="9" spans="1:9" ht="15" x14ac:dyDescent="0.25">
      <c r="A9" s="104">
        <f t="shared" si="0"/>
        <v>1903</v>
      </c>
      <c r="B9" s="103">
        <v>0</v>
      </c>
      <c r="C9" s="103">
        <v>0</v>
      </c>
      <c r="D9" s="103">
        <v>0.03</v>
      </c>
      <c r="E9" s="103">
        <v>0</v>
      </c>
      <c r="F9" s="103">
        <v>9.35E-2</v>
      </c>
      <c r="G9" s="103">
        <v>2.47E-2</v>
      </c>
      <c r="H9" s="103">
        <v>0.11173681143889967</v>
      </c>
      <c r="I9" s="103">
        <v>0.1</v>
      </c>
    </row>
    <row r="10" spans="1:9" ht="15" x14ac:dyDescent="0.25">
      <c r="A10" s="104">
        <f t="shared" si="0"/>
        <v>1904</v>
      </c>
      <c r="B10" s="103">
        <v>0</v>
      </c>
      <c r="C10" s="103">
        <v>0</v>
      </c>
      <c r="D10" s="103">
        <v>0.03</v>
      </c>
      <c r="E10" s="103">
        <v>0</v>
      </c>
      <c r="F10" s="103">
        <v>0.20350000000000001</v>
      </c>
      <c r="G10" s="103">
        <v>4.6700000000000005E-2</v>
      </c>
      <c r="H10" s="103">
        <v>0.11211103585804376</v>
      </c>
      <c r="I10" s="103">
        <v>0.1</v>
      </c>
    </row>
    <row r="11" spans="1:9" ht="15" x14ac:dyDescent="0.25">
      <c r="A11" s="104">
        <f t="shared" si="0"/>
        <v>1905</v>
      </c>
      <c r="B11" s="103">
        <v>0</v>
      </c>
      <c r="C11" s="103">
        <v>0</v>
      </c>
      <c r="D11" s="103">
        <v>0.03</v>
      </c>
      <c r="E11" s="103">
        <v>0</v>
      </c>
      <c r="F11" s="103">
        <v>0.20350000000000001</v>
      </c>
      <c r="G11" s="103">
        <v>4.6700000000000005E-2</v>
      </c>
      <c r="H11" s="103">
        <v>0.11371503035293856</v>
      </c>
      <c r="I11" s="103">
        <v>0.1</v>
      </c>
    </row>
    <row r="12" spans="1:9" ht="15" x14ac:dyDescent="0.25">
      <c r="A12" s="104">
        <f t="shared" si="0"/>
        <v>1906</v>
      </c>
      <c r="B12" s="103">
        <v>0</v>
      </c>
      <c r="C12" s="103">
        <v>0</v>
      </c>
      <c r="D12" s="103">
        <v>0.03</v>
      </c>
      <c r="E12" s="103">
        <v>0</v>
      </c>
      <c r="F12" s="103">
        <v>0.20350000000000001</v>
      </c>
      <c r="G12" s="103">
        <v>4.6700000000000005E-2</v>
      </c>
      <c r="H12" s="103">
        <v>0.11355434355752621</v>
      </c>
      <c r="I12" s="103">
        <v>0.1</v>
      </c>
    </row>
    <row r="13" spans="1:9" ht="15" x14ac:dyDescent="0.25">
      <c r="A13" s="104">
        <f t="shared" si="0"/>
        <v>1907</v>
      </c>
      <c r="B13" s="103">
        <v>0</v>
      </c>
      <c r="C13" s="103">
        <v>0</v>
      </c>
      <c r="D13" s="103">
        <v>0.03</v>
      </c>
      <c r="E13" s="103">
        <v>0</v>
      </c>
      <c r="F13" s="103">
        <v>0.20350000000000001</v>
      </c>
      <c r="G13" s="103">
        <v>4.6700000000000005E-2</v>
      </c>
      <c r="H13" s="103">
        <v>0.1143723838696285</v>
      </c>
      <c r="I13" s="103">
        <v>0.1</v>
      </c>
    </row>
    <row r="14" spans="1:9" ht="15" x14ac:dyDescent="0.25">
      <c r="A14" s="104">
        <f t="shared" si="0"/>
        <v>1908</v>
      </c>
      <c r="B14" s="103">
        <v>0</v>
      </c>
      <c r="C14" s="103">
        <v>0</v>
      </c>
      <c r="D14" s="103">
        <v>0.03</v>
      </c>
      <c r="E14" s="103">
        <v>0</v>
      </c>
      <c r="F14" s="103">
        <v>0.20350000000000001</v>
      </c>
      <c r="G14" s="103">
        <v>4.6700000000000005E-2</v>
      </c>
      <c r="H14" s="103">
        <v>0.12204151847611409</v>
      </c>
      <c r="I14" s="103">
        <v>0.1</v>
      </c>
    </row>
    <row r="15" spans="1:9" ht="15" x14ac:dyDescent="0.25">
      <c r="A15" s="104">
        <f t="shared" si="0"/>
        <v>1909</v>
      </c>
      <c r="B15" s="103">
        <v>0</v>
      </c>
      <c r="C15" s="103">
        <v>8.3333333333333343E-2</v>
      </c>
      <c r="D15" s="103">
        <v>0.03</v>
      </c>
      <c r="E15" s="103">
        <v>0</v>
      </c>
      <c r="F15" s="103">
        <v>0.20350000000000001</v>
      </c>
      <c r="G15" s="103">
        <v>6.3366666666666668E-2</v>
      </c>
      <c r="H15" s="103">
        <v>0.12809598240876466</v>
      </c>
      <c r="I15" s="103">
        <v>0.1</v>
      </c>
    </row>
    <row r="16" spans="1:9" ht="15" x14ac:dyDescent="0.25">
      <c r="A16" s="104">
        <f t="shared" si="0"/>
        <v>1910</v>
      </c>
      <c r="B16" s="103">
        <v>0</v>
      </c>
      <c r="C16" s="103">
        <v>8.3333333333333343E-2</v>
      </c>
      <c r="D16" s="103">
        <v>0.03</v>
      </c>
      <c r="E16" s="103">
        <v>0</v>
      </c>
      <c r="F16" s="103">
        <v>0.20350000000000001</v>
      </c>
      <c r="G16" s="103">
        <v>6.3366666666666668E-2</v>
      </c>
      <c r="H16" s="103">
        <v>0.12344299261698997</v>
      </c>
      <c r="I16" s="103">
        <v>0.1</v>
      </c>
    </row>
    <row r="17" spans="1:9" ht="15" x14ac:dyDescent="0.25">
      <c r="A17" s="104">
        <f t="shared" si="0"/>
        <v>1911</v>
      </c>
      <c r="B17" s="103">
        <v>0</v>
      </c>
      <c r="C17" s="103">
        <v>8.3333333333333343E-2</v>
      </c>
      <c r="D17" s="103">
        <v>0.03</v>
      </c>
      <c r="E17" s="103">
        <v>0</v>
      </c>
      <c r="F17" s="103">
        <v>0.20350000000000001</v>
      </c>
      <c r="G17" s="103">
        <v>6.3366666666666668E-2</v>
      </c>
      <c r="H17" s="103">
        <v>0.12246097125740714</v>
      </c>
      <c r="I17" s="103">
        <v>0.1</v>
      </c>
    </row>
    <row r="18" spans="1:9" ht="15" x14ac:dyDescent="0.25">
      <c r="A18" s="104">
        <f t="shared" si="0"/>
        <v>1912</v>
      </c>
      <c r="B18" s="103">
        <v>0</v>
      </c>
      <c r="C18" s="103">
        <v>8.3333333333333343E-2</v>
      </c>
      <c r="D18" s="103">
        <v>0.03</v>
      </c>
      <c r="E18" s="103">
        <v>0</v>
      </c>
      <c r="F18" s="103">
        <v>0.22</v>
      </c>
      <c r="G18" s="103">
        <v>6.666666666666668E-2</v>
      </c>
      <c r="H18" s="103">
        <v>0.12312554958634411</v>
      </c>
      <c r="I18" s="103">
        <v>0.1</v>
      </c>
    </row>
    <row r="19" spans="1:9" ht="15" x14ac:dyDescent="0.25">
      <c r="A19" s="104">
        <f t="shared" si="0"/>
        <v>1913</v>
      </c>
      <c r="B19" s="103">
        <v>7.0000000000000007E-2</v>
      </c>
      <c r="C19" s="103">
        <v>8.3333333333333343E-2</v>
      </c>
      <c r="D19" s="103">
        <v>0.03</v>
      </c>
      <c r="E19" s="103">
        <v>0</v>
      </c>
      <c r="F19" s="103">
        <v>0.22</v>
      </c>
      <c r="G19" s="103">
        <v>8.0666666666666664E-2</v>
      </c>
      <c r="H19" s="103">
        <v>0.25671533556694365</v>
      </c>
      <c r="I19" s="103">
        <v>0.1</v>
      </c>
    </row>
    <row r="20" spans="1:9" ht="15" x14ac:dyDescent="0.25">
      <c r="A20" s="104">
        <f t="shared" si="0"/>
        <v>1914</v>
      </c>
      <c r="B20" s="103">
        <v>7.0000000000000007E-2</v>
      </c>
      <c r="C20" s="103">
        <v>0.17222220833333335</v>
      </c>
      <c r="D20" s="103">
        <v>0.04</v>
      </c>
      <c r="E20" s="103">
        <v>0</v>
      </c>
      <c r="F20" s="103">
        <v>0.22</v>
      </c>
      <c r="G20" s="103">
        <v>0.10044444166666666</v>
      </c>
      <c r="H20" s="103">
        <v>0.1248222751826496</v>
      </c>
      <c r="I20" s="103">
        <v>0.1</v>
      </c>
    </row>
    <row r="21" spans="1:9" ht="15" x14ac:dyDescent="0.25">
      <c r="A21" s="104">
        <f t="shared" si="0"/>
        <v>1915</v>
      </c>
      <c r="B21" s="103">
        <v>7.0000000000000007E-2</v>
      </c>
      <c r="C21" s="103">
        <v>0.32500000000000001</v>
      </c>
      <c r="D21" s="103">
        <v>0.04</v>
      </c>
      <c r="E21" s="103">
        <v>0.02</v>
      </c>
      <c r="F21" s="103">
        <v>0.22</v>
      </c>
      <c r="G21" s="103">
        <v>0.13500000000000001</v>
      </c>
      <c r="H21" s="103">
        <v>0.13251881637148183</v>
      </c>
      <c r="I21" s="103">
        <v>0.15</v>
      </c>
    </row>
    <row r="22" spans="1:9" ht="15" x14ac:dyDescent="0.25">
      <c r="A22" s="104">
        <f t="shared" si="0"/>
        <v>1916</v>
      </c>
      <c r="B22" s="103">
        <v>0.15</v>
      </c>
      <c r="C22" s="103">
        <v>0.42499999999999999</v>
      </c>
      <c r="D22" s="103">
        <v>0.04</v>
      </c>
      <c r="E22" s="103">
        <v>0.1</v>
      </c>
      <c r="F22" s="103">
        <v>0.22</v>
      </c>
      <c r="G22" s="103">
        <v>0.187</v>
      </c>
      <c r="H22" s="103">
        <v>0.12560172313474849</v>
      </c>
      <c r="I22" s="103">
        <v>0.15</v>
      </c>
    </row>
    <row r="23" spans="1:9" ht="15" x14ac:dyDescent="0.25">
      <c r="A23" s="104">
        <f t="shared" si="0"/>
        <v>1917</v>
      </c>
      <c r="B23" s="103">
        <v>0.67</v>
      </c>
      <c r="C23" s="103">
        <v>0.42499999999999999</v>
      </c>
      <c r="D23" s="103">
        <v>0.04</v>
      </c>
      <c r="E23" s="103">
        <v>0.2</v>
      </c>
      <c r="F23" s="103">
        <v>0.3</v>
      </c>
      <c r="G23" s="103">
        <v>0.32700000000000001</v>
      </c>
      <c r="H23" s="103">
        <v>0.12288454481634754</v>
      </c>
      <c r="I23" s="103">
        <v>0.16</v>
      </c>
    </row>
    <row r="24" spans="1:9" ht="15" x14ac:dyDescent="0.25">
      <c r="A24" s="104">
        <f t="shared" si="0"/>
        <v>1918</v>
      </c>
      <c r="B24" s="103">
        <v>0.77</v>
      </c>
      <c r="C24" s="103">
        <v>0.52500000000000002</v>
      </c>
      <c r="D24" s="103">
        <v>0.2</v>
      </c>
      <c r="E24" s="103">
        <v>0.2</v>
      </c>
      <c r="F24" s="103">
        <v>0.3</v>
      </c>
      <c r="G24" s="103">
        <v>0.39899999999999997</v>
      </c>
      <c r="H24" s="103">
        <v>0.29927510586855716</v>
      </c>
      <c r="I24" s="103">
        <v>0.18</v>
      </c>
    </row>
    <row r="25" spans="1:9" ht="15" x14ac:dyDescent="0.25">
      <c r="A25" s="104">
        <f t="shared" si="0"/>
        <v>1919</v>
      </c>
      <c r="B25" s="103">
        <v>0.73</v>
      </c>
      <c r="C25" s="103">
        <v>0.52500000000000002</v>
      </c>
      <c r="D25" s="103">
        <v>0.3</v>
      </c>
      <c r="E25" s="103">
        <v>0.5</v>
      </c>
      <c r="F25" s="103">
        <v>0.36</v>
      </c>
      <c r="G25" s="103">
        <v>0.48299999999999993</v>
      </c>
      <c r="H25" s="103">
        <v>0.30280055922742294</v>
      </c>
      <c r="I25" s="103">
        <v>0.27</v>
      </c>
    </row>
    <row r="26" spans="1:9" ht="15" x14ac:dyDescent="0.25">
      <c r="A26" s="104">
        <f t="shared" si="0"/>
        <v>1920</v>
      </c>
      <c r="B26" s="103">
        <v>0.73</v>
      </c>
      <c r="C26" s="103">
        <v>0.6</v>
      </c>
      <c r="D26" s="103">
        <v>0.4</v>
      </c>
      <c r="E26" s="103">
        <v>0.5</v>
      </c>
      <c r="F26" s="103">
        <v>0.36</v>
      </c>
      <c r="G26" s="103">
        <v>0.51800000000000002</v>
      </c>
      <c r="H26" s="103">
        <v>0.33272204354289764</v>
      </c>
      <c r="I26" s="103">
        <v>0.27</v>
      </c>
    </row>
    <row r="27" spans="1:9" ht="15" x14ac:dyDescent="0.25">
      <c r="A27" s="104">
        <f t="shared" si="0"/>
        <v>1921</v>
      </c>
      <c r="B27" s="103">
        <v>0.73</v>
      </c>
      <c r="C27" s="103">
        <v>0.6</v>
      </c>
      <c r="D27" s="103">
        <v>0.4</v>
      </c>
      <c r="E27" s="103">
        <v>0.5</v>
      </c>
      <c r="F27" s="103">
        <v>0.36</v>
      </c>
      <c r="G27" s="103">
        <v>0.51800000000000002</v>
      </c>
      <c r="H27" s="103">
        <v>0.36373765000000008</v>
      </c>
      <c r="I27" s="103">
        <v>0.27</v>
      </c>
    </row>
    <row r="28" spans="1:9" ht="15" x14ac:dyDescent="0.25">
      <c r="A28" s="104">
        <f t="shared" si="0"/>
        <v>1922</v>
      </c>
      <c r="B28" s="103">
        <v>0.57999999999999996</v>
      </c>
      <c r="C28" s="103">
        <v>0.55000000000000004</v>
      </c>
      <c r="D28" s="103">
        <v>0.4</v>
      </c>
      <c r="E28" s="103">
        <v>0.5</v>
      </c>
      <c r="F28" s="103">
        <v>0.36</v>
      </c>
      <c r="G28" s="103">
        <v>0.47799999999999992</v>
      </c>
      <c r="H28" s="103">
        <v>0.36458462500000005</v>
      </c>
      <c r="I28" s="103">
        <v>0.27</v>
      </c>
    </row>
    <row r="29" spans="1:9" ht="15" x14ac:dyDescent="0.25">
      <c r="A29" s="104">
        <f t="shared" si="0"/>
        <v>1923</v>
      </c>
      <c r="B29" s="103">
        <v>0.435</v>
      </c>
      <c r="C29" s="103">
        <v>0.52500000000000002</v>
      </c>
      <c r="D29" s="103">
        <v>0.4</v>
      </c>
      <c r="E29" s="103">
        <v>0.6</v>
      </c>
      <c r="F29" s="103">
        <v>0.36</v>
      </c>
      <c r="G29" s="103">
        <v>0.46399999999999997</v>
      </c>
      <c r="H29" s="103">
        <v>0.36620492500000007</v>
      </c>
      <c r="I29" s="103">
        <v>0.27</v>
      </c>
    </row>
    <row r="30" spans="1:9" ht="15" x14ac:dyDescent="0.25">
      <c r="A30" s="104">
        <f t="shared" si="0"/>
        <v>1924</v>
      </c>
      <c r="B30" s="103">
        <v>0.46</v>
      </c>
      <c r="C30" s="103">
        <v>0.52500000000000002</v>
      </c>
      <c r="D30" s="103">
        <v>0.4</v>
      </c>
      <c r="E30" s="103">
        <v>0.72</v>
      </c>
      <c r="F30" s="103">
        <v>0.36</v>
      </c>
      <c r="G30" s="103">
        <v>0.49300000000000005</v>
      </c>
      <c r="H30" s="103">
        <v>0.36870902500000002</v>
      </c>
      <c r="I30" s="103">
        <v>0.28000000000000003</v>
      </c>
    </row>
    <row r="31" spans="1:9" ht="15" x14ac:dyDescent="0.25">
      <c r="A31" s="104">
        <f t="shared" si="0"/>
        <v>1925</v>
      </c>
      <c r="B31" s="103">
        <v>0.25</v>
      </c>
      <c r="C31" s="103">
        <v>0.5</v>
      </c>
      <c r="D31" s="103">
        <v>0.4</v>
      </c>
      <c r="E31" s="103">
        <v>0.6</v>
      </c>
      <c r="F31" s="103">
        <v>0.36</v>
      </c>
      <c r="G31" s="103">
        <v>0.42199999999999999</v>
      </c>
      <c r="H31" s="103">
        <v>0.36242920000000001</v>
      </c>
      <c r="I31" s="103">
        <v>0.28000000000000003</v>
      </c>
    </row>
    <row r="32" spans="1:9" ht="15" x14ac:dyDescent="0.25">
      <c r="A32" s="104">
        <f t="shared" si="0"/>
        <v>1926</v>
      </c>
      <c r="B32" s="103">
        <v>0.25</v>
      </c>
      <c r="C32" s="103">
        <v>0.5</v>
      </c>
      <c r="D32" s="103">
        <v>0.4</v>
      </c>
      <c r="E32" s="103">
        <v>0.3</v>
      </c>
      <c r="F32" s="103">
        <v>0.36</v>
      </c>
      <c r="G32" s="103">
        <v>0.36199999999999999</v>
      </c>
      <c r="H32" s="103">
        <v>0.34980265000000005</v>
      </c>
      <c r="I32" s="103">
        <v>0.28000000000000003</v>
      </c>
    </row>
    <row r="33" spans="1:9" ht="15" x14ac:dyDescent="0.25">
      <c r="A33" s="104">
        <f t="shared" si="0"/>
        <v>1927</v>
      </c>
      <c r="B33" s="103">
        <v>0.25</v>
      </c>
      <c r="C33" s="103">
        <v>0.5</v>
      </c>
      <c r="D33" s="103">
        <v>0.4</v>
      </c>
      <c r="E33" s="103">
        <v>0.3</v>
      </c>
      <c r="F33" s="103">
        <v>0.36</v>
      </c>
      <c r="G33" s="103">
        <v>0.36199999999999999</v>
      </c>
      <c r="H33" s="103">
        <v>0.35078935</v>
      </c>
      <c r="I33" s="103">
        <v>0.26</v>
      </c>
    </row>
    <row r="34" spans="1:9" ht="15" x14ac:dyDescent="0.25">
      <c r="A34" s="104">
        <f t="shared" si="0"/>
        <v>1928</v>
      </c>
      <c r="B34" s="103">
        <v>0.25</v>
      </c>
      <c r="C34" s="103">
        <v>0.5</v>
      </c>
      <c r="D34" s="103">
        <v>0.4</v>
      </c>
      <c r="E34" s="103">
        <v>0.33329999999999999</v>
      </c>
      <c r="F34" s="103">
        <v>0.36</v>
      </c>
      <c r="G34" s="103">
        <v>0.36865999999999993</v>
      </c>
      <c r="H34" s="103">
        <v>0.33786474999999994</v>
      </c>
      <c r="I34" s="103">
        <v>0.26</v>
      </c>
    </row>
    <row r="35" spans="1:9" ht="15" x14ac:dyDescent="0.25">
      <c r="A35" s="104">
        <f t="shared" si="0"/>
        <v>1929</v>
      </c>
      <c r="B35" s="103">
        <v>0.24</v>
      </c>
      <c r="C35" s="103">
        <v>0.57499999999999996</v>
      </c>
      <c r="D35" s="103">
        <v>0.4</v>
      </c>
      <c r="E35" s="103">
        <v>0.33329999999999999</v>
      </c>
      <c r="F35" s="103">
        <v>0.36</v>
      </c>
      <c r="G35" s="103">
        <v>0.38165999999999994</v>
      </c>
      <c r="H35" s="103">
        <v>0.32908589999999999</v>
      </c>
      <c r="I35" s="103">
        <v>0.24</v>
      </c>
    </row>
    <row r="36" spans="1:9" ht="15" x14ac:dyDescent="0.25">
      <c r="A36" s="104">
        <f t="shared" si="0"/>
        <v>1930</v>
      </c>
      <c r="B36" s="103">
        <v>0.25</v>
      </c>
      <c r="C36" s="103">
        <v>0.63749999999999996</v>
      </c>
      <c r="D36" s="103">
        <v>0.4</v>
      </c>
      <c r="E36" s="103">
        <v>0.33329999999999999</v>
      </c>
      <c r="F36" s="103">
        <v>0.36</v>
      </c>
      <c r="G36" s="103">
        <v>0.39615999999999996</v>
      </c>
      <c r="H36" s="103">
        <v>0.33143715000000001</v>
      </c>
      <c r="I36" s="103">
        <v>0.24</v>
      </c>
    </row>
    <row r="37" spans="1:9" ht="15" x14ac:dyDescent="0.25">
      <c r="A37" s="104">
        <f t="shared" si="0"/>
        <v>1931</v>
      </c>
      <c r="B37" s="103">
        <v>0.25</v>
      </c>
      <c r="C37" s="103">
        <v>0.66249999999999998</v>
      </c>
      <c r="D37" s="103">
        <v>0.4</v>
      </c>
      <c r="E37" s="103">
        <v>0.33329999999999999</v>
      </c>
      <c r="F37" s="103">
        <v>0.36</v>
      </c>
      <c r="G37" s="103">
        <v>0.40115999999999996</v>
      </c>
      <c r="H37" s="103">
        <v>0.34509224999999999</v>
      </c>
      <c r="I37" s="103">
        <v>0.24</v>
      </c>
    </row>
    <row r="38" spans="1:9" ht="15" x14ac:dyDescent="0.25">
      <c r="A38" s="104">
        <f t="shared" si="0"/>
        <v>1932</v>
      </c>
      <c r="B38" s="103">
        <v>0.63</v>
      </c>
      <c r="C38" s="103">
        <v>0.66249999999999998</v>
      </c>
      <c r="D38" s="103">
        <v>0.4</v>
      </c>
      <c r="E38" s="103">
        <v>0.36670000000000003</v>
      </c>
      <c r="F38" s="103">
        <v>0.36</v>
      </c>
      <c r="G38" s="103">
        <v>0.48383999999999994</v>
      </c>
      <c r="H38" s="103">
        <v>0.38497149999999997</v>
      </c>
      <c r="I38" s="103">
        <v>0.24</v>
      </c>
    </row>
    <row r="39" spans="1:9" ht="15" x14ac:dyDescent="0.25">
      <c r="A39" s="104">
        <f t="shared" ref="A39:A70" si="1">A38+1</f>
        <v>1933</v>
      </c>
      <c r="B39" s="103">
        <v>0.63</v>
      </c>
      <c r="C39" s="103">
        <v>0.66249999999999998</v>
      </c>
      <c r="D39" s="103">
        <v>0.4</v>
      </c>
      <c r="E39" s="103">
        <v>0.36670000000000003</v>
      </c>
      <c r="F39" s="103">
        <v>0.36</v>
      </c>
      <c r="G39" s="103">
        <v>0.48383999999999994</v>
      </c>
      <c r="H39" s="103">
        <v>0.40691575000000002</v>
      </c>
      <c r="I39" s="103">
        <v>0.24</v>
      </c>
    </row>
    <row r="40" spans="1:9" ht="15" x14ac:dyDescent="0.25">
      <c r="A40" s="104">
        <f t="shared" si="1"/>
        <v>1934</v>
      </c>
      <c r="B40" s="103">
        <v>0.63</v>
      </c>
      <c r="C40" s="103">
        <v>0.63749999999999996</v>
      </c>
      <c r="D40" s="103">
        <v>0.5</v>
      </c>
      <c r="E40" s="103">
        <v>0.3</v>
      </c>
      <c r="F40" s="103">
        <v>0.36</v>
      </c>
      <c r="G40" s="103">
        <v>0.48549999999999993</v>
      </c>
      <c r="H40" s="103">
        <v>0.42213250000000002</v>
      </c>
      <c r="I40" s="103">
        <v>0.24</v>
      </c>
    </row>
    <row r="41" spans="1:9" ht="15" x14ac:dyDescent="0.25">
      <c r="A41" s="104">
        <f t="shared" si="1"/>
        <v>1935</v>
      </c>
      <c r="B41" s="103">
        <v>0.63</v>
      </c>
      <c r="C41" s="103">
        <v>0.63749999999999996</v>
      </c>
      <c r="D41" s="103">
        <v>0.5</v>
      </c>
      <c r="E41" s="103">
        <v>0.36</v>
      </c>
      <c r="F41" s="103">
        <v>0.36</v>
      </c>
      <c r="G41" s="103">
        <v>0.49749999999999994</v>
      </c>
      <c r="H41" s="103">
        <v>0.41977000000000003</v>
      </c>
      <c r="I41" s="103">
        <v>0.24</v>
      </c>
    </row>
    <row r="42" spans="1:9" ht="15" x14ac:dyDescent="0.25">
      <c r="A42" s="104">
        <f t="shared" si="1"/>
        <v>1936</v>
      </c>
      <c r="B42" s="103">
        <v>0.79</v>
      </c>
      <c r="C42" s="103">
        <v>0.65</v>
      </c>
      <c r="D42" s="103">
        <v>0.5</v>
      </c>
      <c r="E42" s="103">
        <v>0.48</v>
      </c>
      <c r="F42" s="103">
        <v>0.65790000000000004</v>
      </c>
      <c r="G42" s="103">
        <v>0.61558000000000002</v>
      </c>
      <c r="H42" s="103">
        <v>0.45440799999999998</v>
      </c>
      <c r="I42" s="103">
        <v>0.24</v>
      </c>
    </row>
    <row r="43" spans="1:9" ht="15" x14ac:dyDescent="0.25">
      <c r="A43" s="104">
        <f t="shared" si="1"/>
        <v>1937</v>
      </c>
      <c r="B43" s="103">
        <v>0.79</v>
      </c>
      <c r="C43" s="103">
        <v>0.66249999999999998</v>
      </c>
      <c r="D43" s="103">
        <v>0.5</v>
      </c>
      <c r="E43" s="103">
        <v>0.51839999999999997</v>
      </c>
      <c r="F43" s="103">
        <v>0.55000000000000004</v>
      </c>
      <c r="G43" s="103">
        <v>0.60418000000000005</v>
      </c>
      <c r="H43" s="103">
        <v>0.45440799999999998</v>
      </c>
      <c r="I43" s="103">
        <v>0.24</v>
      </c>
    </row>
    <row r="44" spans="1:9" ht="15" x14ac:dyDescent="0.25">
      <c r="A44" s="104">
        <f t="shared" si="1"/>
        <v>1938</v>
      </c>
      <c r="B44" s="103">
        <v>0.79</v>
      </c>
      <c r="C44" s="103">
        <v>0.75</v>
      </c>
      <c r="D44" s="103">
        <v>0.5</v>
      </c>
      <c r="E44" s="103">
        <v>0.53332000000000002</v>
      </c>
      <c r="F44" s="103">
        <v>0.55000000000000004</v>
      </c>
      <c r="G44" s="103">
        <v>0.62466399999999989</v>
      </c>
      <c r="H44" s="103">
        <v>0.47318600000000005</v>
      </c>
      <c r="I44" s="103">
        <v>0.24</v>
      </c>
    </row>
    <row r="45" spans="1:9" ht="15" x14ac:dyDescent="0.25">
      <c r="A45" s="104">
        <f t="shared" si="1"/>
        <v>1939</v>
      </c>
      <c r="B45" s="103">
        <v>0.79</v>
      </c>
      <c r="C45" s="103">
        <v>0.82499999999999996</v>
      </c>
      <c r="D45" s="103">
        <v>0.6</v>
      </c>
      <c r="E45" s="103">
        <v>0.53332000000000002</v>
      </c>
      <c r="F45" s="103">
        <v>0.65</v>
      </c>
      <c r="G45" s="103">
        <v>0.67966399999999993</v>
      </c>
      <c r="H45" s="103">
        <v>0.59029129999999996</v>
      </c>
      <c r="I45" s="103">
        <v>0.24</v>
      </c>
    </row>
    <row r="46" spans="1:9" ht="15" x14ac:dyDescent="0.25">
      <c r="A46" s="104">
        <f t="shared" si="1"/>
        <v>1940</v>
      </c>
      <c r="B46" s="103">
        <v>0.81100000000000005</v>
      </c>
      <c r="C46" s="103">
        <v>0.9</v>
      </c>
      <c r="D46" s="103">
        <v>0.6</v>
      </c>
      <c r="E46" s="103">
        <v>0.53332000000000002</v>
      </c>
      <c r="F46" s="103">
        <v>0.65</v>
      </c>
      <c r="G46" s="103">
        <v>0.69886399999999993</v>
      </c>
      <c r="H46" s="103">
        <v>0.65408975000000003</v>
      </c>
      <c r="I46" s="103">
        <v>0.34</v>
      </c>
    </row>
    <row r="47" spans="1:9" ht="15" x14ac:dyDescent="0.25">
      <c r="A47" s="104">
        <f t="shared" si="1"/>
        <v>1941</v>
      </c>
      <c r="B47" s="103">
        <v>0.81</v>
      </c>
      <c r="C47" s="103">
        <v>0.97499999999999998</v>
      </c>
      <c r="D47" s="103">
        <v>0.6</v>
      </c>
      <c r="E47" s="103">
        <v>0.60000000000000009</v>
      </c>
      <c r="F47" s="103">
        <v>0.72</v>
      </c>
      <c r="G47" s="103">
        <v>0.74099999999999999</v>
      </c>
      <c r="H47" s="103">
        <v>0.65102824999999998</v>
      </c>
      <c r="I47" s="103">
        <v>0.34</v>
      </c>
    </row>
    <row r="48" spans="1:9" ht="15" x14ac:dyDescent="0.25">
      <c r="A48" s="104">
        <f t="shared" si="1"/>
        <v>1942</v>
      </c>
      <c r="B48" s="103">
        <v>0.88</v>
      </c>
      <c r="C48" s="103">
        <v>0.97499999999999998</v>
      </c>
      <c r="D48" s="103">
        <v>0.6</v>
      </c>
      <c r="E48" s="103">
        <v>0.7</v>
      </c>
      <c r="F48" s="103">
        <v>0.72</v>
      </c>
      <c r="G48" s="103">
        <v>0.77500000000000002</v>
      </c>
      <c r="H48" s="103">
        <v>0.72040624999999991</v>
      </c>
      <c r="I48" s="103">
        <v>0.34</v>
      </c>
    </row>
    <row r="49" spans="1:9" ht="15" x14ac:dyDescent="0.25">
      <c r="A49" s="104">
        <f t="shared" si="1"/>
        <v>1943</v>
      </c>
      <c r="B49" s="103">
        <v>0.88</v>
      </c>
      <c r="C49" s="103">
        <v>0.97499999999999998</v>
      </c>
      <c r="D49" s="103">
        <v>0.6</v>
      </c>
      <c r="E49" s="103">
        <v>0.7</v>
      </c>
      <c r="F49" s="103">
        <v>0.74</v>
      </c>
      <c r="G49" s="103">
        <v>0.77900000000000014</v>
      </c>
      <c r="H49" s="103">
        <v>0.71928124999999998</v>
      </c>
      <c r="I49" s="103">
        <v>0.34</v>
      </c>
    </row>
    <row r="50" spans="1:9" ht="15" x14ac:dyDescent="0.25">
      <c r="A50" s="104">
        <f t="shared" si="1"/>
        <v>1944</v>
      </c>
      <c r="B50" s="103">
        <v>0.94</v>
      </c>
      <c r="C50" s="103">
        <v>0.97499999999999998</v>
      </c>
      <c r="D50" s="103">
        <v>0.6</v>
      </c>
      <c r="E50" s="103">
        <v>0.7</v>
      </c>
      <c r="F50" s="103">
        <v>0.74</v>
      </c>
      <c r="G50" s="103">
        <v>0.79100000000000004</v>
      </c>
      <c r="H50" s="103">
        <v>0.71903125000000001</v>
      </c>
      <c r="I50" s="103">
        <v>0.38</v>
      </c>
    </row>
    <row r="51" spans="1:9" ht="15" x14ac:dyDescent="0.25">
      <c r="A51" s="104">
        <f t="shared" si="1"/>
        <v>1945</v>
      </c>
      <c r="B51" s="103">
        <v>0.94</v>
      </c>
      <c r="C51" s="103">
        <v>0.97499999999999998</v>
      </c>
      <c r="D51" s="103">
        <v>0.6</v>
      </c>
      <c r="E51" s="103">
        <v>0.6</v>
      </c>
      <c r="F51" s="103">
        <v>0.67</v>
      </c>
      <c r="G51" s="103">
        <v>0.75700000000000001</v>
      </c>
      <c r="H51" s="103">
        <v>0.71875</v>
      </c>
      <c r="I51" s="103">
        <v>0.82</v>
      </c>
    </row>
    <row r="52" spans="1:9" ht="15" x14ac:dyDescent="0.25">
      <c r="A52" s="104">
        <f t="shared" si="1"/>
        <v>1946</v>
      </c>
      <c r="B52" s="103">
        <v>0.86450000000000005</v>
      </c>
      <c r="C52" s="103">
        <v>0.97499999999999998</v>
      </c>
      <c r="D52" s="103">
        <v>0.9</v>
      </c>
      <c r="E52" s="103">
        <v>0.6</v>
      </c>
      <c r="F52" s="103">
        <v>0.67</v>
      </c>
      <c r="G52" s="103">
        <v>0.80190000000000006</v>
      </c>
      <c r="H52" s="103">
        <v>0.71875</v>
      </c>
      <c r="I52" s="103">
        <v>0.82</v>
      </c>
    </row>
    <row r="53" spans="1:9" ht="15" x14ac:dyDescent="0.25">
      <c r="A53" s="104">
        <f t="shared" si="1"/>
        <v>1947</v>
      </c>
      <c r="B53" s="103">
        <v>0.86450000000000005</v>
      </c>
      <c r="C53" s="103">
        <v>0.97499999999999998</v>
      </c>
      <c r="D53" s="103">
        <v>0.9</v>
      </c>
      <c r="E53" s="103">
        <v>0.72</v>
      </c>
      <c r="F53" s="103">
        <v>0.75</v>
      </c>
      <c r="G53" s="103">
        <v>0.84190000000000009</v>
      </c>
      <c r="H53" s="103">
        <v>0.71812500000000001</v>
      </c>
      <c r="I53" s="103">
        <v>0.95</v>
      </c>
    </row>
    <row r="54" spans="1:9" ht="15" x14ac:dyDescent="0.25">
      <c r="A54" s="104">
        <f t="shared" si="1"/>
        <v>1948</v>
      </c>
      <c r="B54" s="103">
        <v>0.82130000000000003</v>
      </c>
      <c r="C54" s="103">
        <v>0.97499999999999998</v>
      </c>
      <c r="D54" s="103">
        <v>0.9</v>
      </c>
      <c r="E54" s="103">
        <v>0.6</v>
      </c>
      <c r="F54" s="103">
        <v>0.85</v>
      </c>
      <c r="G54" s="103">
        <v>0.82926</v>
      </c>
      <c r="H54" s="103">
        <v>0.72949000000000008</v>
      </c>
      <c r="I54" s="103">
        <v>0.95</v>
      </c>
    </row>
    <row r="55" spans="1:9" ht="15" x14ac:dyDescent="0.25">
      <c r="A55" s="104">
        <f t="shared" si="1"/>
        <v>1949</v>
      </c>
      <c r="B55" s="103">
        <v>0.82130000000000003</v>
      </c>
      <c r="C55" s="103">
        <v>0.97499999999999998</v>
      </c>
      <c r="D55" s="103">
        <v>0.75</v>
      </c>
      <c r="E55" s="103">
        <v>0.6</v>
      </c>
      <c r="F55" s="103">
        <v>0.85</v>
      </c>
      <c r="G55" s="103">
        <v>0.79926000000000008</v>
      </c>
      <c r="H55" s="103">
        <v>0.73036000000000001</v>
      </c>
      <c r="I55" s="103">
        <v>0.93</v>
      </c>
    </row>
    <row r="56" spans="1:9" ht="15" x14ac:dyDescent="0.25">
      <c r="A56" s="104">
        <f t="shared" si="1"/>
        <v>1950</v>
      </c>
      <c r="B56" s="103">
        <v>0.84360000000000002</v>
      </c>
      <c r="C56" s="103">
        <v>0.97499999999999998</v>
      </c>
      <c r="D56" s="103">
        <v>0.75</v>
      </c>
      <c r="E56" s="103">
        <v>0.6</v>
      </c>
      <c r="F56" s="103">
        <v>0.55000000000000004</v>
      </c>
      <c r="G56" s="103">
        <v>0.74372000000000005</v>
      </c>
      <c r="H56" s="103">
        <v>0.72990999999999995</v>
      </c>
      <c r="I56" s="103">
        <v>0.93</v>
      </c>
    </row>
    <row r="57" spans="1:9" ht="15" x14ac:dyDescent="0.25">
      <c r="A57" s="104">
        <f t="shared" si="1"/>
        <v>1951</v>
      </c>
      <c r="B57" s="103">
        <v>0.91</v>
      </c>
      <c r="C57" s="103">
        <v>0.97499999999999998</v>
      </c>
      <c r="D57" s="103">
        <v>0.75</v>
      </c>
      <c r="E57" s="103">
        <v>0.6</v>
      </c>
      <c r="F57" s="103">
        <v>0.55000000000000004</v>
      </c>
      <c r="G57" s="103">
        <v>0.75700000000000001</v>
      </c>
      <c r="H57" s="103">
        <v>0.73057000000000005</v>
      </c>
      <c r="I57" s="103">
        <v>0.68</v>
      </c>
    </row>
    <row r="58" spans="1:9" ht="15" x14ac:dyDescent="0.25">
      <c r="A58" s="104">
        <f t="shared" si="1"/>
        <v>1952</v>
      </c>
      <c r="B58" s="103">
        <v>0.92</v>
      </c>
      <c r="C58" s="103">
        <v>0.97499999999999998</v>
      </c>
      <c r="D58" s="103">
        <v>0.75</v>
      </c>
      <c r="E58" s="103">
        <v>0.6</v>
      </c>
      <c r="F58" s="103">
        <v>0.55000000000000004</v>
      </c>
      <c r="G58" s="103">
        <v>0.75900000000000001</v>
      </c>
      <c r="H58" s="103">
        <v>0.73758999999999997</v>
      </c>
      <c r="I58" s="103">
        <v>0.68</v>
      </c>
    </row>
    <row r="59" spans="1:9" ht="15" x14ac:dyDescent="0.25">
      <c r="A59" s="104">
        <f t="shared" si="1"/>
        <v>1953</v>
      </c>
      <c r="B59" s="103">
        <v>0.92</v>
      </c>
      <c r="C59" s="103">
        <v>0.95</v>
      </c>
      <c r="D59" s="103">
        <v>0.66</v>
      </c>
      <c r="E59" s="103">
        <v>0.6</v>
      </c>
      <c r="F59" s="103">
        <v>0.65</v>
      </c>
      <c r="G59" s="103">
        <v>0.75600000000000001</v>
      </c>
      <c r="H59" s="103">
        <v>0.69452000000000003</v>
      </c>
      <c r="I59" s="103">
        <v>0.68</v>
      </c>
    </row>
    <row r="60" spans="1:9" ht="15" x14ac:dyDescent="0.25">
      <c r="A60" s="104">
        <f t="shared" si="1"/>
        <v>1954</v>
      </c>
      <c r="B60" s="103">
        <v>0.91</v>
      </c>
      <c r="C60" s="103">
        <v>0.95</v>
      </c>
      <c r="D60" s="103">
        <v>0.6</v>
      </c>
      <c r="E60" s="103">
        <v>0.6</v>
      </c>
      <c r="F60" s="103">
        <v>0.65</v>
      </c>
      <c r="G60" s="103">
        <v>0.74199999999999999</v>
      </c>
      <c r="H60" s="103">
        <v>0.69336500000000001</v>
      </c>
      <c r="I60" s="103">
        <v>0.68</v>
      </c>
    </row>
    <row r="61" spans="1:9" ht="15" x14ac:dyDescent="0.25">
      <c r="A61" s="104">
        <f t="shared" si="1"/>
        <v>1955</v>
      </c>
      <c r="B61" s="103">
        <v>0.91</v>
      </c>
      <c r="C61" s="103">
        <v>0.92500000000000004</v>
      </c>
      <c r="D61" s="103">
        <v>0.53</v>
      </c>
      <c r="E61" s="103">
        <v>0.66</v>
      </c>
      <c r="F61" s="103">
        <v>0.65</v>
      </c>
      <c r="G61" s="103">
        <v>0.7350000000000001</v>
      </c>
      <c r="H61" s="103">
        <v>0.69284000000000001</v>
      </c>
      <c r="I61" s="103">
        <v>0.68</v>
      </c>
    </row>
    <row r="62" spans="1:9" ht="15" x14ac:dyDescent="0.25">
      <c r="A62" s="104">
        <f t="shared" si="1"/>
        <v>1956</v>
      </c>
      <c r="B62" s="103">
        <v>0.91</v>
      </c>
      <c r="C62" s="103">
        <v>0.92500000000000004</v>
      </c>
      <c r="D62" s="103">
        <v>0.53</v>
      </c>
      <c r="E62" s="103">
        <v>0.66</v>
      </c>
      <c r="F62" s="103">
        <v>0.65</v>
      </c>
      <c r="G62" s="103">
        <v>0.7350000000000001</v>
      </c>
      <c r="H62" s="103">
        <v>0.69325999999999999</v>
      </c>
      <c r="I62" s="103">
        <v>0.68</v>
      </c>
    </row>
    <row r="63" spans="1:9" ht="15" x14ac:dyDescent="0.25">
      <c r="A63" s="104">
        <f t="shared" si="1"/>
        <v>1957</v>
      </c>
      <c r="B63" s="103">
        <v>0.91</v>
      </c>
      <c r="C63" s="103">
        <v>0.92500000000000004</v>
      </c>
      <c r="D63" s="103">
        <v>0.53</v>
      </c>
      <c r="E63" s="103">
        <v>0.66</v>
      </c>
      <c r="F63" s="103">
        <v>0.7</v>
      </c>
      <c r="G63" s="103">
        <v>0.74500000000000011</v>
      </c>
      <c r="H63" s="103">
        <v>0.69409999999999994</v>
      </c>
      <c r="I63" s="103">
        <v>0.68</v>
      </c>
    </row>
    <row r="64" spans="1:9" ht="15" x14ac:dyDescent="0.25">
      <c r="A64" s="104">
        <f t="shared" si="1"/>
        <v>1958</v>
      </c>
      <c r="B64" s="103">
        <v>0.91</v>
      </c>
      <c r="C64" s="103">
        <v>0.92500000000000004</v>
      </c>
      <c r="D64" s="103">
        <v>0.53</v>
      </c>
      <c r="E64" s="103">
        <v>0.66</v>
      </c>
      <c r="F64" s="103">
        <v>0.7</v>
      </c>
      <c r="G64" s="103">
        <v>0.74500000000000011</v>
      </c>
      <c r="H64" s="103">
        <v>0.69787999999999983</v>
      </c>
      <c r="I64" s="103">
        <v>0.68</v>
      </c>
    </row>
    <row r="65" spans="1:9" ht="15" x14ac:dyDescent="0.25">
      <c r="A65" s="104">
        <f t="shared" si="1"/>
        <v>1959</v>
      </c>
      <c r="B65" s="103">
        <v>0.91</v>
      </c>
      <c r="C65" s="103">
        <v>0.88749999999999996</v>
      </c>
      <c r="D65" s="103">
        <v>0.53</v>
      </c>
      <c r="E65" s="103">
        <v>0.66</v>
      </c>
      <c r="F65" s="103">
        <v>0.7</v>
      </c>
      <c r="G65" s="103">
        <v>0.73750000000000004</v>
      </c>
      <c r="H65" s="103">
        <v>0.69969999999999999</v>
      </c>
      <c r="I65" s="103">
        <v>0.7</v>
      </c>
    </row>
    <row r="66" spans="1:9" ht="15" x14ac:dyDescent="0.25">
      <c r="A66" s="104">
        <f t="shared" si="1"/>
        <v>1960</v>
      </c>
      <c r="B66" s="103">
        <v>0.91</v>
      </c>
      <c r="C66" s="103">
        <v>0.88749999999999996</v>
      </c>
      <c r="D66" s="103">
        <v>0.53</v>
      </c>
      <c r="E66" s="103">
        <v>0.66</v>
      </c>
      <c r="F66" s="103">
        <v>0.7</v>
      </c>
      <c r="G66" s="103">
        <v>0.73750000000000004</v>
      </c>
      <c r="H66" s="103">
        <v>0.70120500000000008</v>
      </c>
      <c r="I66" s="103">
        <v>0.7</v>
      </c>
    </row>
    <row r="67" spans="1:9" ht="15" x14ac:dyDescent="0.25">
      <c r="A67" s="104">
        <f t="shared" si="1"/>
        <v>1961</v>
      </c>
      <c r="B67" s="103">
        <v>0.91</v>
      </c>
      <c r="C67" s="103">
        <v>0.88749999999999996</v>
      </c>
      <c r="D67" s="103">
        <v>0.53</v>
      </c>
      <c r="E67" s="103">
        <v>0.63</v>
      </c>
      <c r="F67" s="103">
        <v>0.7</v>
      </c>
      <c r="G67" s="103">
        <v>0.73149999999999993</v>
      </c>
      <c r="H67" s="103">
        <v>0.70250000000000001</v>
      </c>
      <c r="I67" s="103">
        <v>0.7</v>
      </c>
    </row>
    <row r="68" spans="1:9" ht="15" x14ac:dyDescent="0.25">
      <c r="A68" s="104">
        <f t="shared" si="1"/>
        <v>1962</v>
      </c>
      <c r="B68" s="103">
        <v>0.91</v>
      </c>
      <c r="C68" s="103">
        <v>0.88749999999999996</v>
      </c>
      <c r="D68" s="103">
        <v>0.53</v>
      </c>
      <c r="E68" s="103">
        <v>0.63</v>
      </c>
      <c r="F68" s="103">
        <v>0.75</v>
      </c>
      <c r="G68" s="103">
        <v>0.74149999999999994</v>
      </c>
      <c r="H68" s="103">
        <v>0.70334000000000008</v>
      </c>
      <c r="I68" s="103">
        <v>0.85</v>
      </c>
    </row>
    <row r="69" spans="1:9" ht="15" x14ac:dyDescent="0.25">
      <c r="A69" s="104">
        <f t="shared" si="1"/>
        <v>1963</v>
      </c>
      <c r="B69" s="103">
        <v>0.91</v>
      </c>
      <c r="C69" s="103">
        <v>0.88749999999999996</v>
      </c>
      <c r="D69" s="103">
        <v>0.53</v>
      </c>
      <c r="E69" s="103">
        <v>0.64575000000000005</v>
      </c>
      <c r="F69" s="103">
        <v>0.75</v>
      </c>
      <c r="G69" s="103">
        <v>0.74464999999999992</v>
      </c>
      <c r="H69" s="103">
        <v>0.70411000000000001</v>
      </c>
      <c r="I69" s="103">
        <v>0.85</v>
      </c>
    </row>
    <row r="70" spans="1:9" ht="15" x14ac:dyDescent="0.25">
      <c r="A70" s="104">
        <f t="shared" si="1"/>
        <v>1964</v>
      </c>
      <c r="B70" s="103">
        <v>0.77</v>
      </c>
      <c r="C70" s="103">
        <v>0.88749999999999996</v>
      </c>
      <c r="D70" s="103">
        <v>0.53</v>
      </c>
      <c r="E70" s="103">
        <v>0.63</v>
      </c>
      <c r="F70" s="103">
        <v>0.75</v>
      </c>
      <c r="G70" s="103">
        <v>0.71350000000000002</v>
      </c>
      <c r="H70" s="103">
        <v>0.7077500000000001</v>
      </c>
      <c r="I70" s="103">
        <v>0.85</v>
      </c>
    </row>
    <row r="71" spans="1:9" ht="15" x14ac:dyDescent="0.25">
      <c r="A71" s="104">
        <f t="shared" ref="A71:A102" si="2">A70+1</f>
        <v>1965</v>
      </c>
      <c r="B71" s="103">
        <v>0.7</v>
      </c>
      <c r="C71" s="103">
        <v>0.91249999999999998</v>
      </c>
      <c r="D71" s="103">
        <v>0.53</v>
      </c>
      <c r="E71" s="103">
        <v>0.63</v>
      </c>
      <c r="F71" s="103">
        <v>0.75</v>
      </c>
      <c r="G71" s="103">
        <v>0.70450000000000002</v>
      </c>
      <c r="H71" s="103">
        <v>0.71037499999999998</v>
      </c>
      <c r="I71" s="103">
        <v>0.9</v>
      </c>
    </row>
    <row r="72" spans="1:9" ht="15" x14ac:dyDescent="0.25">
      <c r="A72" s="104">
        <f t="shared" si="2"/>
        <v>1966</v>
      </c>
      <c r="B72" s="103">
        <v>0.7</v>
      </c>
      <c r="C72" s="103">
        <v>0.91249999999999998</v>
      </c>
      <c r="D72" s="103">
        <v>0.53</v>
      </c>
      <c r="E72" s="103">
        <v>0.65</v>
      </c>
      <c r="F72" s="103">
        <v>0.75</v>
      </c>
      <c r="G72" s="103">
        <v>0.70850000000000002</v>
      </c>
      <c r="H72" s="103">
        <v>0.71401499999999996</v>
      </c>
      <c r="I72" s="103">
        <v>0.9</v>
      </c>
    </row>
    <row r="73" spans="1:9" ht="15" x14ac:dyDescent="0.25">
      <c r="A73" s="104">
        <f t="shared" si="2"/>
        <v>1967</v>
      </c>
      <c r="B73" s="103">
        <v>0.7</v>
      </c>
      <c r="C73" s="103">
        <v>0.91249999999999998</v>
      </c>
      <c r="D73" s="103">
        <v>0.53</v>
      </c>
      <c r="E73" s="103">
        <v>0.66</v>
      </c>
      <c r="F73" s="103">
        <v>0.75</v>
      </c>
      <c r="G73" s="103">
        <v>0.71050000000000002</v>
      </c>
      <c r="H73" s="103">
        <v>0.71548499999999993</v>
      </c>
      <c r="I73" s="103">
        <v>0.9</v>
      </c>
    </row>
    <row r="74" spans="1:9" ht="15" x14ac:dyDescent="0.25">
      <c r="A74" s="104">
        <f t="shared" si="2"/>
        <v>1968</v>
      </c>
      <c r="B74" s="103">
        <v>0.75249999999999995</v>
      </c>
      <c r="C74" s="103">
        <v>0.91249999999999998</v>
      </c>
      <c r="D74" s="103">
        <v>0.53</v>
      </c>
      <c r="E74" s="103">
        <v>0.66</v>
      </c>
      <c r="F74" s="103">
        <v>0.75</v>
      </c>
      <c r="G74" s="103">
        <v>0.72100000000000009</v>
      </c>
      <c r="H74" s="103">
        <v>0.71768999999999994</v>
      </c>
      <c r="I74" s="103">
        <v>0.9</v>
      </c>
    </row>
    <row r="75" spans="1:9" ht="15" x14ac:dyDescent="0.25">
      <c r="A75" s="104">
        <f t="shared" si="2"/>
        <v>1969</v>
      </c>
      <c r="B75" s="103">
        <v>0.77</v>
      </c>
      <c r="C75" s="103">
        <v>0.91249999999999998</v>
      </c>
      <c r="D75" s="103">
        <v>0.53</v>
      </c>
      <c r="E75" s="103">
        <v>0.64499999999999991</v>
      </c>
      <c r="F75" s="103">
        <v>0.75</v>
      </c>
      <c r="G75" s="103">
        <v>0.72150000000000003</v>
      </c>
      <c r="H75" s="103">
        <v>0.72084000000000004</v>
      </c>
      <c r="I75" s="103">
        <v>0.9</v>
      </c>
    </row>
    <row r="76" spans="1:9" ht="15" x14ac:dyDescent="0.25">
      <c r="A76" s="104">
        <f t="shared" si="2"/>
        <v>1970</v>
      </c>
      <c r="B76" s="103">
        <v>0.71750000000000003</v>
      </c>
      <c r="C76" s="103">
        <v>0.91249999999999998</v>
      </c>
      <c r="D76" s="103">
        <v>0.53</v>
      </c>
      <c r="E76" s="103">
        <v>0.61799999999999999</v>
      </c>
      <c r="F76" s="103">
        <v>0.75</v>
      </c>
      <c r="G76" s="103">
        <v>0.7056</v>
      </c>
      <c r="H76" s="103">
        <v>0.72349999999999992</v>
      </c>
      <c r="I76" s="103">
        <v>0.9</v>
      </c>
    </row>
    <row r="77" spans="1:9" ht="15" x14ac:dyDescent="0.25">
      <c r="A77" s="104">
        <f t="shared" si="2"/>
        <v>1971</v>
      </c>
      <c r="B77" s="103">
        <v>0.7</v>
      </c>
      <c r="C77" s="103">
        <v>0.88749999999999996</v>
      </c>
      <c r="D77" s="103">
        <v>0.53</v>
      </c>
      <c r="E77" s="103">
        <v>0.61199999999999999</v>
      </c>
      <c r="F77" s="103">
        <v>0.75</v>
      </c>
      <c r="G77" s="103">
        <v>0.69589999999999996</v>
      </c>
      <c r="H77" s="103">
        <v>0.76539999999999997</v>
      </c>
      <c r="I77" s="103">
        <v>0.9</v>
      </c>
    </row>
    <row r="78" spans="1:9" ht="15" x14ac:dyDescent="0.25">
      <c r="A78" s="104">
        <f t="shared" si="2"/>
        <v>1972</v>
      </c>
      <c r="B78" s="103">
        <v>0.7</v>
      </c>
      <c r="C78" s="103">
        <v>0.88749999999999996</v>
      </c>
      <c r="D78" s="103">
        <v>0.53</v>
      </c>
      <c r="E78" s="103">
        <v>0.6</v>
      </c>
      <c r="F78" s="103">
        <v>0.75</v>
      </c>
      <c r="G78" s="103">
        <v>0.69350000000000001</v>
      </c>
      <c r="H78" s="103">
        <v>0.77789999999999992</v>
      </c>
      <c r="I78" s="103">
        <v>0.72</v>
      </c>
    </row>
    <row r="79" spans="1:9" ht="15" x14ac:dyDescent="0.25">
      <c r="A79" s="104">
        <f t="shared" si="2"/>
        <v>1973</v>
      </c>
      <c r="B79" s="103">
        <v>0.7</v>
      </c>
      <c r="C79" s="103">
        <v>0.9</v>
      </c>
      <c r="D79" s="103">
        <v>0.53</v>
      </c>
      <c r="E79" s="103">
        <v>0.6</v>
      </c>
      <c r="F79" s="103">
        <v>0.75</v>
      </c>
      <c r="G79" s="103">
        <v>0.69599999999999995</v>
      </c>
      <c r="H79" s="103">
        <v>0.77939999999999998</v>
      </c>
      <c r="I79" s="103">
        <v>0.72</v>
      </c>
    </row>
    <row r="80" spans="1:9" ht="15" x14ac:dyDescent="0.25">
      <c r="A80" s="104">
        <f t="shared" si="2"/>
        <v>1974</v>
      </c>
      <c r="B80" s="103">
        <v>0.7</v>
      </c>
      <c r="C80" s="103">
        <v>0.98</v>
      </c>
      <c r="D80" s="103">
        <v>0.53</v>
      </c>
      <c r="E80" s="103">
        <v>0.6</v>
      </c>
      <c r="F80" s="103">
        <v>0.75</v>
      </c>
      <c r="G80" s="103">
        <v>0.71199999999999997</v>
      </c>
      <c r="H80" s="103">
        <v>0.78029999999999999</v>
      </c>
      <c r="I80" s="103">
        <v>0.72</v>
      </c>
    </row>
    <row r="81" spans="1:9" ht="15" x14ac:dyDescent="0.25">
      <c r="A81" s="104">
        <f t="shared" si="2"/>
        <v>1975</v>
      </c>
      <c r="B81" s="103">
        <v>0.7</v>
      </c>
      <c r="C81" s="103">
        <v>0.98</v>
      </c>
      <c r="D81" s="103">
        <v>0.56000000000000005</v>
      </c>
      <c r="E81" s="103">
        <v>0.6</v>
      </c>
      <c r="F81" s="103">
        <v>0.75</v>
      </c>
      <c r="G81" s="103">
        <v>0.71800000000000008</v>
      </c>
      <c r="H81" s="103">
        <v>0.81230000000000002</v>
      </c>
      <c r="I81" s="103">
        <v>0.72</v>
      </c>
    </row>
    <row r="82" spans="1:9" ht="15" x14ac:dyDescent="0.25">
      <c r="A82" s="104">
        <f t="shared" si="2"/>
        <v>1976</v>
      </c>
      <c r="B82" s="103">
        <v>0.7</v>
      </c>
      <c r="C82" s="103">
        <v>0.98</v>
      </c>
      <c r="D82" s="103">
        <v>0.56000000000000005</v>
      </c>
      <c r="E82" s="103">
        <v>0.6</v>
      </c>
      <c r="F82" s="103">
        <v>0.75</v>
      </c>
      <c r="G82" s="103">
        <v>0.71800000000000008</v>
      </c>
      <c r="H82" s="103">
        <v>0.83150000000000002</v>
      </c>
      <c r="I82" s="103">
        <v>0.72</v>
      </c>
    </row>
    <row r="83" spans="1:9" ht="15" x14ac:dyDescent="0.25">
      <c r="A83" s="104">
        <f t="shared" si="2"/>
        <v>1977</v>
      </c>
      <c r="B83" s="103">
        <v>0.7</v>
      </c>
      <c r="C83" s="103">
        <v>0.98</v>
      </c>
      <c r="D83" s="103">
        <v>0.56000000000000005</v>
      </c>
      <c r="E83" s="103">
        <v>0.6</v>
      </c>
      <c r="F83" s="103">
        <v>0.75</v>
      </c>
      <c r="G83" s="103">
        <v>0.71800000000000008</v>
      </c>
      <c r="H83" s="103">
        <v>0.84849999999999992</v>
      </c>
      <c r="I83" s="103">
        <v>0.72</v>
      </c>
    </row>
    <row r="84" spans="1:9" ht="15" x14ac:dyDescent="0.25">
      <c r="A84" s="104">
        <f t="shared" si="2"/>
        <v>1978</v>
      </c>
      <c r="B84" s="103">
        <v>0.7</v>
      </c>
      <c r="C84" s="103">
        <v>0.98</v>
      </c>
      <c r="D84" s="103">
        <v>0.56000000000000005</v>
      </c>
      <c r="E84" s="103">
        <v>0.6</v>
      </c>
      <c r="F84" s="103">
        <v>0.75</v>
      </c>
      <c r="G84" s="103">
        <v>0.71800000000000008</v>
      </c>
      <c r="H84" s="103">
        <v>0.86710000000000009</v>
      </c>
      <c r="I84" s="103">
        <v>0.72</v>
      </c>
    </row>
    <row r="85" spans="1:9" ht="15" x14ac:dyDescent="0.25">
      <c r="A85" s="104">
        <f t="shared" si="2"/>
        <v>1979</v>
      </c>
      <c r="B85" s="103">
        <v>0.7</v>
      </c>
      <c r="C85" s="103">
        <v>0.75</v>
      </c>
      <c r="D85" s="103">
        <v>0.56000000000000005</v>
      </c>
      <c r="E85" s="103">
        <v>0.6</v>
      </c>
      <c r="F85" s="103">
        <v>0.75</v>
      </c>
      <c r="G85" s="103">
        <v>0.67199999999999993</v>
      </c>
      <c r="H85" s="103">
        <v>0.87019999999999997</v>
      </c>
      <c r="I85" s="103">
        <v>0.72</v>
      </c>
    </row>
    <row r="86" spans="1:9" ht="15" x14ac:dyDescent="0.25">
      <c r="A86" s="104">
        <f t="shared" si="2"/>
        <v>1980</v>
      </c>
      <c r="B86" s="103">
        <v>0.7</v>
      </c>
      <c r="C86" s="103">
        <v>0.75</v>
      </c>
      <c r="D86" s="103">
        <v>0.56000000000000005</v>
      </c>
      <c r="E86" s="103">
        <v>0.66</v>
      </c>
      <c r="F86" s="103">
        <v>0.75</v>
      </c>
      <c r="G86" s="103">
        <v>0.68399999999999994</v>
      </c>
      <c r="H86" s="103">
        <v>0.85</v>
      </c>
      <c r="I86" s="103">
        <v>0.72</v>
      </c>
    </row>
    <row r="87" spans="1:9" ht="15" x14ac:dyDescent="0.25">
      <c r="A87" s="104">
        <f t="shared" si="2"/>
        <v>1981</v>
      </c>
      <c r="B87" s="103">
        <v>0.69130000000000003</v>
      </c>
      <c r="C87" s="103">
        <v>0.75</v>
      </c>
      <c r="D87" s="103">
        <v>0.56000000000000005</v>
      </c>
      <c r="E87" s="103">
        <v>0.66</v>
      </c>
      <c r="F87" s="103">
        <v>0.75</v>
      </c>
      <c r="G87" s="103">
        <v>0.68226000000000009</v>
      </c>
      <c r="H87" s="103">
        <v>0.85</v>
      </c>
      <c r="I87" s="103">
        <v>0.72</v>
      </c>
    </row>
    <row r="88" spans="1:9" ht="15" x14ac:dyDescent="0.25">
      <c r="A88" s="104">
        <f t="shared" si="2"/>
        <v>1982</v>
      </c>
      <c r="B88" s="103">
        <v>0.5</v>
      </c>
      <c r="C88" s="103">
        <v>0.75</v>
      </c>
      <c r="D88" s="103">
        <v>0.56000000000000005</v>
      </c>
      <c r="E88" s="103">
        <v>0.69550000000000012</v>
      </c>
      <c r="F88" s="103">
        <v>0.75</v>
      </c>
      <c r="G88" s="103">
        <v>0.65110000000000001</v>
      </c>
      <c r="H88" s="103">
        <v>0.85</v>
      </c>
      <c r="I88" s="103">
        <v>0.72</v>
      </c>
    </row>
    <row r="89" spans="1:9" ht="15" x14ac:dyDescent="0.25">
      <c r="A89" s="104">
        <f t="shared" si="2"/>
        <v>1983</v>
      </c>
      <c r="B89" s="103">
        <v>0.5</v>
      </c>
      <c r="C89" s="103">
        <v>0.75</v>
      </c>
      <c r="D89" s="103">
        <v>0.56000000000000005</v>
      </c>
      <c r="E89" s="103">
        <v>0.70200000000000007</v>
      </c>
      <c r="F89" s="103">
        <v>0.75</v>
      </c>
      <c r="G89" s="103">
        <v>0.65239999999999998</v>
      </c>
      <c r="H89" s="103">
        <v>0.84</v>
      </c>
      <c r="I89" s="103">
        <v>0.72</v>
      </c>
    </row>
    <row r="90" spans="1:9" ht="15" x14ac:dyDescent="0.25">
      <c r="A90" s="104">
        <f t="shared" si="2"/>
        <v>1984</v>
      </c>
      <c r="B90" s="103">
        <v>0.5</v>
      </c>
      <c r="C90" s="103">
        <v>0.6</v>
      </c>
      <c r="D90" s="103">
        <v>0.56000000000000005</v>
      </c>
      <c r="E90" s="103">
        <v>0.6695000000000001</v>
      </c>
      <c r="F90" s="103">
        <v>0.7</v>
      </c>
      <c r="G90" s="103">
        <v>0.60590000000000011</v>
      </c>
      <c r="H90" s="103">
        <v>0.82</v>
      </c>
      <c r="I90" s="103">
        <v>0.65</v>
      </c>
    </row>
    <row r="91" spans="1:9" ht="15" x14ac:dyDescent="0.25">
      <c r="A91" s="104">
        <f t="shared" si="2"/>
        <v>1985</v>
      </c>
      <c r="B91" s="103">
        <v>0.5</v>
      </c>
      <c r="C91" s="103">
        <v>0.6</v>
      </c>
      <c r="D91" s="103">
        <v>0.56000000000000005</v>
      </c>
      <c r="E91" s="103">
        <v>0.65</v>
      </c>
      <c r="F91" s="103">
        <v>0.7</v>
      </c>
      <c r="G91" s="103">
        <v>0.60199999999999998</v>
      </c>
      <c r="H91" s="103">
        <v>0.8</v>
      </c>
      <c r="I91" s="103">
        <v>0.65</v>
      </c>
    </row>
    <row r="92" spans="1:9" ht="15" x14ac:dyDescent="0.25">
      <c r="A92" s="104">
        <f t="shared" si="2"/>
        <v>1986</v>
      </c>
      <c r="B92" s="103">
        <v>0.5</v>
      </c>
      <c r="C92" s="103">
        <v>0.6</v>
      </c>
      <c r="D92" s="103">
        <v>0.56000000000000005</v>
      </c>
      <c r="E92" s="103">
        <v>0.57999999999999996</v>
      </c>
      <c r="F92" s="103">
        <v>0.7</v>
      </c>
      <c r="G92" s="103">
        <v>0.58800000000000008</v>
      </c>
      <c r="H92" s="103">
        <v>0.8034</v>
      </c>
      <c r="I92" s="103">
        <v>0.65</v>
      </c>
    </row>
    <row r="93" spans="1:9" ht="15" x14ac:dyDescent="0.25">
      <c r="A93" s="104">
        <f t="shared" si="2"/>
        <v>1987</v>
      </c>
      <c r="B93" s="103">
        <v>0.38500000000000001</v>
      </c>
      <c r="C93" s="103">
        <v>0.6</v>
      </c>
      <c r="D93" s="103">
        <v>0.56000000000000005</v>
      </c>
      <c r="E93" s="103">
        <v>0.56799999999999995</v>
      </c>
      <c r="F93" s="103">
        <v>0.6</v>
      </c>
      <c r="G93" s="103">
        <v>0.54259999999999997</v>
      </c>
      <c r="H93" s="103">
        <v>0.77439999999999998</v>
      </c>
      <c r="I93" s="103">
        <v>0.62</v>
      </c>
    </row>
    <row r="94" spans="1:9" ht="15" x14ac:dyDescent="0.25">
      <c r="A94" s="104">
        <f t="shared" si="2"/>
        <v>1988</v>
      </c>
      <c r="B94" s="103">
        <v>0.28000000000000003</v>
      </c>
      <c r="C94" s="103">
        <v>0.4</v>
      </c>
      <c r="D94" s="103">
        <v>0.56000000000000005</v>
      </c>
      <c r="E94" s="103">
        <v>0.56799999999999995</v>
      </c>
      <c r="F94" s="103">
        <v>0.6</v>
      </c>
      <c r="G94" s="103">
        <v>0.48160000000000008</v>
      </c>
      <c r="H94" s="103">
        <v>0.75560000000000005</v>
      </c>
      <c r="I94" s="103">
        <v>0.62</v>
      </c>
    </row>
    <row r="95" spans="1:9" ht="15" x14ac:dyDescent="0.25">
      <c r="A95" s="104">
        <f t="shared" si="2"/>
        <v>1989</v>
      </c>
      <c r="B95" s="103">
        <v>0.28000000000000003</v>
      </c>
      <c r="C95" s="103">
        <v>0.4</v>
      </c>
      <c r="D95" s="103">
        <v>0.56000000000000005</v>
      </c>
      <c r="E95" s="103">
        <v>0.56799999999999995</v>
      </c>
      <c r="F95" s="103">
        <v>0.6</v>
      </c>
      <c r="G95" s="103">
        <v>0.48160000000000008</v>
      </c>
      <c r="H95" s="103">
        <v>0.72799999999999998</v>
      </c>
      <c r="I95" s="103">
        <v>0.5</v>
      </c>
    </row>
    <row r="96" spans="1:9" ht="15" x14ac:dyDescent="0.25">
      <c r="A96" s="104">
        <f t="shared" si="2"/>
        <v>1990</v>
      </c>
      <c r="B96" s="103">
        <v>0.28000000000000003</v>
      </c>
      <c r="C96" s="103">
        <v>0.4</v>
      </c>
      <c r="D96" s="103">
        <v>0.53</v>
      </c>
      <c r="E96" s="103">
        <v>0.56799999999999995</v>
      </c>
      <c r="F96" s="103">
        <v>0.5</v>
      </c>
      <c r="G96" s="103">
        <v>0.4556</v>
      </c>
      <c r="H96" s="103">
        <v>0.66159999999999997</v>
      </c>
      <c r="I96" s="103">
        <v>0.5</v>
      </c>
    </row>
    <row r="97" spans="1:9" ht="15" x14ac:dyDescent="0.25">
      <c r="A97" s="104">
        <f t="shared" si="2"/>
        <v>1991</v>
      </c>
      <c r="B97" s="103">
        <v>0.31</v>
      </c>
      <c r="C97" s="103">
        <v>0.4</v>
      </c>
      <c r="D97" s="103">
        <v>0.53</v>
      </c>
      <c r="E97" s="103">
        <v>0.57899999999999996</v>
      </c>
      <c r="F97" s="103">
        <v>0.5</v>
      </c>
      <c r="G97" s="103">
        <v>0.46379999999999999</v>
      </c>
      <c r="H97" s="103">
        <v>0.51149999999999995</v>
      </c>
      <c r="I97" s="103">
        <v>0.5</v>
      </c>
    </row>
    <row r="98" spans="1:9" ht="15" x14ac:dyDescent="0.25">
      <c r="A98" s="104">
        <f t="shared" si="2"/>
        <v>1992</v>
      </c>
      <c r="B98" s="103">
        <v>0.31</v>
      </c>
      <c r="C98" s="103">
        <v>0.4</v>
      </c>
      <c r="D98" s="103">
        <v>0.53</v>
      </c>
      <c r="E98" s="103">
        <v>0.57899999999999996</v>
      </c>
      <c r="F98" s="103">
        <v>0.5</v>
      </c>
      <c r="G98" s="103">
        <v>0.46379999999999999</v>
      </c>
      <c r="H98" s="103">
        <v>0.51039999999999996</v>
      </c>
      <c r="I98" s="103">
        <v>0.51</v>
      </c>
    </row>
    <row r="99" spans="1:9" ht="15" x14ac:dyDescent="0.25">
      <c r="A99" s="104">
        <f t="shared" si="2"/>
        <v>1993</v>
      </c>
      <c r="B99" s="103">
        <v>0.39600000000000002</v>
      </c>
      <c r="C99" s="103">
        <v>0.4</v>
      </c>
      <c r="D99" s="103">
        <v>0.53</v>
      </c>
      <c r="E99" s="103">
        <v>0.59199999999999997</v>
      </c>
      <c r="F99" s="103">
        <v>0.5</v>
      </c>
      <c r="G99" s="103">
        <v>0.48360000000000003</v>
      </c>
      <c r="H99" s="103">
        <v>0.51039999999999996</v>
      </c>
      <c r="I99" s="103">
        <v>0.51</v>
      </c>
    </row>
    <row r="100" spans="1:9" ht="15" x14ac:dyDescent="0.25">
      <c r="A100" s="104">
        <f t="shared" si="2"/>
        <v>1994</v>
      </c>
      <c r="B100" s="103">
        <v>0.39600000000000002</v>
      </c>
      <c r="C100" s="103">
        <v>0.4</v>
      </c>
      <c r="D100" s="103">
        <v>0.53</v>
      </c>
      <c r="E100" s="103">
        <v>0.59199999999999997</v>
      </c>
      <c r="F100" s="103">
        <v>0.5</v>
      </c>
      <c r="G100" s="103">
        <v>0.48360000000000003</v>
      </c>
      <c r="H100" s="103">
        <v>0.51049999999999995</v>
      </c>
      <c r="I100" s="103">
        <v>0.51</v>
      </c>
    </row>
    <row r="101" spans="1:9" ht="15" x14ac:dyDescent="0.25">
      <c r="A101" s="104">
        <f t="shared" si="2"/>
        <v>1995</v>
      </c>
      <c r="B101" s="103">
        <v>0.39600000000000002</v>
      </c>
      <c r="C101" s="103">
        <v>0.4</v>
      </c>
      <c r="D101" s="103">
        <v>0.53</v>
      </c>
      <c r="E101" s="103">
        <v>0.59199999999999997</v>
      </c>
      <c r="F101" s="103">
        <v>0.5</v>
      </c>
      <c r="G101" s="103">
        <v>0.48360000000000003</v>
      </c>
      <c r="H101" s="103">
        <v>0.56499999999999995</v>
      </c>
      <c r="I101" s="103">
        <v>0.51</v>
      </c>
    </row>
    <row r="102" spans="1:9" ht="15" x14ac:dyDescent="0.25">
      <c r="A102" s="104">
        <f t="shared" si="2"/>
        <v>1996</v>
      </c>
      <c r="B102" s="103">
        <v>0.39600000000000002</v>
      </c>
      <c r="C102" s="103">
        <v>0.4</v>
      </c>
      <c r="D102" s="103">
        <v>0.53</v>
      </c>
      <c r="E102" s="103">
        <v>0.57900000000000007</v>
      </c>
      <c r="F102" s="103">
        <v>0.5</v>
      </c>
      <c r="G102" s="103">
        <v>0.48100000000000004</v>
      </c>
      <c r="H102" s="103">
        <v>0.5665</v>
      </c>
      <c r="I102" s="103">
        <v>0.51</v>
      </c>
    </row>
    <row r="103" spans="1:9" ht="15" x14ac:dyDescent="0.25">
      <c r="A103" s="104">
        <f t="shared" ref="A103:A118" si="3">A102+1</f>
        <v>1997</v>
      </c>
      <c r="B103" s="103">
        <v>0.39600000000000002</v>
      </c>
      <c r="C103" s="103">
        <v>0.4</v>
      </c>
      <c r="D103" s="103">
        <v>0.53</v>
      </c>
      <c r="E103" s="103">
        <v>0.57900000000000007</v>
      </c>
      <c r="F103" s="103">
        <v>0.5</v>
      </c>
      <c r="G103" s="103">
        <v>0.48100000000000004</v>
      </c>
      <c r="H103" s="103">
        <v>0.56659999999999999</v>
      </c>
      <c r="I103" s="103">
        <v>0.51</v>
      </c>
    </row>
    <row r="104" spans="1:9" ht="15" x14ac:dyDescent="0.25">
      <c r="A104" s="104">
        <f t="shared" si="3"/>
        <v>1998</v>
      </c>
      <c r="B104" s="103">
        <v>0.39600000000000002</v>
      </c>
      <c r="C104" s="103">
        <v>0.4</v>
      </c>
      <c r="D104" s="103">
        <v>0.53</v>
      </c>
      <c r="E104" s="103">
        <v>0.62</v>
      </c>
      <c r="F104" s="103">
        <v>0.5</v>
      </c>
      <c r="G104" s="103">
        <v>0.48920000000000002</v>
      </c>
      <c r="H104" s="103">
        <v>0.5665</v>
      </c>
      <c r="I104" s="103">
        <v>0.45500000000000002</v>
      </c>
    </row>
    <row r="105" spans="1:9" ht="15" x14ac:dyDescent="0.25">
      <c r="A105" s="104">
        <f t="shared" si="3"/>
        <v>1999</v>
      </c>
      <c r="B105" s="103">
        <v>0.39600000000000002</v>
      </c>
      <c r="C105" s="103">
        <v>0.4</v>
      </c>
      <c r="D105" s="103">
        <v>0.53</v>
      </c>
      <c r="E105" s="103">
        <v>0.62</v>
      </c>
      <c r="F105" s="103">
        <v>0.37</v>
      </c>
      <c r="G105" s="103">
        <v>0.46320000000000006</v>
      </c>
      <c r="H105" s="103">
        <v>0.56480000000000008</v>
      </c>
      <c r="I105" s="103">
        <v>0.45500000000000002</v>
      </c>
    </row>
    <row r="106" spans="1:9" ht="15" x14ac:dyDescent="0.25">
      <c r="A106" s="104">
        <f t="shared" si="3"/>
        <v>2000</v>
      </c>
      <c r="B106" s="103">
        <v>0.39600000000000002</v>
      </c>
      <c r="C106" s="103">
        <v>0.4</v>
      </c>
      <c r="D106" s="103">
        <v>0.51</v>
      </c>
      <c r="E106" s="103">
        <v>0.61249999999999993</v>
      </c>
      <c r="F106" s="103">
        <v>0.37</v>
      </c>
      <c r="G106" s="103">
        <v>0.4577</v>
      </c>
      <c r="H106" s="103">
        <v>0.55379999999999996</v>
      </c>
      <c r="I106" s="103">
        <v>0.45500000000000002</v>
      </c>
    </row>
    <row r="107" spans="1:9" ht="15" x14ac:dyDescent="0.25">
      <c r="A107" s="104">
        <f t="shared" si="3"/>
        <v>2001</v>
      </c>
      <c r="B107" s="103">
        <v>0.38600000000000001</v>
      </c>
      <c r="C107" s="103">
        <v>0.4</v>
      </c>
      <c r="D107" s="103">
        <v>0.48499999999999999</v>
      </c>
      <c r="E107" s="103">
        <v>0.60749999999999993</v>
      </c>
      <c r="F107" s="103">
        <v>0.37</v>
      </c>
      <c r="G107" s="103">
        <v>0.44969999999999999</v>
      </c>
      <c r="H107" s="103">
        <v>0.55530000000000002</v>
      </c>
      <c r="I107" s="103">
        <v>0.45</v>
      </c>
    </row>
    <row r="108" spans="1:9" ht="15" x14ac:dyDescent="0.25">
      <c r="A108" s="104">
        <f t="shared" si="3"/>
        <v>2002</v>
      </c>
      <c r="B108" s="103">
        <v>0.38600000000000001</v>
      </c>
      <c r="C108" s="103">
        <v>0.4</v>
      </c>
      <c r="D108" s="103">
        <v>0.48499999999999999</v>
      </c>
      <c r="E108" s="103">
        <v>0.57579999999999998</v>
      </c>
      <c r="F108" s="103">
        <v>0.37</v>
      </c>
      <c r="G108" s="103">
        <v>0.44336000000000003</v>
      </c>
      <c r="H108" s="103">
        <v>0.55519999999999992</v>
      </c>
      <c r="I108" s="103">
        <v>0.45</v>
      </c>
    </row>
    <row r="109" spans="1:9" ht="15" x14ac:dyDescent="0.25">
      <c r="A109" s="104">
        <f t="shared" si="3"/>
        <v>2003</v>
      </c>
      <c r="B109" s="103">
        <v>0.35</v>
      </c>
      <c r="C109" s="103">
        <v>0.4</v>
      </c>
      <c r="D109" s="103">
        <v>0.48499999999999999</v>
      </c>
      <c r="E109" s="103">
        <v>0.56089999999999995</v>
      </c>
      <c r="F109" s="103">
        <v>0.37</v>
      </c>
      <c r="G109" s="103">
        <v>0.43317999999999995</v>
      </c>
      <c r="H109" s="103">
        <v>0.56169999999999998</v>
      </c>
      <c r="I109" s="103">
        <v>0.45</v>
      </c>
    </row>
    <row r="110" spans="1:9" ht="15" x14ac:dyDescent="0.25">
      <c r="A110" s="104">
        <f t="shared" si="3"/>
        <v>2004</v>
      </c>
      <c r="B110" s="103">
        <v>0.35</v>
      </c>
      <c r="C110" s="103">
        <v>0.4</v>
      </c>
      <c r="D110" s="103">
        <v>0.45</v>
      </c>
      <c r="E110" s="103">
        <v>0.56089999999999995</v>
      </c>
      <c r="F110" s="103">
        <v>0.37</v>
      </c>
      <c r="G110" s="103">
        <v>0.42618</v>
      </c>
      <c r="H110" s="103">
        <v>0.56510000000000005</v>
      </c>
      <c r="I110" s="103">
        <v>0.45</v>
      </c>
    </row>
    <row r="111" spans="1:9" ht="15" x14ac:dyDescent="0.25">
      <c r="A111" s="104">
        <f t="shared" si="3"/>
        <v>2005</v>
      </c>
      <c r="B111" s="103">
        <v>0.35</v>
      </c>
      <c r="C111" s="103">
        <v>0.4</v>
      </c>
      <c r="D111" s="103">
        <v>0.42</v>
      </c>
      <c r="E111" s="103">
        <v>0.56089999999999995</v>
      </c>
      <c r="F111" s="103">
        <v>0.37</v>
      </c>
      <c r="G111" s="103">
        <v>0.42017999999999994</v>
      </c>
      <c r="H111" s="103">
        <v>0.56600000000000006</v>
      </c>
      <c r="I111" s="103">
        <v>0.43</v>
      </c>
    </row>
    <row r="112" spans="1:9" ht="15" x14ac:dyDescent="0.25">
      <c r="A112" s="104">
        <f t="shared" si="3"/>
        <v>2006</v>
      </c>
      <c r="B112" s="103">
        <v>0.35</v>
      </c>
      <c r="C112" s="103">
        <v>0.4</v>
      </c>
      <c r="D112" s="103">
        <v>0.42</v>
      </c>
      <c r="E112" s="103">
        <v>0.48000000000000004</v>
      </c>
      <c r="F112" s="103">
        <v>0.5</v>
      </c>
      <c r="G112" s="103">
        <v>0.43</v>
      </c>
      <c r="H112" s="103">
        <v>0.56600000000000006</v>
      </c>
      <c r="I112" s="103">
        <v>0.43</v>
      </c>
    </row>
    <row r="113" spans="1:9" ht="15" x14ac:dyDescent="0.25">
      <c r="A113" s="104">
        <f t="shared" si="3"/>
        <v>2007</v>
      </c>
      <c r="B113" s="103">
        <v>0.35</v>
      </c>
      <c r="C113" s="103">
        <v>0.4</v>
      </c>
      <c r="D113" s="103">
        <v>0.46</v>
      </c>
      <c r="E113" s="103">
        <v>0.48000000000000004</v>
      </c>
      <c r="F113" s="103">
        <v>0.5</v>
      </c>
      <c r="G113" s="103">
        <v>0.438</v>
      </c>
      <c r="H113" s="103">
        <v>0.5655</v>
      </c>
      <c r="I113" s="103">
        <v>0.43</v>
      </c>
    </row>
    <row r="114" spans="1:9" ht="15" x14ac:dyDescent="0.25">
      <c r="A114" s="104">
        <f t="shared" si="3"/>
        <v>2008</v>
      </c>
      <c r="B114" s="103">
        <v>0.35</v>
      </c>
      <c r="C114" s="103">
        <v>0.4</v>
      </c>
      <c r="D114" s="103">
        <v>0.46</v>
      </c>
      <c r="E114" s="103">
        <v>0.48000000000000004</v>
      </c>
      <c r="F114" s="103">
        <v>0.5</v>
      </c>
      <c r="G114" s="103">
        <v>0.438</v>
      </c>
      <c r="H114" s="103">
        <v>0.56440000000000001</v>
      </c>
      <c r="I114" s="103">
        <v>0.43</v>
      </c>
    </row>
    <row r="115" spans="1:9" ht="15" x14ac:dyDescent="0.25">
      <c r="A115" s="104">
        <f t="shared" si="3"/>
        <v>2009</v>
      </c>
      <c r="B115" s="103">
        <v>0.35</v>
      </c>
      <c r="C115" s="103">
        <v>0.4</v>
      </c>
      <c r="D115" s="103">
        <v>0.46</v>
      </c>
      <c r="E115" s="103">
        <v>0.48000000000000004</v>
      </c>
      <c r="F115" s="103">
        <v>0.5</v>
      </c>
      <c r="G115" s="103">
        <v>0.438</v>
      </c>
      <c r="H115" s="103">
        <v>0.56519999999999992</v>
      </c>
      <c r="I115" s="103">
        <v>0.43</v>
      </c>
    </row>
    <row r="116" spans="1:9" ht="15" x14ac:dyDescent="0.25">
      <c r="A116" s="104">
        <f t="shared" si="3"/>
        <v>2010</v>
      </c>
      <c r="B116" s="103">
        <v>0.35</v>
      </c>
      <c r="C116" s="103">
        <v>0.5</v>
      </c>
      <c r="D116" s="103">
        <v>0.46</v>
      </c>
      <c r="E116" s="103">
        <v>0.49</v>
      </c>
      <c r="F116" s="103">
        <v>0.5</v>
      </c>
      <c r="G116" s="103">
        <v>0.45999999999999996</v>
      </c>
      <c r="H116" s="103">
        <v>0.56559999999999999</v>
      </c>
      <c r="I116" s="103">
        <v>0.43</v>
      </c>
    </row>
    <row r="117" spans="1:9" ht="15" x14ac:dyDescent="0.25">
      <c r="A117" s="104">
        <f t="shared" si="3"/>
        <v>2011</v>
      </c>
      <c r="B117" s="103">
        <v>0.35</v>
      </c>
      <c r="C117" s="103">
        <v>0.5</v>
      </c>
      <c r="D117" s="103">
        <v>0.46</v>
      </c>
      <c r="E117" s="103">
        <v>0.49</v>
      </c>
      <c r="F117" s="103">
        <v>0.5</v>
      </c>
      <c r="G117" s="103">
        <v>0.45999999999999996</v>
      </c>
      <c r="H117" s="103">
        <v>0.5655</v>
      </c>
      <c r="I117" s="103">
        <v>0.43</v>
      </c>
    </row>
    <row r="118" spans="1:9" ht="15" x14ac:dyDescent="0.25">
      <c r="A118" s="104">
        <f t="shared" si="3"/>
        <v>2012</v>
      </c>
      <c r="B118" s="103">
        <v>0.35</v>
      </c>
      <c r="C118" s="103">
        <v>0.5</v>
      </c>
      <c r="D118" s="103">
        <v>0.46</v>
      </c>
      <c r="E118" s="103">
        <v>0.53</v>
      </c>
      <c r="F118" s="103">
        <v>0.5</v>
      </c>
      <c r="G118" s="103">
        <v>0.46799999999999997</v>
      </c>
      <c r="H118" s="103">
        <v>0.56600000000000006</v>
      </c>
      <c r="I118" s="103">
        <v>0.43</v>
      </c>
    </row>
    <row r="119" spans="1:9" ht="15" x14ac:dyDescent="0.25">
      <c r="A119" s="104">
        <v>2013</v>
      </c>
      <c r="B119" s="103">
        <v>0.39600000000000002</v>
      </c>
      <c r="C119" s="103">
        <v>0.45</v>
      </c>
      <c r="D119" s="103">
        <v>0.46</v>
      </c>
      <c r="E119" s="103">
        <v>0.53</v>
      </c>
      <c r="F119" s="103">
        <v>0.51</v>
      </c>
      <c r="G119" s="103">
        <v>0.46920000000000001</v>
      </c>
      <c r="H119" s="103">
        <v>0.56730000000000003</v>
      </c>
      <c r="I119" s="103">
        <v>0.43</v>
      </c>
    </row>
    <row r="120" spans="1:9" ht="15" x14ac:dyDescent="0.25">
      <c r="A120" s="104">
        <f>A119+1</f>
        <v>2014</v>
      </c>
      <c r="B120" s="103">
        <v>0.39600000000000002</v>
      </c>
      <c r="C120" s="103">
        <v>0.45</v>
      </c>
      <c r="D120" s="103">
        <v>0.46</v>
      </c>
      <c r="E120" s="103">
        <v>0.53</v>
      </c>
      <c r="F120" s="103">
        <v>0.56000000000000005</v>
      </c>
      <c r="G120" s="103">
        <v>0.47919999999999996</v>
      </c>
      <c r="H120" s="103">
        <v>0.56730000000000003</v>
      </c>
      <c r="I120" s="103">
        <v>0.43</v>
      </c>
    </row>
    <row r="121" spans="1:9" ht="15" x14ac:dyDescent="0.25">
      <c r="A121" s="104">
        <f>A120+1</f>
        <v>2015</v>
      </c>
      <c r="B121" s="103">
        <v>0.39600000000000002</v>
      </c>
      <c r="C121" s="103">
        <v>0.45</v>
      </c>
      <c r="D121" s="103">
        <v>0.46</v>
      </c>
      <c r="E121" s="103">
        <v>0.53</v>
      </c>
      <c r="F121" s="103">
        <v>0.56000000000000005</v>
      </c>
      <c r="G121" s="103">
        <v>0.47919999999999996</v>
      </c>
      <c r="H121" s="103">
        <v>0.56730000000000003</v>
      </c>
      <c r="I121" s="103">
        <v>0.43</v>
      </c>
    </row>
    <row r="122" spans="1:9" ht="15" x14ac:dyDescent="0.25">
      <c r="A122" s="104">
        <f>A121+1</f>
        <v>2016</v>
      </c>
      <c r="B122" s="103">
        <v>0.39600000000000002</v>
      </c>
      <c r="C122" s="103">
        <v>0.45</v>
      </c>
      <c r="D122" s="103">
        <v>0.46</v>
      </c>
      <c r="E122" s="103">
        <v>0.53</v>
      </c>
      <c r="F122" s="103">
        <v>0.56000000000000005</v>
      </c>
      <c r="G122" s="103">
        <v>0.47919999999999996</v>
      </c>
      <c r="H122" s="103">
        <v>0.56730000000000003</v>
      </c>
      <c r="I122" s="103">
        <v>0.43</v>
      </c>
    </row>
    <row r="123" spans="1:9" ht="15" x14ac:dyDescent="0.25">
      <c r="A123" s="104">
        <f>A122+1</f>
        <v>2017</v>
      </c>
      <c r="B123" s="103">
        <v>0.39600000000000002</v>
      </c>
      <c r="C123" s="103">
        <v>0.45</v>
      </c>
      <c r="D123" s="103">
        <v>0.46</v>
      </c>
      <c r="E123" s="103">
        <v>0.53</v>
      </c>
      <c r="F123" s="103">
        <v>0.56000000000000005</v>
      </c>
      <c r="G123" s="103">
        <v>0.47919999999999996</v>
      </c>
      <c r="H123" s="103">
        <v>0.56730000000000003</v>
      </c>
      <c r="I123" s="103">
        <v>0.43</v>
      </c>
    </row>
    <row r="124" spans="1:9" ht="15" x14ac:dyDescent="0.25">
      <c r="A124" s="104">
        <f>A123+1</f>
        <v>2018</v>
      </c>
      <c r="B124" s="103">
        <v>0.37</v>
      </c>
      <c r="C124" s="103">
        <v>0.45</v>
      </c>
      <c r="D124" s="103">
        <v>0.46</v>
      </c>
      <c r="E124" s="103">
        <v>0.53</v>
      </c>
      <c r="F124" s="103">
        <v>0.56000000000000005</v>
      </c>
      <c r="G124" s="103">
        <v>0.47400000000000003</v>
      </c>
      <c r="H124" s="103">
        <v>0.56730000000000003</v>
      </c>
      <c r="I124" s="103">
        <v>0.43</v>
      </c>
    </row>
    <row r="125" spans="1:9" ht="15" x14ac:dyDescent="0.25">
      <c r="A125" s="77">
        <v>2019</v>
      </c>
      <c r="B125" s="78">
        <v>0.37</v>
      </c>
      <c r="C125" s="78">
        <v>0.45</v>
      </c>
      <c r="D125" s="78">
        <v>0.46</v>
      </c>
      <c r="E125" s="78">
        <v>0.53</v>
      </c>
      <c r="F125" s="78">
        <v>0.56000000000000005</v>
      </c>
      <c r="G125" s="103">
        <v>0.47400000000000003</v>
      </c>
      <c r="H125" s="78">
        <v>0.56730000000000003</v>
      </c>
      <c r="I125" s="78">
        <v>0.43</v>
      </c>
    </row>
    <row r="126" spans="1:9" ht="15.6" thickBot="1" x14ac:dyDescent="0.3">
      <c r="A126" s="77">
        <v>2020</v>
      </c>
      <c r="B126" s="78">
        <v>0.37</v>
      </c>
      <c r="C126" s="78">
        <v>0.45</v>
      </c>
      <c r="D126" s="78">
        <v>0.46</v>
      </c>
      <c r="E126" s="78">
        <v>0.53</v>
      </c>
      <c r="F126" s="78">
        <v>0.56000000000000005</v>
      </c>
      <c r="G126" s="80">
        <v>0.47399999999999998</v>
      </c>
      <c r="H126" s="78">
        <v>0.56999999999999995</v>
      </c>
      <c r="I126" s="78">
        <v>0.43</v>
      </c>
    </row>
    <row r="127" spans="1:9" ht="15.6" thickTop="1" x14ac:dyDescent="0.25">
      <c r="A127" s="102" t="s">
        <v>142</v>
      </c>
      <c r="B127" s="100">
        <f t="shared" ref="B127:I127" si="4">AVERAGE(B5:B37)</f>
        <v>0.22515625</v>
      </c>
      <c r="C127" s="100">
        <f t="shared" si="4"/>
        <v>0.29652777734374997</v>
      </c>
      <c r="D127" s="100">
        <f t="shared" si="4"/>
        <v>0.18375000000000005</v>
      </c>
      <c r="E127" s="100">
        <f t="shared" si="4"/>
        <v>0.19916250000000002</v>
      </c>
      <c r="F127" s="100">
        <f t="shared" si="4"/>
        <v>0.25832812500000013</v>
      </c>
      <c r="G127" s="101">
        <f t="shared" si="4"/>
        <v>0.23258493046875001</v>
      </c>
      <c r="H127" s="100">
        <f t="shared" si="4"/>
        <v>0.21700612871740355</v>
      </c>
      <c r="I127" s="100">
        <f t="shared" si="4"/>
        <v>0.17406250000000004</v>
      </c>
    </row>
    <row r="128" spans="1:9" ht="15" x14ac:dyDescent="0.25">
      <c r="A128" s="77" t="s">
        <v>141</v>
      </c>
      <c r="B128" s="78">
        <f>AVERAGE(B39:B84)</f>
        <v>0.80622173913043538</v>
      </c>
      <c r="C128" s="78">
        <f t="shared" ref="C128:I128" si="5">AVERAGE(C38:C86)</f>
        <v>0.88903061224489777</v>
      </c>
      <c r="D128" s="78">
        <f t="shared" si="5"/>
        <v>0.58000000000000018</v>
      </c>
      <c r="E128" s="78">
        <f t="shared" si="5"/>
        <v>0.59678591836734696</v>
      </c>
      <c r="F128" s="78">
        <f t="shared" si="5"/>
        <v>0.67771224489795912</v>
      </c>
      <c r="G128" s="80">
        <f t="shared" si="5"/>
        <v>0.70836371428571432</v>
      </c>
      <c r="H128" s="78">
        <f t="shared" si="5"/>
        <v>0.68882734285714298</v>
      </c>
      <c r="I128" s="78">
        <f t="shared" si="5"/>
        <v>0.65163265306122409</v>
      </c>
    </row>
    <row r="129" spans="1:9" ht="15.6" thickBot="1" x14ac:dyDescent="0.3">
      <c r="A129" s="84" t="s">
        <v>183</v>
      </c>
      <c r="B129" s="85">
        <f>AVERAGE(B87:B126)</f>
        <v>0.38915749999999993</v>
      </c>
      <c r="C129" s="85">
        <f t="shared" ref="C129:I129" si="6">AVERAGE(C87:C126)</f>
        <v>0.46375</v>
      </c>
      <c r="D129" s="85">
        <f t="shared" si="6"/>
        <v>0.50087500000000018</v>
      </c>
      <c r="E129" s="85">
        <f t="shared" si="6"/>
        <v>0.56773750000000012</v>
      </c>
      <c r="F129" s="85">
        <f t="shared" si="6"/>
        <v>0.52924999999999967</v>
      </c>
      <c r="G129" s="85">
        <f t="shared" si="6"/>
        <v>0.49015399999999998</v>
      </c>
      <c r="H129" s="85">
        <f t="shared" si="6"/>
        <v>0.61528999999999989</v>
      </c>
      <c r="I129" s="85">
        <f t="shared" si="6"/>
        <v>0.49887499999999985</v>
      </c>
    </row>
    <row r="130" spans="1:9" ht="13.8" thickTop="1" x14ac:dyDescent="0.25">
      <c r="D130" s="9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sheetData>
  <mergeCells count="1">
    <mergeCell ref="A4:G4"/>
  </mergeCells>
  <printOptions horizontalCentered="1" verticalCentered="1"/>
  <pageMargins left="0.78740157480314998" right="0.78740157480314998" top="0.98425196850394003" bottom="0.98425196850394003" header="0.51181102362205" footer="0.51181102362205"/>
  <pageSetup paperSize="9" scale="46" fitToHeight="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6"/>
  <sheetViews>
    <sheetView workbookViewId="0">
      <pane xSplit="1" ySplit="5" topLeftCell="B6" activePane="bottomRight" state="frozen"/>
      <selection pane="topRight"/>
      <selection pane="bottomLeft"/>
      <selection pane="bottomRight"/>
    </sheetView>
  </sheetViews>
  <sheetFormatPr baseColWidth="10" defaultColWidth="11.44140625" defaultRowHeight="13.2" x14ac:dyDescent="0.25"/>
  <cols>
    <col min="1" max="6" width="20.77734375" style="73" customWidth="1"/>
    <col min="7" max="7" width="19.21875" style="73" customWidth="1"/>
    <col min="8" max="8" width="18.33203125" style="73" customWidth="1"/>
    <col min="9" max="9" width="17.44140625" style="73" customWidth="1"/>
    <col min="10" max="16384" width="11.44140625" style="73"/>
  </cols>
  <sheetData>
    <row r="1" spans="1:9" ht="15.6" x14ac:dyDescent="0.3">
      <c r="A1" s="111" t="s">
        <v>147</v>
      </c>
    </row>
    <row r="2" spans="1:9" ht="15" x14ac:dyDescent="0.25">
      <c r="A2" s="19" t="s">
        <v>181</v>
      </c>
    </row>
    <row r="3" spans="1:9" ht="13.8" thickBot="1" x14ac:dyDescent="0.3">
      <c r="B3" s="110"/>
      <c r="C3" s="110"/>
      <c r="D3" s="110"/>
      <c r="E3" s="110"/>
      <c r="F3" s="110"/>
    </row>
    <row r="4" spans="1:9" ht="15.6" thickBot="1" x14ac:dyDescent="0.3">
      <c r="A4" s="409" t="s">
        <v>185</v>
      </c>
      <c r="B4" s="409"/>
      <c r="C4" s="409"/>
      <c r="D4" s="409"/>
      <c r="E4" s="409"/>
      <c r="F4" s="409"/>
    </row>
    <row r="5" spans="1:9" ht="16.2" thickTop="1" thickBot="1" x14ac:dyDescent="0.3">
      <c r="A5" s="118"/>
      <c r="B5" s="116" t="s">
        <v>140</v>
      </c>
      <c r="C5" s="116" t="s">
        <v>139</v>
      </c>
      <c r="D5" s="116" t="s">
        <v>138</v>
      </c>
      <c r="E5" s="116" t="s">
        <v>31</v>
      </c>
      <c r="F5" s="117" t="s">
        <v>145</v>
      </c>
      <c r="G5" s="99" t="s">
        <v>144</v>
      </c>
      <c r="H5" s="116" t="s">
        <v>34</v>
      </c>
      <c r="I5" s="116" t="s">
        <v>143</v>
      </c>
    </row>
    <row r="6" spans="1:9" ht="15.6" thickTop="1" x14ac:dyDescent="0.25">
      <c r="A6" s="115">
        <v>1900</v>
      </c>
      <c r="B6" s="105">
        <v>0.01</v>
      </c>
      <c r="C6" s="105">
        <v>0.08</v>
      </c>
      <c r="D6" s="105">
        <v>0</v>
      </c>
      <c r="E6" s="105">
        <v>0.02</v>
      </c>
      <c r="F6" s="184">
        <v>5.0000000000000001E-3</v>
      </c>
      <c r="G6" s="103">
        <v>2.3E-2</v>
      </c>
      <c r="H6" s="105">
        <v>1.4999999999999999E-2</v>
      </c>
      <c r="I6" s="105">
        <v>1.6E-2</v>
      </c>
    </row>
    <row r="7" spans="1:9" ht="15" x14ac:dyDescent="0.25">
      <c r="A7" s="114">
        <f t="shared" ref="A7:A38" si="0">A6+1</f>
        <v>1901</v>
      </c>
      <c r="B7" s="103">
        <v>0.01</v>
      </c>
      <c r="C7" s="103">
        <v>0.08</v>
      </c>
      <c r="D7" s="103">
        <v>0</v>
      </c>
      <c r="E7" s="103">
        <v>0.05</v>
      </c>
      <c r="F7" s="184">
        <v>5.0000000000000001E-3</v>
      </c>
      <c r="G7" s="103">
        <v>2.9000000000000005E-2</v>
      </c>
      <c r="H7" s="103">
        <v>1.4999999999999999E-2</v>
      </c>
      <c r="I7" s="103">
        <v>1.6E-2</v>
      </c>
    </row>
    <row r="8" spans="1:9" ht="15" x14ac:dyDescent="0.25">
      <c r="A8" s="114">
        <f t="shared" si="0"/>
        <v>1902</v>
      </c>
      <c r="B8" s="103">
        <v>0.01</v>
      </c>
      <c r="C8" s="103">
        <v>0.08</v>
      </c>
      <c r="D8" s="103">
        <v>0</v>
      </c>
      <c r="E8" s="103">
        <v>0.05</v>
      </c>
      <c r="F8" s="184">
        <v>5.0000000000000001E-3</v>
      </c>
      <c r="G8" s="103">
        <v>2.9000000000000005E-2</v>
      </c>
      <c r="H8" s="103">
        <v>1.4999999999999999E-2</v>
      </c>
      <c r="I8" s="103">
        <v>3.6000000000000004E-2</v>
      </c>
    </row>
    <row r="9" spans="1:9" ht="15" x14ac:dyDescent="0.25">
      <c r="A9" s="114">
        <f t="shared" si="0"/>
        <v>1903</v>
      </c>
      <c r="B9" s="103">
        <v>0.01</v>
      </c>
      <c r="C9" s="103">
        <v>0.08</v>
      </c>
      <c r="D9" s="103">
        <v>0</v>
      </c>
      <c r="E9" s="103">
        <v>0.05</v>
      </c>
      <c r="F9" s="184">
        <v>5.0000000000000001E-3</v>
      </c>
      <c r="G9" s="103">
        <v>2.9000000000000005E-2</v>
      </c>
      <c r="H9" s="103">
        <v>1.4999999999999999E-2</v>
      </c>
      <c r="I9" s="103">
        <v>3.6000000000000004E-2</v>
      </c>
    </row>
    <row r="10" spans="1:9" ht="15" x14ac:dyDescent="0.25">
      <c r="A10" s="114">
        <f t="shared" si="0"/>
        <v>1904</v>
      </c>
      <c r="B10" s="103">
        <v>0.01</v>
      </c>
      <c r="C10" s="103">
        <v>0.08</v>
      </c>
      <c r="D10" s="103">
        <v>0</v>
      </c>
      <c r="E10" s="103">
        <v>0.05</v>
      </c>
      <c r="F10" s="184">
        <v>5.0000000000000001E-3</v>
      </c>
      <c r="G10" s="103">
        <v>2.9000000000000005E-2</v>
      </c>
      <c r="H10" s="103">
        <v>1.4999999999999999E-2</v>
      </c>
      <c r="I10" s="103">
        <v>3.6000000000000004E-2</v>
      </c>
    </row>
    <row r="11" spans="1:9" ht="15" x14ac:dyDescent="0.25">
      <c r="A11" s="114">
        <f t="shared" si="0"/>
        <v>1905</v>
      </c>
      <c r="B11" s="103">
        <v>0.01</v>
      </c>
      <c r="C11" s="103">
        <v>0.08</v>
      </c>
      <c r="D11" s="103">
        <v>0</v>
      </c>
      <c r="E11" s="103">
        <v>0.05</v>
      </c>
      <c r="F11" s="103">
        <v>8.5000000000000006E-2</v>
      </c>
      <c r="G11" s="103">
        <v>4.5000000000000005E-2</v>
      </c>
      <c r="H11" s="103">
        <v>1.4999999999999999E-2</v>
      </c>
      <c r="I11" s="103">
        <v>3.6000000000000004E-2</v>
      </c>
    </row>
    <row r="12" spans="1:9" ht="15" x14ac:dyDescent="0.25">
      <c r="A12" s="114">
        <f t="shared" si="0"/>
        <v>1906</v>
      </c>
      <c r="B12" s="103">
        <v>0.01</v>
      </c>
      <c r="C12" s="103">
        <v>0.08</v>
      </c>
      <c r="D12" s="103">
        <v>0</v>
      </c>
      <c r="E12" s="103">
        <v>0.05</v>
      </c>
      <c r="F12" s="103">
        <v>8.5000000000000006E-2</v>
      </c>
      <c r="G12" s="103">
        <v>4.5000000000000005E-2</v>
      </c>
      <c r="H12" s="103">
        <v>1.4999999999999999E-2</v>
      </c>
      <c r="I12" s="103">
        <v>3.6000000000000004E-2</v>
      </c>
    </row>
    <row r="13" spans="1:9" ht="15" x14ac:dyDescent="0.25">
      <c r="A13" s="114">
        <f t="shared" si="0"/>
        <v>1907</v>
      </c>
      <c r="B13" s="103">
        <v>0.01</v>
      </c>
      <c r="C13" s="103">
        <v>0.15</v>
      </c>
      <c r="D13" s="103">
        <v>0</v>
      </c>
      <c r="E13" s="103">
        <v>0.05</v>
      </c>
      <c r="F13" s="103">
        <v>8.5000000000000006E-2</v>
      </c>
      <c r="G13" s="103">
        <v>5.9000000000000011E-2</v>
      </c>
      <c r="H13" s="103">
        <v>1.4999999999999999E-2</v>
      </c>
      <c r="I13" s="103">
        <v>3.6000000000000004E-2</v>
      </c>
    </row>
    <row r="14" spans="1:9" ht="15" x14ac:dyDescent="0.25">
      <c r="A14" s="114">
        <f t="shared" si="0"/>
        <v>1908</v>
      </c>
      <c r="B14" s="103">
        <v>0.01</v>
      </c>
      <c r="C14" s="103">
        <v>0.15</v>
      </c>
      <c r="D14" s="103">
        <v>0</v>
      </c>
      <c r="E14" s="103">
        <v>0.05</v>
      </c>
      <c r="F14" s="103">
        <v>8.5000000000000006E-2</v>
      </c>
      <c r="G14" s="103">
        <v>5.9000000000000011E-2</v>
      </c>
      <c r="H14" s="103">
        <v>1.4999999999999999E-2</v>
      </c>
      <c r="I14" s="103">
        <v>3.6000000000000004E-2</v>
      </c>
    </row>
    <row r="15" spans="1:9" ht="15" x14ac:dyDescent="0.25">
      <c r="A15" s="114">
        <f t="shared" si="0"/>
        <v>1909</v>
      </c>
      <c r="B15" s="103">
        <v>0.01</v>
      </c>
      <c r="C15" s="103">
        <v>0.15</v>
      </c>
      <c r="D15" s="103">
        <v>0</v>
      </c>
      <c r="E15" s="103">
        <v>0.05</v>
      </c>
      <c r="F15" s="103">
        <v>8.5000000000000006E-2</v>
      </c>
      <c r="G15" s="103">
        <v>5.9000000000000011E-2</v>
      </c>
      <c r="H15" s="103">
        <v>1.4999999999999999E-2</v>
      </c>
      <c r="I15" s="103">
        <v>3.6000000000000004E-2</v>
      </c>
    </row>
    <row r="16" spans="1:9" ht="15" x14ac:dyDescent="0.25">
      <c r="A16" s="114">
        <f t="shared" si="0"/>
        <v>1910</v>
      </c>
      <c r="B16" s="103">
        <v>0.01</v>
      </c>
      <c r="C16" s="103">
        <v>0.15</v>
      </c>
      <c r="D16" s="103">
        <v>0</v>
      </c>
      <c r="E16" s="103">
        <v>6.5000000000000002E-2</v>
      </c>
      <c r="F16" s="103">
        <v>8.5000000000000006E-2</v>
      </c>
      <c r="G16" s="103">
        <v>6.2E-2</v>
      </c>
      <c r="H16" s="103">
        <v>0.04</v>
      </c>
      <c r="I16" s="103">
        <v>3.6000000000000004E-2</v>
      </c>
    </row>
    <row r="17" spans="1:9" ht="15" x14ac:dyDescent="0.25">
      <c r="A17" s="114">
        <f t="shared" si="0"/>
        <v>1911</v>
      </c>
      <c r="B17" s="103">
        <v>0.01</v>
      </c>
      <c r="C17" s="103">
        <v>0.15</v>
      </c>
      <c r="D17" s="103">
        <v>0</v>
      </c>
      <c r="E17" s="103">
        <v>6.5000000000000002E-2</v>
      </c>
      <c r="F17" s="103">
        <v>8.5000000000000006E-2</v>
      </c>
      <c r="G17" s="103">
        <v>6.2E-2</v>
      </c>
      <c r="H17" s="103">
        <v>0.04</v>
      </c>
      <c r="I17" s="103">
        <v>3.6000000000000004E-2</v>
      </c>
    </row>
    <row r="18" spans="1:9" ht="15" x14ac:dyDescent="0.25">
      <c r="A18" s="114">
        <f t="shared" si="0"/>
        <v>1912</v>
      </c>
      <c r="B18" s="103">
        <v>0.01</v>
      </c>
      <c r="C18" s="103">
        <v>0.15</v>
      </c>
      <c r="D18" s="103">
        <v>0</v>
      </c>
      <c r="E18" s="103">
        <v>6.5000000000000002E-2</v>
      </c>
      <c r="F18" s="103">
        <v>8.5000000000000006E-2</v>
      </c>
      <c r="G18" s="103">
        <v>6.2E-2</v>
      </c>
      <c r="H18" s="103">
        <v>0.04</v>
      </c>
      <c r="I18" s="103">
        <v>3.6000000000000004E-2</v>
      </c>
    </row>
    <row r="19" spans="1:9" ht="15" x14ac:dyDescent="0.25">
      <c r="A19" s="114">
        <f t="shared" si="0"/>
        <v>1913</v>
      </c>
      <c r="B19" s="103">
        <v>0.01</v>
      </c>
      <c r="C19" s="103">
        <v>0.15</v>
      </c>
      <c r="D19" s="103">
        <v>0</v>
      </c>
      <c r="E19" s="103">
        <v>6.5000000000000002E-2</v>
      </c>
      <c r="F19" s="103">
        <v>8.5000000000000006E-2</v>
      </c>
      <c r="G19" s="103">
        <v>6.2E-2</v>
      </c>
      <c r="H19" s="103">
        <v>0.04</v>
      </c>
      <c r="I19" s="103">
        <v>3.6000000000000004E-2</v>
      </c>
    </row>
    <row r="20" spans="1:9" ht="15" x14ac:dyDescent="0.25">
      <c r="A20" s="114">
        <f t="shared" si="0"/>
        <v>1914</v>
      </c>
      <c r="B20" s="103">
        <v>0.01</v>
      </c>
      <c r="C20" s="103">
        <v>0.2</v>
      </c>
      <c r="D20" s="103">
        <v>0</v>
      </c>
      <c r="E20" s="103">
        <v>6.5000000000000002E-2</v>
      </c>
      <c r="F20" s="103">
        <v>8.5000000000000006E-2</v>
      </c>
      <c r="G20" s="103">
        <v>7.2000000000000008E-2</v>
      </c>
      <c r="H20" s="103">
        <v>0.04</v>
      </c>
      <c r="I20" s="103">
        <v>3.6000000000000004E-2</v>
      </c>
    </row>
    <row r="21" spans="1:9" ht="15" x14ac:dyDescent="0.25">
      <c r="A21" s="114">
        <f t="shared" si="0"/>
        <v>1915</v>
      </c>
      <c r="B21" s="103">
        <v>0.01</v>
      </c>
      <c r="C21" s="103">
        <v>0.2</v>
      </c>
      <c r="D21" s="103">
        <v>0</v>
      </c>
      <c r="E21" s="103">
        <v>6.5000000000000002E-2</v>
      </c>
      <c r="F21" s="103">
        <v>9.5000000000000001E-2</v>
      </c>
      <c r="G21" s="103">
        <v>7.3999999999999996E-2</v>
      </c>
      <c r="H21" s="103">
        <v>0.04</v>
      </c>
      <c r="I21" s="103">
        <v>7.0000000000000007E-2</v>
      </c>
    </row>
    <row r="22" spans="1:9" ht="15" x14ac:dyDescent="0.25">
      <c r="A22" s="114">
        <f t="shared" si="0"/>
        <v>1916</v>
      </c>
      <c r="B22" s="103">
        <v>0.1</v>
      </c>
      <c r="C22" s="103">
        <v>0.2</v>
      </c>
      <c r="D22" s="103">
        <v>0</v>
      </c>
      <c r="E22" s="103">
        <v>6.5000000000000002E-2</v>
      </c>
      <c r="F22" s="103">
        <v>9.5000000000000001E-2</v>
      </c>
      <c r="G22" s="103">
        <v>9.2000000000000012E-2</v>
      </c>
      <c r="H22" s="103">
        <v>0.04</v>
      </c>
      <c r="I22" s="103">
        <v>7.0000000000000007E-2</v>
      </c>
    </row>
    <row r="23" spans="1:9" ht="15" x14ac:dyDescent="0.25">
      <c r="A23" s="114">
        <f t="shared" si="0"/>
        <v>1917</v>
      </c>
      <c r="B23" s="103">
        <v>0.16667000000000001</v>
      </c>
      <c r="C23" s="103">
        <v>0.2</v>
      </c>
      <c r="D23" s="103">
        <v>0</v>
      </c>
      <c r="E23" s="103">
        <v>0.18</v>
      </c>
      <c r="F23" s="103">
        <v>9.5000000000000001E-2</v>
      </c>
      <c r="G23" s="103">
        <v>0.128334</v>
      </c>
      <c r="H23" s="103">
        <v>0.04</v>
      </c>
      <c r="I23" s="103">
        <v>7.0000000000000007E-2</v>
      </c>
    </row>
    <row r="24" spans="1:9" ht="15" x14ac:dyDescent="0.25">
      <c r="A24" s="114">
        <f t="shared" si="0"/>
        <v>1918</v>
      </c>
      <c r="B24" s="103">
        <v>0.25</v>
      </c>
      <c r="C24" s="103">
        <v>0.2</v>
      </c>
      <c r="D24" s="103">
        <v>0</v>
      </c>
      <c r="E24" s="103">
        <v>0.18</v>
      </c>
      <c r="F24" s="103">
        <v>9.5000000000000001E-2</v>
      </c>
      <c r="G24" s="103">
        <v>0.14499999999999999</v>
      </c>
      <c r="H24" s="103">
        <v>0.08</v>
      </c>
      <c r="I24" s="103">
        <v>0.09</v>
      </c>
    </row>
    <row r="25" spans="1:9" ht="15" x14ac:dyDescent="0.25">
      <c r="A25" s="114">
        <f t="shared" si="0"/>
        <v>1919</v>
      </c>
      <c r="B25" s="103">
        <v>0.25</v>
      </c>
      <c r="C25" s="103">
        <v>0.4</v>
      </c>
      <c r="D25" s="103">
        <v>0.35</v>
      </c>
      <c r="E25" s="103">
        <v>0.18</v>
      </c>
      <c r="F25" s="103">
        <v>9.5000000000000001E-2</v>
      </c>
      <c r="G25" s="103">
        <v>0.255</v>
      </c>
      <c r="H25" s="103">
        <v>0.08</v>
      </c>
      <c r="I25" s="103">
        <v>0.09</v>
      </c>
    </row>
    <row r="26" spans="1:9" ht="15" x14ac:dyDescent="0.25">
      <c r="A26" s="114">
        <f t="shared" si="0"/>
        <v>1920</v>
      </c>
      <c r="B26" s="103">
        <v>0.25</v>
      </c>
      <c r="C26" s="103">
        <v>0.4</v>
      </c>
      <c r="D26" s="103">
        <v>0.35</v>
      </c>
      <c r="E26" s="103">
        <v>0.28999999999999998</v>
      </c>
      <c r="F26" s="103">
        <v>9.5000000000000001E-2</v>
      </c>
      <c r="G26" s="103">
        <v>0.27700000000000002</v>
      </c>
      <c r="H26" s="103">
        <v>0.08</v>
      </c>
      <c r="I26" s="103">
        <v>0.12</v>
      </c>
    </row>
    <row r="27" spans="1:9" ht="15" x14ac:dyDescent="0.25">
      <c r="A27" s="114">
        <f t="shared" si="0"/>
        <v>1921</v>
      </c>
      <c r="B27" s="103">
        <v>0.25</v>
      </c>
      <c r="C27" s="103">
        <v>0.4</v>
      </c>
      <c r="D27" s="103">
        <v>0.35</v>
      </c>
      <c r="E27" s="103">
        <v>0.28999999999999998</v>
      </c>
      <c r="F27" s="103">
        <v>9.5000000000000001E-2</v>
      </c>
      <c r="G27" s="103">
        <v>0.27700000000000002</v>
      </c>
      <c r="H27" s="103">
        <v>0.08</v>
      </c>
      <c r="I27" s="103">
        <v>0.27</v>
      </c>
    </row>
    <row r="28" spans="1:9" ht="15" x14ac:dyDescent="0.25">
      <c r="A28" s="114">
        <f t="shared" si="0"/>
        <v>1922</v>
      </c>
      <c r="B28" s="103">
        <v>0.25</v>
      </c>
      <c r="C28" s="103">
        <v>0.4</v>
      </c>
      <c r="D28" s="103">
        <v>0.15</v>
      </c>
      <c r="E28" s="103">
        <v>0.28999999999999998</v>
      </c>
      <c r="F28" s="103">
        <v>9.5000000000000001E-2</v>
      </c>
      <c r="G28" s="103">
        <v>0.23700000000000002</v>
      </c>
      <c r="H28" s="103">
        <v>0.08</v>
      </c>
      <c r="I28" s="103">
        <v>0.27</v>
      </c>
    </row>
    <row r="29" spans="1:9" ht="15" x14ac:dyDescent="0.25">
      <c r="A29" s="114">
        <f t="shared" si="0"/>
        <v>1923</v>
      </c>
      <c r="B29" s="103">
        <v>0.25</v>
      </c>
      <c r="C29" s="103">
        <v>0.4</v>
      </c>
      <c r="D29" s="103">
        <v>0.15</v>
      </c>
      <c r="E29" s="103">
        <v>0.28999999999999998</v>
      </c>
      <c r="F29" s="103">
        <v>9.5000000000000001E-2</v>
      </c>
      <c r="G29" s="103">
        <v>0.23700000000000002</v>
      </c>
      <c r="H29" s="103">
        <v>0.08</v>
      </c>
      <c r="I29" s="103">
        <v>0.27</v>
      </c>
    </row>
    <row r="30" spans="1:9" ht="15" x14ac:dyDescent="0.25">
      <c r="A30" s="114">
        <f t="shared" si="0"/>
        <v>1924</v>
      </c>
      <c r="B30" s="103">
        <v>0.33750000000000002</v>
      </c>
      <c r="C30" s="103">
        <v>0.4</v>
      </c>
      <c r="D30" s="103">
        <v>0.15</v>
      </c>
      <c r="E30" s="103">
        <v>0.28999999999999998</v>
      </c>
      <c r="F30" s="103">
        <v>9.5000000000000001E-2</v>
      </c>
      <c r="G30" s="103">
        <v>0.2545</v>
      </c>
      <c r="H30" s="103">
        <v>0.08</v>
      </c>
      <c r="I30" s="103">
        <v>0</v>
      </c>
    </row>
    <row r="31" spans="1:9" ht="15" x14ac:dyDescent="0.25">
      <c r="A31" s="114">
        <f t="shared" si="0"/>
        <v>1925</v>
      </c>
      <c r="B31" s="103">
        <v>0.4</v>
      </c>
      <c r="C31" s="103">
        <v>0.4</v>
      </c>
      <c r="D31" s="103">
        <v>0.15</v>
      </c>
      <c r="E31" s="103">
        <v>0.28999999999999998</v>
      </c>
      <c r="F31" s="103">
        <v>9.5000000000000001E-2</v>
      </c>
      <c r="G31" s="103">
        <v>0.26700000000000002</v>
      </c>
      <c r="H31" s="103">
        <v>0.08</v>
      </c>
      <c r="I31" s="103">
        <v>0</v>
      </c>
    </row>
    <row r="32" spans="1:9" ht="15" x14ac:dyDescent="0.25">
      <c r="A32" s="114">
        <f t="shared" si="0"/>
        <v>1926</v>
      </c>
      <c r="B32" s="103">
        <v>0.23330000000000001</v>
      </c>
      <c r="C32" s="103">
        <v>0.4</v>
      </c>
      <c r="D32" s="103">
        <v>0.15</v>
      </c>
      <c r="E32" s="103">
        <v>0.28999999999999998</v>
      </c>
      <c r="F32" s="103">
        <v>0.18</v>
      </c>
      <c r="G32" s="103">
        <v>0.25065999999999999</v>
      </c>
      <c r="H32" s="103">
        <v>0.08</v>
      </c>
      <c r="I32" s="103">
        <v>0</v>
      </c>
    </row>
    <row r="33" spans="1:9" ht="15" x14ac:dyDescent="0.25">
      <c r="A33" s="114">
        <f t="shared" si="0"/>
        <v>1927</v>
      </c>
      <c r="B33" s="103">
        <v>0.2</v>
      </c>
      <c r="C33" s="103">
        <v>0.4</v>
      </c>
      <c r="D33" s="103">
        <v>0.15</v>
      </c>
      <c r="E33" s="103">
        <v>0.25</v>
      </c>
      <c r="F33" s="103">
        <v>0.18</v>
      </c>
      <c r="G33" s="103">
        <v>0.23599999999999999</v>
      </c>
      <c r="H33" s="103">
        <v>0.08</v>
      </c>
      <c r="I33" s="103">
        <v>0</v>
      </c>
    </row>
    <row r="34" spans="1:9" ht="15" x14ac:dyDescent="0.25">
      <c r="A34" s="114">
        <f t="shared" si="0"/>
        <v>1928</v>
      </c>
      <c r="B34" s="103">
        <v>0.2</v>
      </c>
      <c r="C34" s="103">
        <v>0.4</v>
      </c>
      <c r="D34" s="103">
        <v>0.15</v>
      </c>
      <c r="E34" s="103">
        <v>0.25</v>
      </c>
      <c r="F34" s="103">
        <v>0.18</v>
      </c>
      <c r="G34" s="103">
        <v>0.23599999999999999</v>
      </c>
      <c r="H34" s="103">
        <v>0.08</v>
      </c>
      <c r="I34" s="103">
        <v>0</v>
      </c>
    </row>
    <row r="35" spans="1:9" ht="15" x14ac:dyDescent="0.25">
      <c r="A35" s="114">
        <f t="shared" si="0"/>
        <v>1929</v>
      </c>
      <c r="B35" s="103">
        <v>0.2</v>
      </c>
      <c r="C35" s="103">
        <v>0.4</v>
      </c>
      <c r="D35" s="103">
        <v>0.15</v>
      </c>
      <c r="E35" s="103">
        <v>0.25</v>
      </c>
      <c r="F35" s="103">
        <v>0.18</v>
      </c>
      <c r="G35" s="103">
        <v>0.23599999999999999</v>
      </c>
      <c r="H35" s="103">
        <v>0.08</v>
      </c>
      <c r="I35" s="103">
        <v>0</v>
      </c>
    </row>
    <row r="36" spans="1:9" ht="15" x14ac:dyDescent="0.25">
      <c r="A36" s="114">
        <f t="shared" si="0"/>
        <v>1930</v>
      </c>
      <c r="B36" s="103">
        <v>0.2</v>
      </c>
      <c r="C36" s="103">
        <v>0.5</v>
      </c>
      <c r="D36" s="103">
        <v>0.15</v>
      </c>
      <c r="E36" s="103">
        <v>0.25</v>
      </c>
      <c r="F36" s="103">
        <v>0.18</v>
      </c>
      <c r="G36" s="103">
        <v>0.25600000000000001</v>
      </c>
      <c r="H36" s="103">
        <v>0.08</v>
      </c>
      <c r="I36" s="103">
        <v>0.1</v>
      </c>
    </row>
    <row r="37" spans="1:9" ht="15" x14ac:dyDescent="0.25">
      <c r="A37" s="114">
        <f t="shared" si="0"/>
        <v>1931</v>
      </c>
      <c r="B37" s="103">
        <v>0.2</v>
      </c>
      <c r="C37" s="103">
        <v>0.5</v>
      </c>
      <c r="D37" s="103">
        <v>0.15</v>
      </c>
      <c r="E37" s="103">
        <v>0.25</v>
      </c>
      <c r="F37" s="103">
        <v>0.18</v>
      </c>
      <c r="G37" s="103">
        <v>0.25600000000000001</v>
      </c>
      <c r="H37" s="103">
        <v>0.08</v>
      </c>
      <c r="I37" s="103">
        <v>0.1</v>
      </c>
    </row>
    <row r="38" spans="1:9" ht="15" x14ac:dyDescent="0.25">
      <c r="A38" s="114">
        <f t="shared" si="0"/>
        <v>1932</v>
      </c>
      <c r="B38" s="103">
        <v>0.34583000000000003</v>
      </c>
      <c r="C38" s="103">
        <v>0.5</v>
      </c>
      <c r="D38" s="103">
        <v>0.15</v>
      </c>
      <c r="E38" s="103">
        <v>0.25</v>
      </c>
      <c r="F38" s="103">
        <v>0.18</v>
      </c>
      <c r="G38" s="103">
        <v>0.28516600000000003</v>
      </c>
      <c r="H38" s="103">
        <v>0.08</v>
      </c>
      <c r="I38" s="103">
        <v>0.1</v>
      </c>
    </row>
    <row r="39" spans="1:9" ht="15" x14ac:dyDescent="0.25">
      <c r="A39" s="114">
        <f t="shared" ref="A39:A70" si="1">A38+1</f>
        <v>1933</v>
      </c>
      <c r="B39" s="103">
        <v>0.45</v>
      </c>
      <c r="C39" s="103">
        <v>0.5</v>
      </c>
      <c r="D39" s="103">
        <v>0.15</v>
      </c>
      <c r="E39" s="103">
        <v>0.25</v>
      </c>
      <c r="F39" s="103">
        <v>0.18</v>
      </c>
      <c r="G39" s="103">
        <v>0.30599999999999994</v>
      </c>
      <c r="H39" s="103">
        <v>0.08</v>
      </c>
      <c r="I39" s="103">
        <v>0.1</v>
      </c>
    </row>
    <row r="40" spans="1:9" ht="15" x14ac:dyDescent="0.25">
      <c r="A40" s="114">
        <f t="shared" si="1"/>
        <v>1934</v>
      </c>
      <c r="B40" s="103">
        <v>0.54583000000000004</v>
      </c>
      <c r="C40" s="103">
        <v>0.5</v>
      </c>
      <c r="D40" s="103">
        <v>0.15</v>
      </c>
      <c r="E40" s="103">
        <v>0.25</v>
      </c>
      <c r="F40" s="103">
        <v>0.18</v>
      </c>
      <c r="G40" s="103">
        <v>0.32516599999999996</v>
      </c>
      <c r="H40" s="103">
        <v>0.2</v>
      </c>
      <c r="I40" s="103">
        <v>0.1</v>
      </c>
    </row>
    <row r="41" spans="1:9" ht="15" x14ac:dyDescent="0.25">
      <c r="A41" s="114">
        <f t="shared" si="1"/>
        <v>1935</v>
      </c>
      <c r="B41" s="103">
        <v>0.63332999999999995</v>
      </c>
      <c r="C41" s="103">
        <v>0.5</v>
      </c>
      <c r="D41" s="103">
        <v>0.15</v>
      </c>
      <c r="E41" s="103">
        <v>0.25</v>
      </c>
      <c r="F41" s="103">
        <v>0.18</v>
      </c>
      <c r="G41" s="103">
        <v>0.34266599999999997</v>
      </c>
      <c r="H41" s="103">
        <v>0.2</v>
      </c>
      <c r="I41" s="103">
        <v>0.1</v>
      </c>
    </row>
    <row r="42" spans="1:9" ht="15" x14ac:dyDescent="0.25">
      <c r="A42" s="114">
        <f t="shared" si="1"/>
        <v>1936</v>
      </c>
      <c r="B42" s="103">
        <v>0.7</v>
      </c>
      <c r="C42" s="103">
        <v>0.5</v>
      </c>
      <c r="D42" s="103">
        <v>0.15</v>
      </c>
      <c r="E42" s="103">
        <v>0.25</v>
      </c>
      <c r="F42" s="103">
        <v>0.18</v>
      </c>
      <c r="G42" s="103">
        <v>0.35599999999999998</v>
      </c>
      <c r="H42" s="103">
        <v>0.2</v>
      </c>
      <c r="I42" s="103">
        <v>0.1</v>
      </c>
    </row>
    <row r="43" spans="1:9" ht="15" x14ac:dyDescent="0.25">
      <c r="A43" s="114">
        <f t="shared" si="1"/>
        <v>1937</v>
      </c>
      <c r="B43" s="103">
        <v>0.7</v>
      </c>
      <c r="C43" s="103">
        <v>0.5</v>
      </c>
      <c r="D43" s="103">
        <v>0.15</v>
      </c>
      <c r="E43" s="103">
        <v>0.25</v>
      </c>
      <c r="F43" s="103">
        <v>0.76</v>
      </c>
      <c r="G43" s="103">
        <v>0.47199999999999998</v>
      </c>
      <c r="H43" s="103">
        <v>0.2</v>
      </c>
      <c r="I43" s="103">
        <v>0.1</v>
      </c>
    </row>
    <row r="44" spans="1:9" ht="15" x14ac:dyDescent="0.25">
      <c r="A44" s="114">
        <f t="shared" si="1"/>
        <v>1938</v>
      </c>
      <c r="B44" s="103">
        <v>0.7</v>
      </c>
      <c r="C44" s="103">
        <v>0.5</v>
      </c>
      <c r="D44" s="103">
        <v>0.15</v>
      </c>
      <c r="E44" s="103">
        <v>0.25</v>
      </c>
      <c r="F44" s="103">
        <v>0.38</v>
      </c>
      <c r="G44" s="103">
        <v>0.39600000000000002</v>
      </c>
      <c r="H44" s="103">
        <v>0.2</v>
      </c>
      <c r="I44" s="103">
        <v>0.10199999999999999</v>
      </c>
    </row>
    <row r="45" spans="1:9" ht="15" x14ac:dyDescent="0.25">
      <c r="A45" s="114">
        <f t="shared" si="1"/>
        <v>1939</v>
      </c>
      <c r="B45" s="103">
        <v>0.7</v>
      </c>
      <c r="C45" s="103">
        <v>0.55000000000000004</v>
      </c>
      <c r="D45" s="103">
        <v>0.15</v>
      </c>
      <c r="E45" s="103">
        <v>0.25</v>
      </c>
      <c r="F45" s="103">
        <v>0.38</v>
      </c>
      <c r="G45" s="103">
        <v>0.40599999999999997</v>
      </c>
      <c r="H45" s="103">
        <v>0.2</v>
      </c>
      <c r="I45" s="103">
        <v>0.10199999999999999</v>
      </c>
    </row>
    <row r="46" spans="1:9" ht="15" x14ac:dyDescent="0.25">
      <c r="A46" s="114">
        <f t="shared" si="1"/>
        <v>1940</v>
      </c>
      <c r="B46" s="103">
        <v>0.73499999999999999</v>
      </c>
      <c r="C46" s="103">
        <v>0.65</v>
      </c>
      <c r="D46" s="103">
        <v>0.15</v>
      </c>
      <c r="E46" s="103">
        <v>0.25</v>
      </c>
      <c r="F46" s="103">
        <v>0.49</v>
      </c>
      <c r="G46" s="103">
        <v>0.45499999999999996</v>
      </c>
      <c r="H46" s="103">
        <v>0.2</v>
      </c>
      <c r="I46" s="103">
        <v>0.10199999999999999</v>
      </c>
    </row>
    <row r="47" spans="1:9" ht="15" x14ac:dyDescent="0.25">
      <c r="A47" s="114">
        <f t="shared" si="1"/>
        <v>1941</v>
      </c>
      <c r="B47" s="103">
        <v>0.77</v>
      </c>
      <c r="C47" s="103">
        <v>0.65</v>
      </c>
      <c r="D47" s="103">
        <v>0.15</v>
      </c>
      <c r="E47" s="103">
        <v>0.25</v>
      </c>
      <c r="F47" s="103">
        <v>0.49</v>
      </c>
      <c r="G47" s="103">
        <v>0.46199999999999991</v>
      </c>
      <c r="H47" s="103">
        <v>0.2</v>
      </c>
      <c r="I47" s="103">
        <v>0.10199999999999999</v>
      </c>
    </row>
    <row r="48" spans="1:9" ht="15" x14ac:dyDescent="0.25">
      <c r="A48" s="114">
        <f t="shared" si="1"/>
        <v>1942</v>
      </c>
      <c r="B48" s="103">
        <v>0.77</v>
      </c>
      <c r="C48" s="103">
        <v>0.65</v>
      </c>
      <c r="D48" s="103">
        <v>0.15</v>
      </c>
      <c r="E48" s="103">
        <v>0.25</v>
      </c>
      <c r="F48" s="103">
        <v>0.59</v>
      </c>
      <c r="G48" s="103">
        <v>0.48199999999999993</v>
      </c>
      <c r="H48" s="103">
        <v>0.2</v>
      </c>
      <c r="I48" s="103">
        <v>0.1479</v>
      </c>
    </row>
    <row r="49" spans="1:9" ht="15" x14ac:dyDescent="0.25">
      <c r="A49" s="114">
        <f t="shared" si="1"/>
        <v>1943</v>
      </c>
      <c r="B49" s="103">
        <v>0.77</v>
      </c>
      <c r="C49" s="103">
        <v>0.65</v>
      </c>
      <c r="D49" s="103">
        <v>0.15</v>
      </c>
      <c r="E49" s="103">
        <v>0.25</v>
      </c>
      <c r="F49" s="103">
        <v>0.59</v>
      </c>
      <c r="G49" s="103">
        <v>0.48199999999999993</v>
      </c>
      <c r="H49" s="103">
        <v>0.2</v>
      </c>
      <c r="I49" s="103">
        <v>0.1479</v>
      </c>
    </row>
    <row r="50" spans="1:9" ht="15" x14ac:dyDescent="0.25">
      <c r="A50" s="114">
        <f t="shared" si="1"/>
        <v>1944</v>
      </c>
      <c r="B50" s="103">
        <v>0.77</v>
      </c>
      <c r="C50" s="103">
        <v>0.65</v>
      </c>
      <c r="D50" s="103">
        <v>0.15</v>
      </c>
      <c r="E50" s="103">
        <v>0.25</v>
      </c>
      <c r="F50" s="103">
        <v>0.6</v>
      </c>
      <c r="G50" s="103">
        <v>0.48399999999999999</v>
      </c>
      <c r="H50" s="103">
        <v>0.2</v>
      </c>
      <c r="I50" s="103">
        <v>0.1479</v>
      </c>
    </row>
    <row r="51" spans="1:9" ht="15" x14ac:dyDescent="0.25">
      <c r="A51" s="114">
        <f t="shared" si="1"/>
        <v>1945</v>
      </c>
      <c r="B51" s="103">
        <v>0.77</v>
      </c>
      <c r="C51" s="103">
        <v>0.65</v>
      </c>
      <c r="D51" s="103">
        <v>0.15</v>
      </c>
      <c r="E51" s="103">
        <v>0.25</v>
      </c>
      <c r="F51" s="103">
        <v>0.6</v>
      </c>
      <c r="G51" s="103">
        <v>0.48399999999999999</v>
      </c>
      <c r="H51" s="103">
        <v>0.2</v>
      </c>
      <c r="I51" s="103">
        <v>0.35062500000000002</v>
      </c>
    </row>
    <row r="52" spans="1:9" ht="15" x14ac:dyDescent="0.25">
      <c r="A52" s="114">
        <f t="shared" si="1"/>
        <v>1946</v>
      </c>
      <c r="B52" s="103">
        <v>0.77</v>
      </c>
      <c r="C52" s="103">
        <v>0.75</v>
      </c>
      <c r="D52" s="103">
        <v>0.6</v>
      </c>
      <c r="E52" s="103">
        <v>0.25</v>
      </c>
      <c r="F52" s="103">
        <v>0.7</v>
      </c>
      <c r="G52" s="103">
        <v>0.6140000000000001</v>
      </c>
      <c r="H52" s="103">
        <v>0.2</v>
      </c>
      <c r="I52" s="103">
        <v>0.35062500000000002</v>
      </c>
    </row>
    <row r="53" spans="1:9" ht="15" x14ac:dyDescent="0.25">
      <c r="A53" s="114">
        <f t="shared" si="1"/>
        <v>1947</v>
      </c>
      <c r="B53" s="103">
        <v>0.77</v>
      </c>
      <c r="C53" s="103">
        <v>0.75</v>
      </c>
      <c r="D53" s="103">
        <v>0.6</v>
      </c>
      <c r="E53" s="103">
        <v>0.25</v>
      </c>
      <c r="F53" s="184">
        <v>0.8</v>
      </c>
      <c r="G53" s="103">
        <v>0.63400000000000001</v>
      </c>
      <c r="H53" s="103">
        <v>0.2</v>
      </c>
      <c r="I53" s="103">
        <v>0.35062500000000002</v>
      </c>
    </row>
    <row r="54" spans="1:9" ht="15" x14ac:dyDescent="0.25">
      <c r="A54" s="114">
        <f t="shared" si="1"/>
        <v>1948</v>
      </c>
      <c r="B54" s="103">
        <v>0.77</v>
      </c>
      <c r="C54" s="103">
        <v>0.75</v>
      </c>
      <c r="D54" s="103">
        <v>0.6</v>
      </c>
      <c r="E54" s="103">
        <v>0.25</v>
      </c>
      <c r="F54" s="184">
        <v>0.8</v>
      </c>
      <c r="G54" s="103">
        <v>0.63400000000000001</v>
      </c>
      <c r="H54" s="103">
        <v>0.6</v>
      </c>
      <c r="I54" s="103">
        <v>0.35062500000000002</v>
      </c>
    </row>
    <row r="55" spans="1:9" ht="15" x14ac:dyDescent="0.25">
      <c r="A55" s="114">
        <f t="shared" si="1"/>
        <v>1949</v>
      </c>
      <c r="B55" s="103">
        <v>0.77</v>
      </c>
      <c r="C55" s="103">
        <v>0.8</v>
      </c>
      <c r="D55" s="103">
        <v>0.38</v>
      </c>
      <c r="E55" s="103">
        <v>0.25</v>
      </c>
      <c r="F55" s="184">
        <v>0.8</v>
      </c>
      <c r="G55" s="103">
        <v>0.6</v>
      </c>
      <c r="H55" s="103">
        <v>0.6</v>
      </c>
      <c r="I55" s="103">
        <v>0.47302500000000003</v>
      </c>
    </row>
    <row r="56" spans="1:9" ht="15" x14ac:dyDescent="0.25">
      <c r="A56" s="114">
        <f t="shared" si="1"/>
        <v>1950</v>
      </c>
      <c r="B56" s="103">
        <v>0.77</v>
      </c>
      <c r="C56" s="103">
        <v>0.8</v>
      </c>
      <c r="D56" s="103">
        <v>0.38</v>
      </c>
      <c r="E56" s="103">
        <v>0.25</v>
      </c>
      <c r="F56" s="103">
        <v>0.9</v>
      </c>
      <c r="G56" s="103">
        <v>0.62</v>
      </c>
      <c r="H56" s="103">
        <v>0.6</v>
      </c>
      <c r="I56" s="103">
        <v>0.47302500000000003</v>
      </c>
    </row>
    <row r="57" spans="1:9" ht="15" x14ac:dyDescent="0.25">
      <c r="A57" s="114">
        <f t="shared" si="1"/>
        <v>1951</v>
      </c>
      <c r="B57" s="103">
        <v>0.77</v>
      </c>
      <c r="C57" s="103">
        <v>0.8</v>
      </c>
      <c r="D57" s="103">
        <v>0.38</v>
      </c>
      <c r="E57" s="103">
        <v>0.25</v>
      </c>
      <c r="F57" s="103">
        <v>0.9</v>
      </c>
      <c r="G57" s="103">
        <v>0.62</v>
      </c>
      <c r="H57" s="103">
        <v>0.6</v>
      </c>
      <c r="I57" s="103">
        <v>0.47302500000000003</v>
      </c>
    </row>
    <row r="58" spans="1:9" ht="15" x14ac:dyDescent="0.25">
      <c r="A58" s="114">
        <f t="shared" si="1"/>
        <v>1952</v>
      </c>
      <c r="B58" s="103">
        <v>0.77</v>
      </c>
      <c r="C58" s="103">
        <v>0.8</v>
      </c>
      <c r="D58" s="103">
        <v>0.38</v>
      </c>
      <c r="E58" s="103">
        <v>0.25</v>
      </c>
      <c r="F58" s="103">
        <v>0.7</v>
      </c>
      <c r="G58" s="103">
        <v>0.58000000000000007</v>
      </c>
      <c r="H58" s="103">
        <v>0.6</v>
      </c>
      <c r="I58" s="103">
        <v>0.47302500000000003</v>
      </c>
    </row>
    <row r="59" spans="1:9" ht="15" x14ac:dyDescent="0.25">
      <c r="A59" s="114">
        <f t="shared" si="1"/>
        <v>1953</v>
      </c>
      <c r="B59" s="103">
        <v>0.77</v>
      </c>
      <c r="C59" s="103">
        <v>0.8</v>
      </c>
      <c r="D59" s="103">
        <v>0.38</v>
      </c>
      <c r="E59" s="103">
        <v>0.25</v>
      </c>
      <c r="F59" s="103">
        <v>0.7</v>
      </c>
      <c r="G59" s="103">
        <v>0.58000000000000007</v>
      </c>
      <c r="H59" s="103">
        <v>0.6</v>
      </c>
      <c r="I59" s="103">
        <v>0.47302500000000003</v>
      </c>
    </row>
    <row r="60" spans="1:9" ht="15" x14ac:dyDescent="0.25">
      <c r="A60" s="114">
        <f t="shared" si="1"/>
        <v>1954</v>
      </c>
      <c r="B60" s="103">
        <v>0.77</v>
      </c>
      <c r="C60" s="103">
        <v>0.8</v>
      </c>
      <c r="D60" s="103">
        <v>0.15</v>
      </c>
      <c r="E60" s="103">
        <v>0.25</v>
      </c>
      <c r="F60" s="103">
        <v>0.7</v>
      </c>
      <c r="G60" s="103">
        <v>0.53400000000000003</v>
      </c>
      <c r="H60" s="103">
        <v>0.6</v>
      </c>
      <c r="I60" s="103">
        <v>0.47302500000000003</v>
      </c>
    </row>
    <row r="61" spans="1:9" ht="15" x14ac:dyDescent="0.25">
      <c r="A61" s="114">
        <f t="shared" si="1"/>
        <v>1955</v>
      </c>
      <c r="B61" s="103">
        <v>0.77</v>
      </c>
      <c r="C61" s="103">
        <v>0.8</v>
      </c>
      <c r="D61" s="103">
        <v>0.15</v>
      </c>
      <c r="E61" s="103">
        <v>0.25</v>
      </c>
      <c r="F61" s="103">
        <v>0.7</v>
      </c>
      <c r="G61" s="103">
        <v>0.53400000000000003</v>
      </c>
      <c r="H61" s="103">
        <v>0.6</v>
      </c>
      <c r="I61" s="103">
        <v>0.47302500000000003</v>
      </c>
    </row>
    <row r="62" spans="1:9" ht="15" x14ac:dyDescent="0.25">
      <c r="A62" s="114">
        <f t="shared" si="1"/>
        <v>1956</v>
      </c>
      <c r="B62" s="103">
        <v>0.77</v>
      </c>
      <c r="C62" s="103">
        <v>0.8</v>
      </c>
      <c r="D62" s="103">
        <v>0.15</v>
      </c>
      <c r="E62" s="103">
        <v>0.25</v>
      </c>
      <c r="F62" s="103">
        <v>0.7</v>
      </c>
      <c r="G62" s="103">
        <v>0.53400000000000003</v>
      </c>
      <c r="H62" s="103">
        <v>0.6</v>
      </c>
      <c r="I62" s="103">
        <v>0.47302500000000003</v>
      </c>
    </row>
    <row r="63" spans="1:9" ht="15" x14ac:dyDescent="0.25">
      <c r="A63" s="114">
        <f t="shared" si="1"/>
        <v>1957</v>
      </c>
      <c r="B63" s="103">
        <v>0.77</v>
      </c>
      <c r="C63" s="103">
        <v>0.8</v>
      </c>
      <c r="D63" s="103">
        <v>0.15</v>
      </c>
      <c r="E63" s="103">
        <v>0.25</v>
      </c>
      <c r="F63" s="103">
        <v>0.7</v>
      </c>
      <c r="G63" s="103">
        <v>0.53400000000000003</v>
      </c>
      <c r="H63" s="103">
        <v>0.6</v>
      </c>
      <c r="I63" s="103">
        <v>0.47302500000000003</v>
      </c>
    </row>
    <row r="64" spans="1:9" ht="15" x14ac:dyDescent="0.25">
      <c r="A64" s="114">
        <f t="shared" si="1"/>
        <v>1958</v>
      </c>
      <c r="B64" s="103">
        <v>0.77</v>
      </c>
      <c r="C64" s="103">
        <v>0.8</v>
      </c>
      <c r="D64" s="103">
        <v>0.15</v>
      </c>
      <c r="E64" s="103">
        <v>0.25</v>
      </c>
      <c r="F64" s="103">
        <v>0.7</v>
      </c>
      <c r="G64" s="103">
        <v>0.53400000000000003</v>
      </c>
      <c r="H64" s="103">
        <v>0.6</v>
      </c>
      <c r="I64" s="103">
        <v>0.47302500000000003</v>
      </c>
    </row>
    <row r="65" spans="1:9" ht="15" x14ac:dyDescent="0.25">
      <c r="A65" s="114">
        <f t="shared" si="1"/>
        <v>1959</v>
      </c>
      <c r="B65" s="103">
        <v>0.77</v>
      </c>
      <c r="C65" s="103">
        <v>0.8</v>
      </c>
      <c r="D65" s="103">
        <v>0.15</v>
      </c>
      <c r="E65" s="103">
        <v>0.14000000000000001</v>
      </c>
      <c r="F65" s="103">
        <v>0.7</v>
      </c>
      <c r="G65" s="103">
        <v>0.5119999999999999</v>
      </c>
      <c r="H65" s="103">
        <v>0.6</v>
      </c>
      <c r="I65" s="103">
        <v>0.47302500000000003</v>
      </c>
    </row>
    <row r="66" spans="1:9" ht="15" x14ac:dyDescent="0.25">
      <c r="A66" s="114">
        <f t="shared" si="1"/>
        <v>1960</v>
      </c>
      <c r="B66" s="103">
        <v>0.77</v>
      </c>
      <c r="C66" s="103">
        <v>0.8</v>
      </c>
      <c r="D66" s="103">
        <v>0.15</v>
      </c>
      <c r="E66" s="103">
        <v>0.14000000000000001</v>
      </c>
      <c r="F66" s="103">
        <v>0.7</v>
      </c>
      <c r="G66" s="103">
        <v>0.5119999999999999</v>
      </c>
      <c r="H66" s="103">
        <v>0.6</v>
      </c>
      <c r="I66" s="103">
        <v>0.47302500000000003</v>
      </c>
    </row>
    <row r="67" spans="1:9" ht="15" x14ac:dyDescent="0.25">
      <c r="A67" s="114">
        <f t="shared" si="1"/>
        <v>1961</v>
      </c>
      <c r="B67" s="103">
        <v>0.77</v>
      </c>
      <c r="C67" s="103">
        <v>0.8</v>
      </c>
      <c r="D67" s="103">
        <v>0.15</v>
      </c>
      <c r="E67" s="103">
        <v>0.14000000000000001</v>
      </c>
      <c r="F67" s="103">
        <v>0.7</v>
      </c>
      <c r="G67" s="103">
        <v>0.5119999999999999</v>
      </c>
      <c r="H67" s="103">
        <v>0.6</v>
      </c>
      <c r="I67" s="103">
        <v>0.47302500000000003</v>
      </c>
    </row>
    <row r="68" spans="1:9" ht="15" x14ac:dyDescent="0.25">
      <c r="A68" s="114">
        <f t="shared" si="1"/>
        <v>1962</v>
      </c>
      <c r="B68" s="103">
        <v>0.77</v>
      </c>
      <c r="C68" s="103">
        <v>0.8</v>
      </c>
      <c r="D68" s="103">
        <v>0.15</v>
      </c>
      <c r="E68" s="103">
        <v>0.14000000000000001</v>
      </c>
      <c r="F68" s="103">
        <v>0.7</v>
      </c>
      <c r="G68" s="103">
        <v>0.5119999999999999</v>
      </c>
      <c r="H68" s="103">
        <v>0.6</v>
      </c>
      <c r="I68" s="103">
        <v>0.47302500000000003</v>
      </c>
    </row>
    <row r="69" spans="1:9" ht="15" x14ac:dyDescent="0.25">
      <c r="A69" s="114">
        <f t="shared" si="1"/>
        <v>1963</v>
      </c>
      <c r="B69" s="103">
        <v>0.77</v>
      </c>
      <c r="C69" s="103">
        <v>0.8</v>
      </c>
      <c r="D69" s="103">
        <v>0.15</v>
      </c>
      <c r="E69" s="103">
        <v>0.14000000000000001</v>
      </c>
      <c r="F69" s="103">
        <v>0.7</v>
      </c>
      <c r="G69" s="103">
        <v>0.5119999999999999</v>
      </c>
      <c r="H69" s="103">
        <v>0.6</v>
      </c>
      <c r="I69" s="103">
        <v>0.47302500000000003</v>
      </c>
    </row>
    <row r="70" spans="1:9" ht="15" x14ac:dyDescent="0.25">
      <c r="A70" s="114">
        <f t="shared" si="1"/>
        <v>1964</v>
      </c>
      <c r="B70" s="103">
        <v>0.77</v>
      </c>
      <c r="C70" s="103">
        <v>0.8</v>
      </c>
      <c r="D70" s="103">
        <v>0.15</v>
      </c>
      <c r="E70" s="103">
        <v>0.14000000000000001</v>
      </c>
      <c r="F70" s="103">
        <v>0.7</v>
      </c>
      <c r="G70" s="103">
        <v>0.5119999999999999</v>
      </c>
      <c r="H70" s="103">
        <v>0.6</v>
      </c>
      <c r="I70" s="103">
        <v>0.47302500000000003</v>
      </c>
    </row>
    <row r="71" spans="1:9" ht="15" x14ac:dyDescent="0.25">
      <c r="A71" s="114">
        <f t="shared" ref="A71:A102" si="2">A70+1</f>
        <v>1965</v>
      </c>
      <c r="B71" s="103">
        <v>0.77</v>
      </c>
      <c r="C71" s="103">
        <v>0.8</v>
      </c>
      <c r="D71" s="103">
        <v>0.15</v>
      </c>
      <c r="E71" s="103">
        <v>0.14000000000000001</v>
      </c>
      <c r="F71" s="103">
        <v>0.7</v>
      </c>
      <c r="G71" s="103">
        <v>0.5119999999999999</v>
      </c>
      <c r="H71" s="103">
        <v>0.6</v>
      </c>
      <c r="I71" s="103">
        <v>0.47302500000000003</v>
      </c>
    </row>
    <row r="72" spans="1:9" ht="15" x14ac:dyDescent="0.25">
      <c r="A72" s="114">
        <f t="shared" si="2"/>
        <v>1966</v>
      </c>
      <c r="B72" s="103">
        <v>0.77</v>
      </c>
      <c r="C72" s="103">
        <v>0.8</v>
      </c>
      <c r="D72" s="103">
        <v>0.15</v>
      </c>
      <c r="E72" s="103">
        <v>0.14000000000000001</v>
      </c>
      <c r="F72" s="103">
        <v>0.7</v>
      </c>
      <c r="G72" s="103">
        <v>0.5119999999999999</v>
      </c>
      <c r="H72" s="103">
        <v>0.6</v>
      </c>
      <c r="I72" s="103">
        <v>0.47302500000000003</v>
      </c>
    </row>
    <row r="73" spans="1:9" ht="15" x14ac:dyDescent="0.25">
      <c r="A73" s="114">
        <f t="shared" si="2"/>
        <v>1967</v>
      </c>
      <c r="B73" s="103">
        <v>0.77</v>
      </c>
      <c r="C73" s="103">
        <v>0.8</v>
      </c>
      <c r="D73" s="103">
        <v>0.15</v>
      </c>
      <c r="E73" s="103">
        <v>0.14000000000000001</v>
      </c>
      <c r="F73" s="103">
        <v>0.7</v>
      </c>
      <c r="G73" s="103">
        <v>0.5119999999999999</v>
      </c>
      <c r="H73" s="103">
        <v>0.6</v>
      </c>
      <c r="I73" s="103">
        <v>0.47302500000000003</v>
      </c>
    </row>
    <row r="74" spans="1:9" ht="15" x14ac:dyDescent="0.25">
      <c r="A74" s="114">
        <f t="shared" si="2"/>
        <v>1968</v>
      </c>
      <c r="B74" s="103">
        <v>0.77</v>
      </c>
      <c r="C74" s="103">
        <v>0.8</v>
      </c>
      <c r="D74" s="103">
        <v>0.15</v>
      </c>
      <c r="E74" s="103">
        <v>0.14000000000000001</v>
      </c>
      <c r="F74" s="103">
        <v>0.7</v>
      </c>
      <c r="G74" s="103">
        <v>0.5119999999999999</v>
      </c>
      <c r="H74" s="103">
        <v>0.6</v>
      </c>
      <c r="I74" s="103">
        <v>0.47302500000000003</v>
      </c>
    </row>
    <row r="75" spans="1:9" ht="15" x14ac:dyDescent="0.25">
      <c r="A75" s="114">
        <f t="shared" si="2"/>
        <v>1969</v>
      </c>
      <c r="B75" s="103">
        <v>0.77</v>
      </c>
      <c r="C75" s="103">
        <v>0.85</v>
      </c>
      <c r="D75" s="103">
        <v>0.15</v>
      </c>
      <c r="E75" s="103">
        <v>0.2</v>
      </c>
      <c r="F75" s="103">
        <v>0.7</v>
      </c>
      <c r="G75" s="103">
        <v>0.53400000000000003</v>
      </c>
      <c r="H75" s="103">
        <v>0.6</v>
      </c>
      <c r="I75" s="103">
        <v>0.47302500000000003</v>
      </c>
    </row>
    <row r="76" spans="1:9" ht="15" x14ac:dyDescent="0.25">
      <c r="A76" s="114">
        <f t="shared" si="2"/>
        <v>1970</v>
      </c>
      <c r="B76" s="103">
        <v>0.77</v>
      </c>
      <c r="C76" s="103">
        <v>0.85</v>
      </c>
      <c r="D76" s="103">
        <v>0.15</v>
      </c>
      <c r="E76" s="103">
        <v>0.2</v>
      </c>
      <c r="F76" s="103">
        <v>0.7</v>
      </c>
      <c r="G76" s="103">
        <v>0.53400000000000003</v>
      </c>
      <c r="H76" s="103">
        <v>0.6</v>
      </c>
      <c r="I76" s="103">
        <v>0.47302500000000003</v>
      </c>
    </row>
    <row r="77" spans="1:9" ht="15" x14ac:dyDescent="0.25">
      <c r="A77" s="114">
        <f t="shared" si="2"/>
        <v>1971</v>
      </c>
      <c r="B77" s="103">
        <v>0.77</v>
      </c>
      <c r="C77" s="103">
        <v>0.85</v>
      </c>
      <c r="D77" s="103">
        <v>0.15</v>
      </c>
      <c r="E77" s="103">
        <v>0.2</v>
      </c>
      <c r="F77" s="103">
        <v>0.7</v>
      </c>
      <c r="G77" s="103">
        <v>0.53400000000000003</v>
      </c>
      <c r="H77" s="103">
        <v>0.65</v>
      </c>
      <c r="I77" s="103">
        <v>0.47302500000000003</v>
      </c>
    </row>
    <row r="78" spans="1:9" ht="15" x14ac:dyDescent="0.25">
      <c r="A78" s="114">
        <f t="shared" si="2"/>
        <v>1972</v>
      </c>
      <c r="B78" s="103">
        <v>0.77</v>
      </c>
      <c r="C78" s="103">
        <v>0.75</v>
      </c>
      <c r="D78" s="103">
        <v>0.15</v>
      </c>
      <c r="E78" s="103">
        <v>0.2</v>
      </c>
      <c r="F78" s="103">
        <v>0.7</v>
      </c>
      <c r="G78" s="103">
        <v>0.51400000000000001</v>
      </c>
      <c r="H78" s="103">
        <v>0.65</v>
      </c>
      <c r="I78" s="103">
        <v>0.47302500000000003</v>
      </c>
    </row>
    <row r="79" spans="1:9" ht="15" x14ac:dyDescent="0.25">
      <c r="A79" s="114">
        <f t="shared" si="2"/>
        <v>1973</v>
      </c>
      <c r="B79" s="103">
        <v>0.77</v>
      </c>
      <c r="C79" s="103">
        <v>0.75</v>
      </c>
      <c r="D79" s="103">
        <v>0.15</v>
      </c>
      <c r="E79" s="103">
        <v>0.2</v>
      </c>
      <c r="F79" s="103">
        <v>0.7</v>
      </c>
      <c r="G79" s="103">
        <v>0.51400000000000001</v>
      </c>
      <c r="H79" s="103">
        <v>0.65</v>
      </c>
      <c r="I79" s="103">
        <v>0.31</v>
      </c>
    </row>
    <row r="80" spans="1:9" ht="15" x14ac:dyDescent="0.25">
      <c r="A80" s="114">
        <f t="shared" si="2"/>
        <v>1974</v>
      </c>
      <c r="B80" s="103">
        <v>0.77</v>
      </c>
      <c r="C80" s="103">
        <v>0.75</v>
      </c>
      <c r="D80" s="103">
        <v>0.35</v>
      </c>
      <c r="E80" s="103">
        <v>0.2</v>
      </c>
      <c r="F80" s="103">
        <v>0.7</v>
      </c>
      <c r="G80" s="103">
        <v>0.55400000000000005</v>
      </c>
      <c r="H80" s="103">
        <v>0.65</v>
      </c>
      <c r="I80" s="103">
        <v>0.31</v>
      </c>
    </row>
    <row r="81" spans="1:9" ht="15" x14ac:dyDescent="0.25">
      <c r="A81" s="114">
        <f t="shared" si="2"/>
        <v>1975</v>
      </c>
      <c r="B81" s="103">
        <v>0.77</v>
      </c>
      <c r="C81" s="103">
        <v>0.75</v>
      </c>
      <c r="D81" s="103">
        <v>0.35</v>
      </c>
      <c r="E81" s="103">
        <v>0.2</v>
      </c>
      <c r="F81" s="103">
        <v>0.75</v>
      </c>
      <c r="G81" s="103">
        <v>0.56400000000000006</v>
      </c>
      <c r="H81" s="103">
        <v>0.65</v>
      </c>
      <c r="I81" s="103">
        <v>0.31</v>
      </c>
    </row>
    <row r="82" spans="1:9" ht="15" x14ac:dyDescent="0.25">
      <c r="A82" s="114">
        <f t="shared" si="2"/>
        <v>1976</v>
      </c>
      <c r="B82" s="103">
        <v>0.77</v>
      </c>
      <c r="C82" s="103">
        <v>0.75</v>
      </c>
      <c r="D82" s="103">
        <v>0.35</v>
      </c>
      <c r="E82" s="103">
        <v>0.2</v>
      </c>
      <c r="F82" s="103">
        <v>0.75</v>
      </c>
      <c r="G82" s="103">
        <v>0.56400000000000006</v>
      </c>
      <c r="H82" s="103">
        <v>0.65</v>
      </c>
      <c r="I82" s="103">
        <v>0.31</v>
      </c>
    </row>
    <row r="83" spans="1:9" ht="15" x14ac:dyDescent="0.25">
      <c r="A83" s="114">
        <f t="shared" si="2"/>
        <v>1977</v>
      </c>
      <c r="B83" s="103">
        <v>0.7</v>
      </c>
      <c r="C83" s="103">
        <v>0.75</v>
      </c>
      <c r="D83" s="103">
        <v>0.35</v>
      </c>
      <c r="E83" s="103">
        <v>0.2</v>
      </c>
      <c r="F83" s="103">
        <v>0.75</v>
      </c>
      <c r="G83" s="103">
        <v>0.55000000000000004</v>
      </c>
      <c r="H83" s="103">
        <v>0.65</v>
      </c>
      <c r="I83" s="103">
        <v>0.31</v>
      </c>
    </row>
    <row r="84" spans="1:9" ht="15" x14ac:dyDescent="0.25">
      <c r="A84" s="114">
        <f t="shared" si="2"/>
        <v>1978</v>
      </c>
      <c r="B84" s="103">
        <v>0.7</v>
      </c>
      <c r="C84" s="103">
        <v>0.75</v>
      </c>
      <c r="D84" s="103">
        <v>0.35</v>
      </c>
      <c r="E84" s="103">
        <v>0.2</v>
      </c>
      <c r="F84" s="103">
        <v>0.75</v>
      </c>
      <c r="G84" s="103">
        <v>0.55000000000000004</v>
      </c>
      <c r="H84" s="103">
        <v>0.65</v>
      </c>
      <c r="I84" s="103">
        <v>0.31</v>
      </c>
    </row>
    <row r="85" spans="1:9" ht="15" x14ac:dyDescent="0.25">
      <c r="A85" s="114">
        <f t="shared" si="2"/>
        <v>1979</v>
      </c>
      <c r="B85" s="103">
        <v>0.7</v>
      </c>
      <c r="C85" s="103">
        <v>0.75</v>
      </c>
      <c r="D85" s="103">
        <v>0.35</v>
      </c>
      <c r="E85" s="103">
        <v>0.2</v>
      </c>
      <c r="F85" s="103">
        <v>0.75</v>
      </c>
      <c r="G85" s="103">
        <v>0.55000000000000004</v>
      </c>
      <c r="H85" s="103">
        <v>0.65</v>
      </c>
      <c r="I85" s="103">
        <v>0.31</v>
      </c>
    </row>
    <row r="86" spans="1:9" ht="15" x14ac:dyDescent="0.25">
      <c r="A86" s="114">
        <f t="shared" si="2"/>
        <v>1980</v>
      </c>
      <c r="B86" s="103">
        <v>0.7</v>
      </c>
      <c r="C86" s="103">
        <v>0.75</v>
      </c>
      <c r="D86" s="103">
        <v>0.35</v>
      </c>
      <c r="E86" s="103">
        <v>0.2</v>
      </c>
      <c r="F86" s="103">
        <v>0.75</v>
      </c>
      <c r="G86" s="103">
        <v>0.55000000000000004</v>
      </c>
      <c r="H86" s="103">
        <v>0.65</v>
      </c>
      <c r="I86" s="103">
        <v>0.31</v>
      </c>
    </row>
    <row r="87" spans="1:9" ht="15" x14ac:dyDescent="0.25">
      <c r="A87" s="114">
        <f t="shared" si="2"/>
        <v>1981</v>
      </c>
      <c r="B87" s="103">
        <v>0.7</v>
      </c>
      <c r="C87" s="103">
        <v>0.75</v>
      </c>
      <c r="D87" s="103">
        <v>0.35</v>
      </c>
      <c r="E87" s="103">
        <v>0.2</v>
      </c>
      <c r="F87" s="103">
        <v>0.75</v>
      </c>
      <c r="G87" s="103">
        <v>0.55000000000000004</v>
      </c>
      <c r="H87" s="103">
        <v>0.65</v>
      </c>
      <c r="I87" s="103">
        <v>0.31</v>
      </c>
    </row>
    <row r="88" spans="1:9" ht="15" x14ac:dyDescent="0.25">
      <c r="A88" s="114">
        <f t="shared" si="2"/>
        <v>1982</v>
      </c>
      <c r="B88" s="103">
        <v>0.65</v>
      </c>
      <c r="C88" s="103">
        <v>0.75</v>
      </c>
      <c r="D88" s="103">
        <v>0.35</v>
      </c>
      <c r="E88" s="103">
        <v>0.2</v>
      </c>
      <c r="F88" s="103">
        <v>0.75</v>
      </c>
      <c r="G88" s="103">
        <v>0.54</v>
      </c>
      <c r="H88" s="103">
        <v>0.65</v>
      </c>
      <c r="I88" s="103">
        <v>0.31</v>
      </c>
    </row>
    <row r="89" spans="1:9" ht="15" x14ac:dyDescent="0.25">
      <c r="A89" s="114">
        <f t="shared" si="2"/>
        <v>1983</v>
      </c>
      <c r="B89" s="103">
        <v>0.6</v>
      </c>
      <c r="C89" s="103">
        <v>0.75</v>
      </c>
      <c r="D89" s="103">
        <v>0.35</v>
      </c>
      <c r="E89" s="103">
        <v>0.2</v>
      </c>
      <c r="F89" s="103">
        <v>0.75</v>
      </c>
      <c r="G89" s="103">
        <v>0.53</v>
      </c>
      <c r="H89" s="103">
        <v>0.7</v>
      </c>
      <c r="I89" s="103">
        <v>0.31</v>
      </c>
    </row>
    <row r="90" spans="1:9" ht="15" x14ac:dyDescent="0.25">
      <c r="A90" s="114">
        <f t="shared" si="2"/>
        <v>1984</v>
      </c>
      <c r="B90" s="103">
        <v>0.55000000000000004</v>
      </c>
      <c r="C90" s="103">
        <v>0.6</v>
      </c>
      <c r="D90" s="103">
        <v>0.35</v>
      </c>
      <c r="E90" s="103">
        <v>0.4</v>
      </c>
      <c r="F90" s="103">
        <v>0.75</v>
      </c>
      <c r="G90" s="103">
        <v>0.53</v>
      </c>
      <c r="H90" s="103">
        <v>0.7</v>
      </c>
      <c r="I90" s="103">
        <v>0.31</v>
      </c>
    </row>
    <row r="91" spans="1:9" ht="15" x14ac:dyDescent="0.25">
      <c r="A91" s="114">
        <f t="shared" si="2"/>
        <v>1985</v>
      </c>
      <c r="B91" s="103">
        <v>0.55000000000000004</v>
      </c>
      <c r="C91" s="103">
        <v>0.6</v>
      </c>
      <c r="D91" s="103">
        <v>0.35</v>
      </c>
      <c r="E91" s="103">
        <v>0.4</v>
      </c>
      <c r="F91" s="103">
        <v>0.75</v>
      </c>
      <c r="G91" s="103">
        <v>0.53</v>
      </c>
      <c r="H91" s="103">
        <v>0.7</v>
      </c>
      <c r="I91" s="103">
        <v>0.31</v>
      </c>
    </row>
    <row r="92" spans="1:9" ht="15" x14ac:dyDescent="0.25">
      <c r="A92" s="114">
        <f t="shared" si="2"/>
        <v>1986</v>
      </c>
      <c r="B92" s="103">
        <v>0.55000000000000004</v>
      </c>
      <c r="C92" s="103">
        <v>0.6</v>
      </c>
      <c r="D92" s="103">
        <v>0.35</v>
      </c>
      <c r="E92" s="103">
        <v>0.4</v>
      </c>
      <c r="F92" s="103">
        <v>0.75</v>
      </c>
      <c r="G92" s="103">
        <v>0.53</v>
      </c>
      <c r="H92" s="103">
        <v>0.7</v>
      </c>
      <c r="I92" s="103">
        <v>0.31</v>
      </c>
    </row>
    <row r="93" spans="1:9" ht="15" x14ac:dyDescent="0.25">
      <c r="A93" s="114">
        <f t="shared" si="2"/>
        <v>1987</v>
      </c>
      <c r="B93" s="103">
        <v>0.55000000000000004</v>
      </c>
      <c r="C93" s="103">
        <v>0.6</v>
      </c>
      <c r="D93" s="103">
        <v>0.35</v>
      </c>
      <c r="E93" s="103">
        <v>0.4</v>
      </c>
      <c r="F93" s="103">
        <v>0.75</v>
      </c>
      <c r="G93" s="103">
        <v>0.53</v>
      </c>
      <c r="H93" s="103">
        <v>0.6</v>
      </c>
      <c r="I93" s="103">
        <v>0.31</v>
      </c>
    </row>
    <row r="94" spans="1:9" ht="15" x14ac:dyDescent="0.25">
      <c r="A94" s="114">
        <f t="shared" si="2"/>
        <v>1988</v>
      </c>
      <c r="B94" s="103">
        <v>0.55000000000000004</v>
      </c>
      <c r="C94" s="103">
        <v>0.41</v>
      </c>
      <c r="D94" s="103">
        <v>0.35</v>
      </c>
      <c r="E94" s="103">
        <v>0.4</v>
      </c>
      <c r="F94" s="103">
        <v>0.7</v>
      </c>
      <c r="G94" s="103">
        <v>0.48200000000000004</v>
      </c>
      <c r="H94" s="103">
        <v>0.6</v>
      </c>
      <c r="I94" s="103">
        <v>0.31</v>
      </c>
    </row>
    <row r="95" spans="1:9" ht="15" x14ac:dyDescent="0.25">
      <c r="A95" s="114">
        <f t="shared" si="2"/>
        <v>1989</v>
      </c>
      <c r="B95" s="103">
        <v>0.55000000000000004</v>
      </c>
      <c r="C95" s="103">
        <v>0.41</v>
      </c>
      <c r="D95" s="103">
        <v>0.35</v>
      </c>
      <c r="E95" s="103">
        <v>0.4</v>
      </c>
      <c r="F95" s="103">
        <v>0.7</v>
      </c>
      <c r="G95" s="103">
        <v>0.48200000000000004</v>
      </c>
      <c r="H95" s="103">
        <v>0.6</v>
      </c>
      <c r="I95" s="103">
        <v>0.31</v>
      </c>
    </row>
    <row r="96" spans="1:9" ht="15" x14ac:dyDescent="0.25">
      <c r="A96" s="114">
        <f t="shared" si="2"/>
        <v>1990</v>
      </c>
      <c r="B96" s="103">
        <v>0.55000000000000004</v>
      </c>
      <c r="C96" s="103">
        <v>0.41</v>
      </c>
      <c r="D96" s="103">
        <v>0.35</v>
      </c>
      <c r="E96" s="103">
        <v>0.4</v>
      </c>
      <c r="F96" s="103">
        <v>0.7</v>
      </c>
      <c r="G96" s="103">
        <v>0.48200000000000004</v>
      </c>
      <c r="H96" s="103">
        <v>0.6</v>
      </c>
      <c r="I96" s="103">
        <v>0.31</v>
      </c>
    </row>
    <row r="97" spans="1:9" ht="15" x14ac:dyDescent="0.25">
      <c r="A97" s="114">
        <f t="shared" si="2"/>
        <v>1991</v>
      </c>
      <c r="B97" s="103">
        <v>0.55000000000000004</v>
      </c>
      <c r="C97" s="103">
        <v>0.41</v>
      </c>
      <c r="D97" s="103">
        <v>0.35</v>
      </c>
      <c r="E97" s="103">
        <v>0.4</v>
      </c>
      <c r="F97" s="103">
        <v>0.7</v>
      </c>
      <c r="G97" s="103">
        <v>0.48200000000000004</v>
      </c>
      <c r="H97" s="103">
        <v>0.6</v>
      </c>
      <c r="I97" s="103">
        <v>0.27</v>
      </c>
    </row>
    <row r="98" spans="1:9" ht="15" x14ac:dyDescent="0.25">
      <c r="A98" s="114">
        <f t="shared" si="2"/>
        <v>1992</v>
      </c>
      <c r="B98" s="103">
        <v>0.55000000000000004</v>
      </c>
      <c r="C98" s="103">
        <v>0.41</v>
      </c>
      <c r="D98" s="103">
        <v>0.35</v>
      </c>
      <c r="E98" s="103">
        <v>0.4</v>
      </c>
      <c r="F98" s="103">
        <v>0.7</v>
      </c>
      <c r="G98" s="103">
        <v>0.48200000000000004</v>
      </c>
      <c r="H98" s="103">
        <v>0.3</v>
      </c>
      <c r="I98" s="103">
        <v>0.27</v>
      </c>
    </row>
    <row r="99" spans="1:9" ht="15" x14ac:dyDescent="0.25">
      <c r="A99" s="114">
        <f t="shared" si="2"/>
        <v>1993</v>
      </c>
      <c r="B99" s="103">
        <v>0.55000000000000004</v>
      </c>
      <c r="C99" s="103">
        <v>0.41</v>
      </c>
      <c r="D99" s="103">
        <v>0.35</v>
      </c>
      <c r="E99" s="103">
        <v>0.4</v>
      </c>
      <c r="F99" s="103">
        <v>0.7</v>
      </c>
      <c r="G99" s="103">
        <v>0.48200000000000004</v>
      </c>
      <c r="H99" s="103">
        <v>0.3</v>
      </c>
      <c r="I99" s="103">
        <v>0.27</v>
      </c>
    </row>
    <row r="100" spans="1:9" ht="15" x14ac:dyDescent="0.25">
      <c r="A100" s="114">
        <f t="shared" si="2"/>
        <v>1994</v>
      </c>
      <c r="B100" s="103">
        <v>0.55000000000000004</v>
      </c>
      <c r="C100" s="103">
        <v>0.41</v>
      </c>
      <c r="D100" s="103">
        <v>0.35</v>
      </c>
      <c r="E100" s="103">
        <v>0.4</v>
      </c>
      <c r="F100" s="103">
        <v>0.7</v>
      </c>
      <c r="G100" s="103">
        <v>0.48200000000000004</v>
      </c>
      <c r="H100" s="103">
        <v>0.3</v>
      </c>
      <c r="I100" s="103">
        <v>0.27</v>
      </c>
    </row>
    <row r="101" spans="1:9" ht="15" x14ac:dyDescent="0.25">
      <c r="A101" s="114">
        <f t="shared" si="2"/>
        <v>1995</v>
      </c>
      <c r="B101" s="103">
        <v>0.55000000000000004</v>
      </c>
      <c r="C101" s="103">
        <v>0.41</v>
      </c>
      <c r="D101" s="103">
        <v>0.35</v>
      </c>
      <c r="E101" s="103">
        <v>0.4</v>
      </c>
      <c r="F101" s="103">
        <v>0.7</v>
      </c>
      <c r="G101" s="103">
        <v>0.48200000000000004</v>
      </c>
      <c r="H101" s="103">
        <v>0.3</v>
      </c>
      <c r="I101" s="103">
        <v>0.27</v>
      </c>
    </row>
    <row r="102" spans="1:9" ht="15" x14ac:dyDescent="0.25">
      <c r="A102" s="114">
        <f t="shared" si="2"/>
        <v>1996</v>
      </c>
      <c r="B102" s="103">
        <v>0.55000000000000004</v>
      </c>
      <c r="C102" s="103">
        <v>0.41</v>
      </c>
      <c r="D102" s="103">
        <v>0.3</v>
      </c>
      <c r="E102" s="103">
        <v>0.4</v>
      </c>
      <c r="F102" s="103">
        <v>0.7</v>
      </c>
      <c r="G102" s="103">
        <v>0.47200000000000009</v>
      </c>
      <c r="H102" s="103">
        <v>0.3</v>
      </c>
      <c r="I102" s="103">
        <v>0.27</v>
      </c>
    </row>
    <row r="103" spans="1:9" ht="15" x14ac:dyDescent="0.25">
      <c r="A103" s="114">
        <f t="shared" ref="A103:A124" si="3">A102+1</f>
        <v>1997</v>
      </c>
      <c r="B103" s="103">
        <v>0.55000000000000004</v>
      </c>
      <c r="C103" s="103">
        <v>0.41</v>
      </c>
      <c r="D103" s="103">
        <v>0.3</v>
      </c>
      <c r="E103" s="103">
        <v>0.4</v>
      </c>
      <c r="F103" s="103">
        <v>0.7</v>
      </c>
      <c r="G103" s="103">
        <v>0.47200000000000009</v>
      </c>
      <c r="H103" s="103">
        <v>0.3</v>
      </c>
      <c r="I103" s="103">
        <v>0.27</v>
      </c>
    </row>
    <row r="104" spans="1:9" ht="15" x14ac:dyDescent="0.25">
      <c r="A104" s="114">
        <f t="shared" si="3"/>
        <v>1998</v>
      </c>
      <c r="B104" s="103">
        <v>0.55000000000000004</v>
      </c>
      <c r="C104" s="103">
        <v>0.41</v>
      </c>
      <c r="D104" s="103">
        <v>0.3</v>
      </c>
      <c r="E104" s="103">
        <v>0.4</v>
      </c>
      <c r="F104" s="103">
        <v>0.7</v>
      </c>
      <c r="G104" s="103">
        <v>0.47200000000000009</v>
      </c>
      <c r="H104" s="103">
        <v>0.3</v>
      </c>
      <c r="I104" s="103">
        <v>0.27</v>
      </c>
    </row>
    <row r="105" spans="1:9" ht="15" x14ac:dyDescent="0.25">
      <c r="A105" s="114">
        <f t="shared" si="3"/>
        <v>1999</v>
      </c>
      <c r="B105" s="103">
        <v>0.55000000000000004</v>
      </c>
      <c r="C105" s="103">
        <v>0.41</v>
      </c>
      <c r="D105" s="103">
        <v>0.3</v>
      </c>
      <c r="E105" s="103">
        <v>0.4</v>
      </c>
      <c r="F105" s="103">
        <v>0.7</v>
      </c>
      <c r="G105" s="103">
        <v>0.47200000000000009</v>
      </c>
      <c r="H105" s="103">
        <v>0.3</v>
      </c>
      <c r="I105" s="103">
        <v>0.27</v>
      </c>
    </row>
    <row r="106" spans="1:9" ht="15" x14ac:dyDescent="0.25">
      <c r="A106" s="114">
        <f t="shared" si="3"/>
        <v>2000</v>
      </c>
      <c r="B106" s="103">
        <v>0.55000000000000004</v>
      </c>
      <c r="C106" s="103">
        <v>0.41</v>
      </c>
      <c r="D106" s="103">
        <v>0.3</v>
      </c>
      <c r="E106" s="103">
        <v>0.4</v>
      </c>
      <c r="F106" s="103">
        <v>0.7</v>
      </c>
      <c r="G106" s="103">
        <v>0.47200000000000009</v>
      </c>
      <c r="H106" s="103">
        <v>0.3</v>
      </c>
      <c r="I106" s="103">
        <v>0.27</v>
      </c>
    </row>
    <row r="107" spans="1:9" ht="15" x14ac:dyDescent="0.25">
      <c r="A107" s="114">
        <f t="shared" si="3"/>
        <v>2001</v>
      </c>
      <c r="B107" s="103">
        <v>0.55000000000000004</v>
      </c>
      <c r="C107" s="103">
        <v>0.41</v>
      </c>
      <c r="D107" s="103">
        <v>0.3</v>
      </c>
      <c r="E107" s="103">
        <v>0.4</v>
      </c>
      <c r="F107" s="103">
        <v>0.7</v>
      </c>
      <c r="G107" s="103">
        <v>0.47200000000000009</v>
      </c>
      <c r="H107" s="103">
        <v>0.3</v>
      </c>
      <c r="I107" s="103">
        <v>0</v>
      </c>
    </row>
    <row r="108" spans="1:9" ht="15" x14ac:dyDescent="0.25">
      <c r="A108" s="114">
        <f t="shared" si="3"/>
        <v>2002</v>
      </c>
      <c r="B108" s="103">
        <v>0.5</v>
      </c>
      <c r="C108" s="103">
        <v>0.41</v>
      </c>
      <c r="D108" s="103">
        <v>0.3</v>
      </c>
      <c r="E108" s="103">
        <v>0.4</v>
      </c>
      <c r="F108" s="103">
        <v>0.7</v>
      </c>
      <c r="G108" s="103">
        <v>0.46199999999999991</v>
      </c>
      <c r="H108" s="103">
        <v>0.3</v>
      </c>
      <c r="I108" s="103">
        <v>0</v>
      </c>
    </row>
    <row r="109" spans="1:9" ht="15" x14ac:dyDescent="0.25">
      <c r="A109" s="114">
        <f t="shared" si="3"/>
        <v>2003</v>
      </c>
      <c r="B109" s="103">
        <v>0.49</v>
      </c>
      <c r="C109" s="103">
        <v>0.41</v>
      </c>
      <c r="D109" s="103">
        <v>0.3</v>
      </c>
      <c r="E109" s="103">
        <v>0.4</v>
      </c>
      <c r="F109" s="103">
        <v>0.5</v>
      </c>
      <c r="G109" s="103">
        <v>0.42000000000000004</v>
      </c>
      <c r="H109" s="103">
        <v>0.3</v>
      </c>
      <c r="I109" s="103">
        <v>0</v>
      </c>
    </row>
    <row r="110" spans="1:9" ht="15" x14ac:dyDescent="0.25">
      <c r="A110" s="114">
        <f t="shared" si="3"/>
        <v>2004</v>
      </c>
      <c r="B110" s="103">
        <v>0.48</v>
      </c>
      <c r="C110" s="103">
        <v>0.41</v>
      </c>
      <c r="D110" s="103">
        <v>0.3</v>
      </c>
      <c r="E110" s="103">
        <v>0.4</v>
      </c>
      <c r="F110" s="103">
        <v>0.5</v>
      </c>
      <c r="G110" s="103">
        <v>0.41799999999999998</v>
      </c>
      <c r="H110" s="103">
        <v>0.3</v>
      </c>
      <c r="I110" s="103">
        <v>0</v>
      </c>
    </row>
    <row r="111" spans="1:9" ht="15" x14ac:dyDescent="0.25">
      <c r="A111" s="114">
        <f t="shared" si="3"/>
        <v>2005</v>
      </c>
      <c r="B111" s="103">
        <v>0.47</v>
      </c>
      <c r="C111" s="103">
        <v>0.41</v>
      </c>
      <c r="D111" s="103">
        <v>0.3</v>
      </c>
      <c r="E111" s="103">
        <v>0.4</v>
      </c>
      <c r="F111" s="103">
        <v>0.5</v>
      </c>
      <c r="G111" s="103">
        <v>0.41600000000000004</v>
      </c>
      <c r="H111" s="103">
        <v>0</v>
      </c>
      <c r="I111" s="103">
        <v>0</v>
      </c>
    </row>
    <row r="112" spans="1:9" ht="15" x14ac:dyDescent="0.25">
      <c r="A112" s="114">
        <f t="shared" si="3"/>
        <v>2006</v>
      </c>
      <c r="B112" s="103">
        <v>0.46</v>
      </c>
      <c r="C112" s="103">
        <v>0.41</v>
      </c>
      <c r="D112" s="103">
        <v>0.3</v>
      </c>
      <c r="E112" s="103">
        <v>0.4</v>
      </c>
      <c r="F112" s="103">
        <v>0.5</v>
      </c>
      <c r="G112" s="103">
        <v>0.41399999999999998</v>
      </c>
      <c r="H112" s="103">
        <v>0</v>
      </c>
      <c r="I112" s="103">
        <v>0</v>
      </c>
    </row>
    <row r="113" spans="1:9" ht="15" x14ac:dyDescent="0.25">
      <c r="A113" s="114">
        <f t="shared" si="3"/>
        <v>2007</v>
      </c>
      <c r="B113" s="103">
        <v>0.45</v>
      </c>
      <c r="C113" s="103">
        <v>0.41</v>
      </c>
      <c r="D113" s="103">
        <v>0.3</v>
      </c>
      <c r="E113" s="103">
        <v>0.4</v>
      </c>
      <c r="F113" s="103">
        <v>0.5</v>
      </c>
      <c r="G113" s="103">
        <v>0.41200000000000003</v>
      </c>
      <c r="H113" s="103">
        <v>0</v>
      </c>
      <c r="I113" s="103">
        <v>0.04</v>
      </c>
    </row>
    <row r="114" spans="1:9" ht="15" x14ac:dyDescent="0.25">
      <c r="A114" s="114">
        <f t="shared" si="3"/>
        <v>2008</v>
      </c>
      <c r="B114" s="103">
        <v>0.45</v>
      </c>
      <c r="C114" s="103">
        <v>0.41</v>
      </c>
      <c r="D114" s="103">
        <v>0.3</v>
      </c>
      <c r="E114" s="103">
        <v>0.4</v>
      </c>
      <c r="F114" s="103">
        <v>0.5</v>
      </c>
      <c r="G114" s="103">
        <v>0.41200000000000003</v>
      </c>
      <c r="H114" s="103">
        <v>0</v>
      </c>
      <c r="I114" s="103">
        <v>0.04</v>
      </c>
    </row>
    <row r="115" spans="1:9" ht="15" x14ac:dyDescent="0.25">
      <c r="A115" s="114">
        <f t="shared" si="3"/>
        <v>2009</v>
      </c>
      <c r="B115" s="103">
        <v>0.45</v>
      </c>
      <c r="C115" s="103">
        <v>0.41</v>
      </c>
      <c r="D115" s="103">
        <v>0.3</v>
      </c>
      <c r="E115" s="103">
        <v>0.4</v>
      </c>
      <c r="F115" s="103">
        <v>0.5</v>
      </c>
      <c r="G115" s="103">
        <v>0.41200000000000003</v>
      </c>
      <c r="H115" s="103">
        <v>0</v>
      </c>
      <c r="I115" s="103">
        <v>0.04</v>
      </c>
    </row>
    <row r="116" spans="1:9" ht="15" x14ac:dyDescent="0.25">
      <c r="A116" s="114">
        <f t="shared" si="3"/>
        <v>2010</v>
      </c>
      <c r="B116" s="103">
        <v>0.35</v>
      </c>
      <c r="C116" s="103">
        <v>0.41</v>
      </c>
      <c r="D116" s="103">
        <v>0.3</v>
      </c>
      <c r="E116" s="103">
        <v>0.4</v>
      </c>
      <c r="F116" s="103">
        <v>0.5</v>
      </c>
      <c r="G116" s="103">
        <v>0.39200000000000002</v>
      </c>
      <c r="H116" s="103">
        <v>0</v>
      </c>
      <c r="I116" s="103">
        <v>0.04</v>
      </c>
    </row>
    <row r="117" spans="1:9" ht="15" x14ac:dyDescent="0.25">
      <c r="A117" s="114">
        <f t="shared" si="3"/>
        <v>2011</v>
      </c>
      <c r="B117" s="103">
        <v>0.35</v>
      </c>
      <c r="C117" s="103">
        <v>0.41</v>
      </c>
      <c r="D117" s="103">
        <v>0.3</v>
      </c>
      <c r="E117" s="103">
        <v>0.45</v>
      </c>
      <c r="F117" s="103">
        <v>0.5</v>
      </c>
      <c r="G117" s="103">
        <v>0.40199999999999997</v>
      </c>
      <c r="H117" s="103">
        <v>0</v>
      </c>
      <c r="I117" s="103">
        <v>0.04</v>
      </c>
    </row>
    <row r="118" spans="1:9" ht="15" x14ac:dyDescent="0.25">
      <c r="A118" s="114">
        <f t="shared" si="3"/>
        <v>2012</v>
      </c>
      <c r="B118" s="103">
        <v>0.4</v>
      </c>
      <c r="C118" s="103">
        <v>0.41</v>
      </c>
      <c r="D118" s="103">
        <v>0.3</v>
      </c>
      <c r="E118" s="103">
        <v>0.45</v>
      </c>
      <c r="F118" s="103">
        <v>0.5</v>
      </c>
      <c r="G118" s="103">
        <v>0.41200000000000003</v>
      </c>
      <c r="H118" s="103">
        <v>0</v>
      </c>
      <c r="I118" s="103">
        <v>0.04</v>
      </c>
    </row>
    <row r="119" spans="1:9" ht="15" x14ac:dyDescent="0.25">
      <c r="A119" s="114">
        <f t="shared" si="3"/>
        <v>2013</v>
      </c>
      <c r="B119" s="103">
        <v>0.4</v>
      </c>
      <c r="C119" s="103">
        <v>0.41</v>
      </c>
      <c r="D119" s="103">
        <v>0.3</v>
      </c>
      <c r="E119" s="103">
        <v>0.45</v>
      </c>
      <c r="F119" s="103">
        <v>0.5</v>
      </c>
      <c r="G119" s="103">
        <v>0.41200000000000003</v>
      </c>
      <c r="H119" s="103">
        <v>0</v>
      </c>
      <c r="I119" s="103">
        <v>0.04</v>
      </c>
    </row>
    <row r="120" spans="1:9" ht="16.05" customHeight="1" x14ac:dyDescent="0.25">
      <c r="A120" s="114">
        <f t="shared" si="3"/>
        <v>2014</v>
      </c>
      <c r="B120" s="103">
        <v>0.4</v>
      </c>
      <c r="C120" s="103">
        <v>0.41</v>
      </c>
      <c r="D120" s="103">
        <v>0.3</v>
      </c>
      <c r="E120" s="103">
        <v>0.45</v>
      </c>
      <c r="F120" s="103">
        <v>0.5</v>
      </c>
      <c r="G120" s="103">
        <v>0.41200000000000003</v>
      </c>
      <c r="H120" s="103">
        <v>0</v>
      </c>
      <c r="I120" s="103">
        <v>0.04</v>
      </c>
    </row>
    <row r="121" spans="1:9" ht="15" x14ac:dyDescent="0.25">
      <c r="A121" s="114">
        <f t="shared" si="3"/>
        <v>2015</v>
      </c>
      <c r="B121" s="103">
        <v>0.4</v>
      </c>
      <c r="C121" s="103">
        <v>0.41</v>
      </c>
      <c r="D121" s="103">
        <v>0.3</v>
      </c>
      <c r="E121" s="103">
        <v>0.45</v>
      </c>
      <c r="F121" s="103">
        <v>0.55000000000000004</v>
      </c>
      <c r="G121" s="103">
        <v>0.42200000000000004</v>
      </c>
      <c r="H121" s="103">
        <v>0</v>
      </c>
      <c r="I121" s="103">
        <v>0.04</v>
      </c>
    </row>
    <row r="122" spans="1:9" ht="15" x14ac:dyDescent="0.25">
      <c r="A122" s="114">
        <f t="shared" si="3"/>
        <v>2016</v>
      </c>
      <c r="B122" s="103">
        <v>0.4</v>
      </c>
      <c r="C122" s="103">
        <v>0.41</v>
      </c>
      <c r="D122" s="103">
        <v>0.3</v>
      </c>
      <c r="E122" s="103">
        <v>0.45</v>
      </c>
      <c r="F122" s="103">
        <v>0.55000000000000004</v>
      </c>
      <c r="G122" s="103">
        <v>0.42200000000000004</v>
      </c>
      <c r="H122" s="103">
        <v>0</v>
      </c>
      <c r="I122" s="103">
        <v>0.04</v>
      </c>
    </row>
    <row r="123" spans="1:9" ht="15" x14ac:dyDescent="0.25">
      <c r="A123" s="114">
        <f t="shared" si="3"/>
        <v>2017</v>
      </c>
      <c r="B123" s="103">
        <v>0.4</v>
      </c>
      <c r="C123" s="103">
        <v>0.41</v>
      </c>
      <c r="D123" s="103">
        <v>0.3</v>
      </c>
      <c r="E123" s="103">
        <v>0.45</v>
      </c>
      <c r="F123" s="103">
        <v>0.55000000000000004</v>
      </c>
      <c r="G123" s="103">
        <v>0.42200000000000004</v>
      </c>
      <c r="H123" s="103">
        <v>0</v>
      </c>
      <c r="I123" s="103">
        <v>0.04</v>
      </c>
    </row>
    <row r="124" spans="1:9" ht="15.6" thickBot="1" x14ac:dyDescent="0.3">
      <c r="A124" s="113">
        <f t="shared" si="3"/>
        <v>2018</v>
      </c>
      <c r="B124" s="112">
        <v>0.4</v>
      </c>
      <c r="C124" s="112">
        <v>0.41</v>
      </c>
      <c r="D124" s="112">
        <v>0.3</v>
      </c>
      <c r="E124" s="112">
        <v>0.45</v>
      </c>
      <c r="F124" s="112">
        <v>0.55000000000000004</v>
      </c>
      <c r="G124" s="103">
        <v>0.42200000000000004</v>
      </c>
      <c r="H124" s="112">
        <v>0</v>
      </c>
      <c r="I124" s="112">
        <v>0.04</v>
      </c>
    </row>
    <row r="125" spans="1:9" ht="15" x14ac:dyDescent="0.25">
      <c r="A125" s="87">
        <v>2019</v>
      </c>
      <c r="B125" s="78">
        <v>0.4</v>
      </c>
      <c r="C125" s="78">
        <v>0.41</v>
      </c>
      <c r="D125" s="78">
        <v>0.3</v>
      </c>
      <c r="E125" s="78">
        <v>0.45</v>
      </c>
      <c r="F125" s="78">
        <v>0.55000000000000004</v>
      </c>
      <c r="G125" s="103">
        <v>0.42200000000000004</v>
      </c>
      <c r="H125" s="78">
        <v>0</v>
      </c>
      <c r="I125" s="78">
        <v>0.04</v>
      </c>
    </row>
    <row r="126" spans="1:9" ht="15.6" thickBot="1" x14ac:dyDescent="0.3">
      <c r="A126" s="87">
        <v>2020</v>
      </c>
      <c r="B126" s="78">
        <v>0.4</v>
      </c>
      <c r="C126" s="78">
        <v>0.41</v>
      </c>
      <c r="D126" s="78">
        <v>0.3</v>
      </c>
      <c r="E126" s="78">
        <v>0.45</v>
      </c>
      <c r="F126" s="78">
        <v>0.55000000000000004</v>
      </c>
      <c r="G126" s="103">
        <v>0.42200000000000004</v>
      </c>
      <c r="H126" s="78">
        <v>0</v>
      </c>
      <c r="I126" s="78">
        <v>0.04</v>
      </c>
    </row>
    <row r="127" spans="1:9" ht="15.6" thickTop="1" x14ac:dyDescent="0.25">
      <c r="A127" s="102" t="s">
        <v>142</v>
      </c>
      <c r="B127" s="100">
        <f t="shared" ref="B127:I127" si="4">AVERAGE(B5:B37)</f>
        <v>0.12179593750000002</v>
      </c>
      <c r="C127" s="100">
        <f t="shared" si="4"/>
        <v>0.25031250000000005</v>
      </c>
      <c r="D127" s="100">
        <f t="shared" si="4"/>
        <v>7.9687499999999967E-2</v>
      </c>
      <c r="E127" s="100">
        <f t="shared" si="4"/>
        <v>0.14828124999999998</v>
      </c>
      <c r="F127" s="100">
        <f t="shared" si="4"/>
        <v>9.3750000000000014E-2</v>
      </c>
      <c r="G127" s="101">
        <f t="shared" si="4"/>
        <v>0.13876543750000001</v>
      </c>
      <c r="H127" s="100">
        <f t="shared" si="4"/>
        <v>4.9687500000000009E-2</v>
      </c>
      <c r="I127" s="100">
        <f t="shared" si="4"/>
        <v>6.3125000000000014E-2</v>
      </c>
    </row>
    <row r="128" spans="1:9" ht="15" x14ac:dyDescent="0.25">
      <c r="A128" s="77" t="s">
        <v>141</v>
      </c>
      <c r="B128" s="78">
        <f>AVERAGE(B39:B84)</f>
        <v>0.74530782608695656</v>
      </c>
      <c r="C128" s="78">
        <f t="shared" ref="C128:I128" si="5">AVERAGE(C38:C86)</f>
        <v>0.72448979591836782</v>
      </c>
      <c r="D128" s="78">
        <f t="shared" si="5"/>
        <v>0.22959183673469394</v>
      </c>
      <c r="E128" s="78">
        <f t="shared" si="5"/>
        <v>0.2153061224489794</v>
      </c>
      <c r="F128" s="78">
        <f t="shared" si="5"/>
        <v>0.63836734693877528</v>
      </c>
      <c r="G128" s="80">
        <f t="shared" si="5"/>
        <v>0.50861220408163266</v>
      </c>
      <c r="H128" s="78">
        <f t="shared" si="5"/>
        <v>0.47469387755101999</v>
      </c>
      <c r="I128" s="78">
        <f t="shared" si="5"/>
        <v>0.34054693877551007</v>
      </c>
    </row>
    <row r="129" spans="1:9" ht="15.6" thickBot="1" x14ac:dyDescent="0.3">
      <c r="A129" s="84" t="s">
        <v>183</v>
      </c>
      <c r="B129" s="85">
        <f>AVERAGE(B87:B126)</f>
        <v>0.49749999999999978</v>
      </c>
      <c r="C129" s="85">
        <f t="shared" ref="C129:I129" si="6">AVERAGE(C87:C126)</f>
        <v>0.45450000000000007</v>
      </c>
      <c r="D129" s="85">
        <f t="shared" si="6"/>
        <v>0.3187500000000002</v>
      </c>
      <c r="E129" s="85">
        <f t="shared" si="6"/>
        <v>0.39749999999999996</v>
      </c>
      <c r="F129" s="85">
        <f t="shared" si="6"/>
        <v>0.62624999999999997</v>
      </c>
      <c r="G129" s="85">
        <f t="shared" si="6"/>
        <v>0.45890000000000014</v>
      </c>
      <c r="H129" s="85">
        <f t="shared" si="6"/>
        <v>0.27500000000000013</v>
      </c>
      <c r="I129" s="85">
        <f t="shared" si="6"/>
        <v>0.15899999999999995</v>
      </c>
    </row>
    <row r="130" spans="1:9" ht="15.6" thickTop="1" x14ac:dyDescent="0.25">
      <c r="A130" s="87"/>
      <c r="B130" s="78"/>
      <c r="C130" s="78"/>
      <c r="D130" s="78"/>
      <c r="E130" s="78"/>
      <c r="F130" s="78"/>
    </row>
    <row r="131" spans="1:9" x14ac:dyDescent="0.25">
      <c r="D131" s="98"/>
    </row>
    <row r="132" spans="1:9" x14ac:dyDescent="0.25">
      <c r="D132" s="98"/>
    </row>
    <row r="133" spans="1:9" x14ac:dyDescent="0.25">
      <c r="D133" s="98"/>
    </row>
    <row r="134" spans="1:9" x14ac:dyDescent="0.25">
      <c r="D134" s="98"/>
    </row>
    <row r="135" spans="1:9" x14ac:dyDescent="0.25">
      <c r="D135" s="98"/>
    </row>
    <row r="136" spans="1:9" x14ac:dyDescent="0.25">
      <c r="D136" s="98"/>
    </row>
    <row r="137" spans="1:9" x14ac:dyDescent="0.25">
      <c r="D137" s="98"/>
    </row>
    <row r="138" spans="1:9" x14ac:dyDescent="0.25">
      <c r="D138" s="98"/>
    </row>
    <row r="139" spans="1:9" x14ac:dyDescent="0.25">
      <c r="D139" s="98"/>
    </row>
    <row r="140" spans="1:9" x14ac:dyDescent="0.25">
      <c r="D140" s="98"/>
    </row>
    <row r="141" spans="1:9" x14ac:dyDescent="0.25">
      <c r="D141" s="98"/>
    </row>
    <row r="142" spans="1:9" x14ac:dyDescent="0.25">
      <c r="D142" s="98"/>
    </row>
    <row r="143" spans="1:9" x14ac:dyDescent="0.25">
      <c r="D143" s="98"/>
    </row>
    <row r="144" spans="1:9" x14ac:dyDescent="0.25">
      <c r="D144" s="98"/>
    </row>
    <row r="145" spans="4:4" x14ac:dyDescent="0.25">
      <c r="D145" s="98"/>
    </row>
    <row r="146" spans="4:4" x14ac:dyDescent="0.25">
      <c r="D146" s="98"/>
    </row>
    <row r="147" spans="4:4" x14ac:dyDescent="0.25">
      <c r="D147" s="98"/>
    </row>
    <row r="148" spans="4:4" x14ac:dyDescent="0.25">
      <c r="D148" s="98"/>
    </row>
    <row r="149" spans="4:4" x14ac:dyDescent="0.25">
      <c r="D149" s="98"/>
    </row>
    <row r="150" spans="4:4" x14ac:dyDescent="0.25">
      <c r="D150" s="98"/>
    </row>
    <row r="151" spans="4:4" x14ac:dyDescent="0.25">
      <c r="D151" s="98"/>
    </row>
    <row r="152" spans="4:4" x14ac:dyDescent="0.25">
      <c r="D152" s="98"/>
    </row>
    <row r="153" spans="4:4" x14ac:dyDescent="0.25">
      <c r="D153" s="98"/>
    </row>
    <row r="154" spans="4:4" x14ac:dyDescent="0.25">
      <c r="D154" s="98"/>
    </row>
    <row r="155" spans="4:4" x14ac:dyDescent="0.25">
      <c r="D155" s="98"/>
    </row>
    <row r="156" spans="4:4" x14ac:dyDescent="0.25">
      <c r="D156" s="98"/>
    </row>
    <row r="157" spans="4:4" x14ac:dyDescent="0.25">
      <c r="D157" s="98"/>
    </row>
    <row r="158" spans="4:4" x14ac:dyDescent="0.25">
      <c r="D158" s="98"/>
    </row>
    <row r="159" spans="4:4" x14ac:dyDescent="0.25">
      <c r="D159" s="98"/>
    </row>
    <row r="160" spans="4:4" x14ac:dyDescent="0.25">
      <c r="D160" s="98"/>
    </row>
    <row r="161" spans="4:4" x14ac:dyDescent="0.25">
      <c r="D161" s="98"/>
    </row>
    <row r="162" spans="4:4" x14ac:dyDescent="0.25">
      <c r="D162" s="98"/>
    </row>
    <row r="163" spans="4:4" x14ac:dyDescent="0.25">
      <c r="D163" s="98"/>
    </row>
    <row r="164" spans="4:4" x14ac:dyDescent="0.25">
      <c r="D164" s="98"/>
    </row>
    <row r="165" spans="4:4" x14ac:dyDescent="0.25">
      <c r="D165" s="98"/>
    </row>
    <row r="166" spans="4:4" x14ac:dyDescent="0.25">
      <c r="D166" s="98"/>
    </row>
    <row r="167" spans="4:4" x14ac:dyDescent="0.25">
      <c r="D167" s="98"/>
    </row>
    <row r="168" spans="4:4" x14ac:dyDescent="0.25">
      <c r="D168" s="98"/>
    </row>
    <row r="169" spans="4:4" x14ac:dyDescent="0.25">
      <c r="D169" s="98"/>
    </row>
    <row r="170" spans="4:4" x14ac:dyDescent="0.25">
      <c r="D170" s="98"/>
    </row>
    <row r="171" spans="4:4" x14ac:dyDescent="0.25">
      <c r="D171" s="98"/>
    </row>
    <row r="172" spans="4:4" x14ac:dyDescent="0.25">
      <c r="D172" s="98"/>
    </row>
    <row r="173" spans="4:4" x14ac:dyDescent="0.25">
      <c r="D173" s="98"/>
    </row>
    <row r="174" spans="4:4" x14ac:dyDescent="0.25">
      <c r="D174" s="98"/>
    </row>
    <row r="175" spans="4:4" x14ac:dyDescent="0.25">
      <c r="D175" s="98"/>
    </row>
    <row r="176" spans="4:4" x14ac:dyDescent="0.25">
      <c r="D176" s="98"/>
    </row>
  </sheetData>
  <mergeCells count="1">
    <mergeCell ref="A4:F4"/>
  </mergeCells>
  <printOptions horizontalCentered="1" verticalCentered="1"/>
  <pageMargins left="0.78740157480314998" right="0.78740157480314998" top="0.98425196850394003" bottom="0.98425196850394003" header="0.51181102362205" footer="0.51181102362205"/>
  <pageSetup paperSize="9" scale="47" fitToHeight="2"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S122"/>
  <sheetViews>
    <sheetView workbookViewId="0">
      <pane xSplit="1" ySplit="9" topLeftCell="B24" activePane="bottomRight" state="frozen"/>
      <selection pane="topRight"/>
      <selection pane="bottomLeft"/>
      <selection pane="bottomRight"/>
    </sheetView>
  </sheetViews>
  <sheetFormatPr baseColWidth="10" defaultColWidth="12" defaultRowHeight="15" x14ac:dyDescent="0.25"/>
  <cols>
    <col min="1" max="2" width="12" style="119"/>
    <col min="3" max="4" width="12" style="119" customWidth="1"/>
    <col min="5" max="11" width="12" style="119"/>
    <col min="12" max="13" width="12" style="119" customWidth="1"/>
    <col min="14" max="14" width="12" style="119"/>
    <col min="15" max="16" width="12.21875" style="119" customWidth="1"/>
    <col min="17" max="16384" width="12" style="119"/>
  </cols>
  <sheetData>
    <row r="1" spans="1:19" ht="15.6" x14ac:dyDescent="0.3">
      <c r="A1" s="182" t="s">
        <v>170</v>
      </c>
      <c r="B1" s="181"/>
      <c r="C1" s="181"/>
    </row>
    <row r="2" spans="1:19" x14ac:dyDescent="0.25">
      <c r="A2" s="19" t="s">
        <v>182</v>
      </c>
      <c r="D2" s="180"/>
      <c r="E2" s="180"/>
    </row>
    <row r="3" spans="1:19" ht="15.6" thickBot="1" x14ac:dyDescent="0.3"/>
    <row r="4" spans="1:19" ht="25.05" customHeight="1" thickTop="1" x14ac:dyDescent="0.25">
      <c r="A4" s="413" t="s">
        <v>169</v>
      </c>
      <c r="B4" s="414"/>
      <c r="C4" s="414"/>
      <c r="D4" s="414"/>
      <c r="E4" s="414"/>
      <c r="F4" s="414"/>
      <c r="G4" s="414"/>
      <c r="H4" s="414"/>
      <c r="I4" s="414"/>
      <c r="J4" s="414"/>
      <c r="K4" s="414"/>
      <c r="L4" s="414"/>
      <c r="M4" s="415"/>
      <c r="N4" s="179"/>
    </row>
    <row r="5" spans="1:19" ht="15.6" x14ac:dyDescent="0.25">
      <c r="A5" s="177"/>
      <c r="B5" s="169"/>
      <c r="C5" s="169"/>
      <c r="D5" s="169"/>
      <c r="E5" s="169"/>
      <c r="F5" s="169"/>
      <c r="G5" s="169"/>
      <c r="H5" s="169"/>
      <c r="I5" s="169"/>
      <c r="J5" s="169"/>
      <c r="K5" s="169"/>
      <c r="L5" s="169"/>
      <c r="M5" s="178"/>
      <c r="N5" s="158"/>
    </row>
    <row r="6" spans="1:19" ht="15.6" x14ac:dyDescent="0.25">
      <c r="A6" s="177"/>
      <c r="B6" s="176" t="s">
        <v>168</v>
      </c>
      <c r="C6" s="176"/>
      <c r="D6" s="175" t="s">
        <v>167</v>
      </c>
      <c r="E6" s="175" t="s">
        <v>166</v>
      </c>
      <c r="F6" s="175" t="s">
        <v>165</v>
      </c>
      <c r="G6" s="175" t="s">
        <v>164</v>
      </c>
      <c r="H6" s="175" t="s">
        <v>163</v>
      </c>
      <c r="I6" s="175" t="s">
        <v>162</v>
      </c>
      <c r="J6" s="174" t="s">
        <v>161</v>
      </c>
      <c r="K6" s="173" t="s">
        <v>160</v>
      </c>
      <c r="L6" s="173" t="s">
        <v>159</v>
      </c>
      <c r="M6" s="172" t="s">
        <v>158</v>
      </c>
      <c r="N6" s="171"/>
    </row>
    <row r="7" spans="1:19" ht="34.950000000000003" customHeight="1" x14ac:dyDescent="0.25">
      <c r="A7" s="170"/>
      <c r="B7" s="416" t="s">
        <v>157</v>
      </c>
      <c r="C7" s="416"/>
      <c r="D7" s="416"/>
      <c r="E7" s="416"/>
      <c r="F7" s="416"/>
      <c r="G7" s="416"/>
      <c r="H7" s="416"/>
      <c r="I7" s="416"/>
      <c r="J7" s="416"/>
      <c r="K7" s="416"/>
      <c r="L7" s="416"/>
      <c r="M7" s="417"/>
      <c r="N7" s="169"/>
      <c r="P7" s="410"/>
      <c r="Q7" s="410"/>
      <c r="R7" s="410"/>
      <c r="S7" s="410"/>
    </row>
    <row r="8" spans="1:19" ht="21" customHeight="1" x14ac:dyDescent="0.25">
      <c r="A8" s="168"/>
      <c r="B8" s="411" t="s">
        <v>156</v>
      </c>
      <c r="C8" s="411"/>
      <c r="D8" s="411"/>
      <c r="E8" s="411"/>
      <c r="F8" s="411"/>
      <c r="G8" s="411"/>
      <c r="H8" s="411"/>
      <c r="I8" s="411"/>
      <c r="J8" s="411"/>
      <c r="K8" s="411"/>
      <c r="L8" s="411"/>
      <c r="M8" s="412"/>
      <c r="N8" s="167"/>
      <c r="P8" s="410"/>
      <c r="Q8" s="410"/>
      <c r="R8" s="410"/>
      <c r="S8" s="410"/>
    </row>
    <row r="9" spans="1:19" s="160" customFormat="1" ht="31.05" customHeight="1" x14ac:dyDescent="0.25">
      <c r="A9" s="166"/>
      <c r="B9" s="164" t="s">
        <v>155</v>
      </c>
      <c r="C9" s="163" t="s">
        <v>154</v>
      </c>
      <c r="D9" s="165" t="s">
        <v>27</v>
      </c>
      <c r="E9" s="165" t="s">
        <v>28</v>
      </c>
      <c r="F9" s="164" t="s">
        <v>30</v>
      </c>
      <c r="G9" s="163" t="s">
        <v>153</v>
      </c>
      <c r="H9" s="163" t="s">
        <v>29</v>
      </c>
      <c r="I9" s="163" t="s">
        <v>152</v>
      </c>
      <c r="J9" s="163" t="s">
        <v>151</v>
      </c>
      <c r="K9" s="163" t="s">
        <v>150</v>
      </c>
      <c r="L9" s="163" t="s">
        <v>149</v>
      </c>
      <c r="M9" s="162" t="s">
        <v>148</v>
      </c>
      <c r="N9" s="161"/>
      <c r="P9" s="410"/>
      <c r="Q9" s="410"/>
      <c r="R9" s="410"/>
      <c r="S9" s="410"/>
    </row>
    <row r="10" spans="1:19" ht="15.6" x14ac:dyDescent="0.3">
      <c r="A10" s="159">
        <v>1910</v>
      </c>
      <c r="B10" s="185">
        <v>7.4999999999999997E-2</v>
      </c>
      <c r="C10" s="185">
        <v>0.06</v>
      </c>
      <c r="D10" s="186">
        <v>0.06</v>
      </c>
      <c r="E10" s="186"/>
      <c r="F10" s="185">
        <v>0.08</v>
      </c>
      <c r="G10" s="186"/>
      <c r="H10" s="186">
        <v>0.09</v>
      </c>
      <c r="I10" s="186"/>
      <c r="J10" s="186">
        <v>0.1</v>
      </c>
      <c r="K10" s="186">
        <v>0.11</v>
      </c>
      <c r="L10" s="158"/>
      <c r="M10" s="157"/>
      <c r="Q10" s="127"/>
      <c r="R10" s="127"/>
      <c r="S10" s="127"/>
    </row>
    <row r="11" spans="1:19" ht="15.6" x14ac:dyDescent="0.3">
      <c r="A11" s="131">
        <v>1911</v>
      </c>
      <c r="B11" s="144"/>
      <c r="C11" s="144"/>
      <c r="D11" s="143"/>
      <c r="E11" s="143"/>
      <c r="F11" s="144"/>
      <c r="G11" s="143"/>
      <c r="H11" s="143"/>
      <c r="I11" s="143"/>
      <c r="J11" s="143"/>
      <c r="K11" s="143"/>
      <c r="L11" s="143"/>
      <c r="M11" s="142"/>
      <c r="N11" s="121"/>
      <c r="O11" s="128"/>
      <c r="P11" s="127"/>
      <c r="Q11" s="127"/>
      <c r="R11" s="127"/>
      <c r="S11" s="127"/>
    </row>
    <row r="12" spans="1:19" ht="15.6" x14ac:dyDescent="0.3">
      <c r="A12" s="131">
        <v>1912</v>
      </c>
      <c r="B12" s="144"/>
      <c r="C12" s="144"/>
      <c r="D12" s="143"/>
      <c r="E12" s="143"/>
      <c r="F12" s="144"/>
      <c r="G12" s="143"/>
      <c r="H12" s="143"/>
      <c r="I12" s="143"/>
      <c r="J12" s="143"/>
      <c r="K12" s="143"/>
      <c r="L12" s="143"/>
      <c r="M12" s="142"/>
      <c r="N12" s="121"/>
      <c r="O12" s="128"/>
      <c r="P12" s="127"/>
      <c r="Q12" s="127"/>
      <c r="R12" s="127"/>
      <c r="S12" s="127"/>
    </row>
    <row r="13" spans="1:19" ht="15.6" x14ac:dyDescent="0.3">
      <c r="A13" s="131">
        <v>1913</v>
      </c>
      <c r="B13" s="156">
        <v>7.8409741135184383E-2</v>
      </c>
      <c r="C13" s="156">
        <v>6.3840228934002582E-2</v>
      </c>
      <c r="D13" s="155">
        <v>6.6923961920760625E-2</v>
      </c>
      <c r="E13" s="155"/>
      <c r="F13" s="156">
        <v>9.8375335057643579E-2</v>
      </c>
      <c r="G13" s="155">
        <v>0.11498185536407091</v>
      </c>
      <c r="H13" s="155">
        <v>0.14263822515571881</v>
      </c>
      <c r="I13" s="155">
        <v>0.15390356625147647</v>
      </c>
      <c r="J13" s="155">
        <v>0.18772893216099851</v>
      </c>
      <c r="K13" s="155">
        <v>0.19151756459481101</v>
      </c>
      <c r="L13" s="155"/>
      <c r="M13" s="154"/>
      <c r="N13" s="121"/>
      <c r="O13" s="128"/>
      <c r="P13" s="127"/>
      <c r="Q13" s="127"/>
      <c r="R13" s="127"/>
      <c r="S13" s="127"/>
    </row>
    <row r="14" spans="1:19" ht="15.6" x14ac:dyDescent="0.3">
      <c r="A14" s="131">
        <v>1914</v>
      </c>
      <c r="B14" s="144">
        <v>7.926742471260112E-2</v>
      </c>
      <c r="C14" s="144">
        <v>5.8233752526736314E-2</v>
      </c>
      <c r="D14" s="145">
        <v>5.717766437745353E-2</v>
      </c>
      <c r="E14" s="145"/>
      <c r="F14" s="144">
        <v>0.10768927064957318</v>
      </c>
      <c r="G14" s="143">
        <v>0.12657266104769488</v>
      </c>
      <c r="H14" s="143">
        <v>0.15858771582824935</v>
      </c>
      <c r="I14" s="143">
        <v>0.17066971040039802</v>
      </c>
      <c r="J14" s="143">
        <v>0.21130600322830262</v>
      </c>
      <c r="K14" s="143">
        <v>0.22057912938963101</v>
      </c>
      <c r="L14" s="143"/>
      <c r="M14" s="142"/>
      <c r="N14" s="121"/>
      <c r="O14" s="128"/>
      <c r="P14" s="127"/>
      <c r="Q14" s="127"/>
      <c r="R14" s="127"/>
      <c r="S14" s="127"/>
    </row>
    <row r="15" spans="1:19" ht="15.6" x14ac:dyDescent="0.3">
      <c r="A15" s="131">
        <v>1915</v>
      </c>
      <c r="B15" s="144">
        <v>7.9595314903723347E-2</v>
      </c>
      <c r="C15" s="144">
        <v>5.6428621504436838E-2</v>
      </c>
      <c r="D15" s="145">
        <v>5.4340417377623323E-2</v>
      </c>
      <c r="E15" s="145"/>
      <c r="F15" s="144">
        <v>0.11147378113127254</v>
      </c>
      <c r="G15" s="143">
        <v>0.13261842591264572</v>
      </c>
      <c r="H15" s="143">
        <v>0.16852600665062456</v>
      </c>
      <c r="I15" s="143">
        <v>0.18152749464632428</v>
      </c>
      <c r="J15" s="143">
        <v>0.2143979426906838</v>
      </c>
      <c r="K15" s="143">
        <v>0.27028375533468296</v>
      </c>
      <c r="L15" s="143"/>
      <c r="M15" s="142"/>
      <c r="N15" s="121"/>
      <c r="O15" s="128"/>
      <c r="P15" s="127"/>
      <c r="Q15" s="127"/>
      <c r="R15" s="127"/>
      <c r="S15" s="127"/>
    </row>
    <row r="16" spans="1:19" ht="15.6" x14ac:dyDescent="0.3">
      <c r="A16" s="131">
        <v>1916</v>
      </c>
      <c r="B16" s="144">
        <v>8.1141274196480456E-2</v>
      </c>
      <c r="C16" s="144">
        <v>6.470739372881372E-2</v>
      </c>
      <c r="D16" s="145">
        <v>6.606755316659374E-2</v>
      </c>
      <c r="E16" s="145"/>
      <c r="F16" s="144">
        <v>0.10162819463591678</v>
      </c>
      <c r="G16" s="143">
        <v>0.12011876069468712</v>
      </c>
      <c r="H16" s="143">
        <v>0.14431260080417574</v>
      </c>
      <c r="I16" s="143">
        <v>0.15267331849785865</v>
      </c>
      <c r="J16" s="143">
        <v>0.17734261389204625</v>
      </c>
      <c r="K16" s="143">
        <v>0.22411249398936609</v>
      </c>
      <c r="L16" s="143"/>
      <c r="M16" s="142"/>
      <c r="N16" s="121"/>
      <c r="O16" s="128"/>
      <c r="P16" s="127"/>
      <c r="Q16" s="127"/>
      <c r="R16" s="127"/>
      <c r="S16" s="127"/>
    </row>
    <row r="17" spans="1:19" ht="15.6" x14ac:dyDescent="0.3">
      <c r="A17" s="131">
        <v>1917</v>
      </c>
      <c r="B17" s="144">
        <v>8.8456510254672785E-2</v>
      </c>
      <c r="C17" s="144">
        <v>6.9239172228521759E-2</v>
      </c>
      <c r="D17" s="145">
        <v>7.2528154856857568E-2</v>
      </c>
      <c r="E17" s="145"/>
      <c r="F17" s="144">
        <v>0.11252149101563012</v>
      </c>
      <c r="G17" s="143">
        <v>0.13296087747719629</v>
      </c>
      <c r="H17" s="143">
        <v>0.16928376070881315</v>
      </c>
      <c r="I17" s="143">
        <v>0.18551008430848043</v>
      </c>
      <c r="J17" s="143">
        <v>0.22492844099599374</v>
      </c>
      <c r="K17" s="143">
        <v>0.30728124012496205</v>
      </c>
      <c r="L17" s="143"/>
      <c r="M17" s="142"/>
      <c r="N17" s="121"/>
      <c r="O17" s="128"/>
      <c r="P17" s="127"/>
      <c r="Q17" s="127"/>
      <c r="R17" s="127"/>
      <c r="S17" s="127"/>
    </row>
    <row r="18" spans="1:19" ht="15.6" x14ac:dyDescent="0.3">
      <c r="A18" s="131">
        <v>1918</v>
      </c>
      <c r="B18" s="144">
        <v>0.10573415513669401</v>
      </c>
      <c r="C18" s="144">
        <v>7.338276391992038E-2</v>
      </c>
      <c r="D18" s="145">
        <v>7.7853455545937672E-2</v>
      </c>
      <c r="E18" s="145"/>
      <c r="F18" s="144">
        <v>0.14970277548243821</v>
      </c>
      <c r="G18" s="143">
        <v>0.17378807021138731</v>
      </c>
      <c r="H18" s="143">
        <v>0.2367206622225923</v>
      </c>
      <c r="I18" s="143">
        <v>0.26542651108321136</v>
      </c>
      <c r="J18" s="143">
        <v>0.33673916901783207</v>
      </c>
      <c r="K18" s="143">
        <v>0.47232736729034164</v>
      </c>
      <c r="L18" s="143"/>
      <c r="M18" s="142"/>
      <c r="N18" s="121"/>
      <c r="O18" s="128"/>
      <c r="P18" s="127"/>
      <c r="Q18" s="127"/>
      <c r="R18" s="127"/>
      <c r="S18" s="127"/>
    </row>
    <row r="19" spans="1:19" ht="15.6" x14ac:dyDescent="0.3">
      <c r="A19" s="137">
        <v>1919</v>
      </c>
      <c r="B19" s="152">
        <v>0.10819837367428055</v>
      </c>
      <c r="C19" s="152">
        <v>7.6620063724249413E-2</v>
      </c>
      <c r="D19" s="153">
        <v>8.13241387204785E-2</v>
      </c>
      <c r="E19" s="153"/>
      <c r="F19" s="152">
        <v>0.14970477286514586</v>
      </c>
      <c r="G19" s="151">
        <v>0.16750670391887207</v>
      </c>
      <c r="H19" s="151">
        <v>0.21729954011181893</v>
      </c>
      <c r="I19" s="151">
        <v>0.24277264869021692</v>
      </c>
      <c r="J19" s="151">
        <v>0.31160812073578381</v>
      </c>
      <c r="K19" s="151">
        <v>0.45597739625003575</v>
      </c>
      <c r="L19" s="151"/>
      <c r="M19" s="150"/>
      <c r="N19" s="121"/>
      <c r="O19" s="128"/>
      <c r="P19" s="127"/>
      <c r="Q19" s="127"/>
      <c r="R19" s="127"/>
      <c r="S19" s="127"/>
    </row>
    <row r="20" spans="1:19" ht="15.6" x14ac:dyDescent="0.3">
      <c r="A20" s="131">
        <v>1920</v>
      </c>
      <c r="B20" s="144">
        <v>0.1072899103519105</v>
      </c>
      <c r="C20" s="144">
        <v>7.6787367941755003E-2</v>
      </c>
      <c r="D20" s="145">
        <v>8.2312092413584004E-2</v>
      </c>
      <c r="E20" s="145"/>
      <c r="F20" s="144">
        <v>0.14968425285880141</v>
      </c>
      <c r="G20" s="143">
        <v>0.17053302345467655</v>
      </c>
      <c r="H20" s="143">
        <v>0.23228670241314664</v>
      </c>
      <c r="I20" s="143">
        <v>0.26480014368849314</v>
      </c>
      <c r="J20" s="143">
        <v>0.36666850797978173</v>
      </c>
      <c r="K20" s="143">
        <v>0.58704338808267353</v>
      </c>
      <c r="L20" s="143"/>
      <c r="M20" s="142"/>
      <c r="N20" s="121"/>
      <c r="O20" s="128"/>
      <c r="P20" s="127"/>
      <c r="Q20" s="127"/>
      <c r="R20" s="127"/>
      <c r="S20" s="127"/>
    </row>
    <row r="21" spans="1:19" ht="15.6" x14ac:dyDescent="0.3">
      <c r="A21" s="131">
        <v>1921</v>
      </c>
      <c r="B21" s="144">
        <v>0.10527372386505798</v>
      </c>
      <c r="C21" s="144">
        <v>7.3093747808660736E-2</v>
      </c>
      <c r="D21" s="145">
        <v>7.2032172827346808E-2</v>
      </c>
      <c r="E21" s="145"/>
      <c r="F21" s="144">
        <v>0.1452090174672715</v>
      </c>
      <c r="G21" s="143">
        <v>0.17304420079761723</v>
      </c>
      <c r="H21" s="143">
        <v>0.24454120278115515</v>
      </c>
      <c r="I21" s="143">
        <v>0.27896769805729577</v>
      </c>
      <c r="J21" s="143">
        <v>0.37741715235698386</v>
      </c>
      <c r="K21" s="143">
        <v>0.60105590412238552</v>
      </c>
      <c r="L21" s="143"/>
      <c r="M21" s="142"/>
      <c r="N21" s="121"/>
      <c r="O21" s="128"/>
      <c r="P21" s="127"/>
      <c r="Q21" s="127"/>
      <c r="R21" s="127"/>
      <c r="S21" s="127"/>
    </row>
    <row r="22" spans="1:19" ht="15.6" x14ac:dyDescent="0.3">
      <c r="A22" s="131">
        <v>1922</v>
      </c>
      <c r="B22" s="144">
        <v>9.8935951139362807E-2</v>
      </c>
      <c r="C22" s="144">
        <v>6.8333943254132945E-2</v>
      </c>
      <c r="D22" s="145">
        <v>6.821507211833179E-2</v>
      </c>
      <c r="E22" s="145"/>
      <c r="F22" s="144">
        <v>0.13833814113561238</v>
      </c>
      <c r="G22" s="143">
        <v>0.16491497441811345</v>
      </c>
      <c r="H22" s="143">
        <v>0.23859168558704288</v>
      </c>
      <c r="I22" s="143">
        <v>0.27323843625244265</v>
      </c>
      <c r="J22" s="143">
        <v>0.36658596705595148</v>
      </c>
      <c r="K22" s="143">
        <v>0.54691275439137899</v>
      </c>
      <c r="L22" s="143"/>
      <c r="M22" s="142"/>
      <c r="N22" s="121"/>
      <c r="O22" s="128"/>
      <c r="P22" s="127"/>
      <c r="Q22" s="127"/>
      <c r="R22" s="127"/>
      <c r="S22" s="127"/>
    </row>
    <row r="23" spans="1:19" ht="15.6" x14ac:dyDescent="0.3">
      <c r="A23" s="131">
        <v>1923</v>
      </c>
      <c r="B23" s="144">
        <v>0.1036467836670041</v>
      </c>
      <c r="C23" s="144">
        <v>6.7703238421291306E-2</v>
      </c>
      <c r="D23" s="145">
        <v>6.9344573690951108E-2</v>
      </c>
      <c r="E23" s="145"/>
      <c r="F23" s="144">
        <v>0.15423335466589072</v>
      </c>
      <c r="G23" s="143">
        <v>0.178188634130233</v>
      </c>
      <c r="H23" s="143">
        <v>0.24867417606983888</v>
      </c>
      <c r="I23" s="143">
        <v>0.28123296724360464</v>
      </c>
      <c r="J23" s="143">
        <v>0.37538600101676878</v>
      </c>
      <c r="K23" s="143">
        <v>0.54546309824149442</v>
      </c>
      <c r="L23" s="143"/>
      <c r="M23" s="142"/>
      <c r="N23" s="121"/>
      <c r="O23" s="128"/>
      <c r="P23" s="127"/>
      <c r="Q23" s="127"/>
      <c r="R23" s="127"/>
      <c r="S23" s="127"/>
    </row>
    <row r="24" spans="1:19" ht="15.6" x14ac:dyDescent="0.3">
      <c r="A24" s="131">
        <v>1924</v>
      </c>
      <c r="B24" s="144">
        <v>9.9665669239499627E-2</v>
      </c>
      <c r="C24" s="144">
        <v>6.6125557752132941E-2</v>
      </c>
      <c r="D24" s="145">
        <v>6.6824311857376834E-2</v>
      </c>
      <c r="E24" s="145"/>
      <c r="F24" s="144">
        <v>0.14419490173810495</v>
      </c>
      <c r="G24" s="143">
        <v>0.16645713436014906</v>
      </c>
      <c r="H24" s="143">
        <v>0.23017285685411754</v>
      </c>
      <c r="I24" s="143">
        <v>0.25991562130852619</v>
      </c>
      <c r="J24" s="143">
        <v>0.34068009817014505</v>
      </c>
      <c r="K24" s="143">
        <v>0.47684344648280264</v>
      </c>
      <c r="L24" s="143"/>
      <c r="M24" s="142"/>
      <c r="N24" s="121"/>
      <c r="O24" s="128"/>
      <c r="P24" s="127"/>
      <c r="Q24" s="127"/>
      <c r="R24" s="127"/>
      <c r="S24" s="127"/>
    </row>
    <row r="25" spans="1:19" ht="15.6" x14ac:dyDescent="0.3">
      <c r="A25" s="131">
        <v>1925</v>
      </c>
      <c r="B25" s="144">
        <v>0.10222245281774467</v>
      </c>
      <c r="C25" s="144">
        <v>6.7266703643475825E-2</v>
      </c>
      <c r="D25" s="145">
        <v>6.7586244452538691E-2</v>
      </c>
      <c r="E25" s="145"/>
      <c r="F25" s="144">
        <v>0.14611232950547481</v>
      </c>
      <c r="G25" s="143">
        <v>0.16582851833007684</v>
      </c>
      <c r="H25" s="143">
        <v>0.22518406068974611</v>
      </c>
      <c r="I25" s="143">
        <v>0.25551755959069822</v>
      </c>
      <c r="J25" s="143">
        <v>0.33429453694244105</v>
      </c>
      <c r="K25" s="143">
        <v>0.43476427424928749</v>
      </c>
      <c r="L25" s="143"/>
      <c r="M25" s="142"/>
      <c r="N25" s="121"/>
      <c r="O25" s="128"/>
      <c r="P25" s="127"/>
      <c r="Q25" s="127"/>
      <c r="R25" s="127"/>
      <c r="S25" s="127"/>
    </row>
    <row r="26" spans="1:19" ht="15.6" x14ac:dyDescent="0.3">
      <c r="A26" s="131">
        <v>1926</v>
      </c>
      <c r="B26" s="144">
        <v>0.10584672761041984</v>
      </c>
      <c r="C26" s="144">
        <v>7.1389751163596998E-2</v>
      </c>
      <c r="D26" s="145">
        <v>7.4692279835316344E-2</v>
      </c>
      <c r="E26" s="145"/>
      <c r="F26" s="144">
        <v>0.14851716513532315</v>
      </c>
      <c r="G26" s="143">
        <v>0.16615616104808914</v>
      </c>
      <c r="H26" s="143">
        <v>0.22129715747077688</v>
      </c>
      <c r="I26" s="143">
        <v>0.24971635036220602</v>
      </c>
      <c r="J26" s="143">
        <v>0.31678759007921098</v>
      </c>
      <c r="K26" s="143">
        <v>0.3823084290607674</v>
      </c>
      <c r="L26" s="143"/>
      <c r="M26" s="142"/>
      <c r="N26" s="121"/>
      <c r="O26" s="128"/>
      <c r="P26" s="127"/>
      <c r="Q26" s="127"/>
      <c r="R26" s="127"/>
      <c r="S26" s="127"/>
    </row>
    <row r="27" spans="1:19" ht="15.6" x14ac:dyDescent="0.3">
      <c r="A27" s="131">
        <v>1927</v>
      </c>
      <c r="B27" s="144">
        <v>0.10274814433051861</v>
      </c>
      <c r="C27" s="144">
        <v>6.9164836911922364E-2</v>
      </c>
      <c r="D27" s="145">
        <v>7.1900810570707935E-2</v>
      </c>
      <c r="E27" s="145"/>
      <c r="F27" s="144">
        <v>0.14586681986707045</v>
      </c>
      <c r="G27" s="143">
        <v>0.16494328335339137</v>
      </c>
      <c r="H27" s="143">
        <v>0.22563590388282972</v>
      </c>
      <c r="I27" s="143">
        <v>0.25751967086046823</v>
      </c>
      <c r="J27" s="143">
        <v>0.33558843053413406</v>
      </c>
      <c r="K27" s="143">
        <v>0.41493420237170586</v>
      </c>
      <c r="L27" s="143"/>
      <c r="M27" s="142"/>
      <c r="N27" s="121"/>
      <c r="O27" s="128"/>
      <c r="P27" s="127"/>
      <c r="Q27" s="127"/>
      <c r="R27" s="127"/>
      <c r="S27" s="127"/>
    </row>
    <row r="28" spans="1:19" ht="15.6" x14ac:dyDescent="0.3">
      <c r="A28" s="131">
        <v>1928</v>
      </c>
      <c r="B28" s="144">
        <v>0.10221454518187176</v>
      </c>
      <c r="C28" s="144">
        <v>6.8005887283088637E-2</v>
      </c>
      <c r="D28" s="145">
        <v>6.8503429482479686E-2</v>
      </c>
      <c r="E28" s="145"/>
      <c r="F28" s="144">
        <v>0.14423292531153031</v>
      </c>
      <c r="G28" s="143">
        <v>0.16489089817324004</v>
      </c>
      <c r="H28" s="143">
        <v>0.22499312469297156</v>
      </c>
      <c r="I28" s="143">
        <v>0.2557110607631945</v>
      </c>
      <c r="J28" s="143">
        <v>0.32376621994372606</v>
      </c>
      <c r="K28" s="143">
        <v>0.37183315290206953</v>
      </c>
      <c r="L28" s="143"/>
      <c r="M28" s="142"/>
      <c r="N28" s="121"/>
      <c r="O28" s="128"/>
      <c r="P28" s="127"/>
      <c r="Q28" s="127"/>
      <c r="R28" s="127"/>
      <c r="S28" s="127"/>
    </row>
    <row r="29" spans="1:19" ht="15.6" x14ac:dyDescent="0.3">
      <c r="A29" s="137">
        <v>1929</v>
      </c>
      <c r="B29" s="152">
        <v>0.10799418141663393</v>
      </c>
      <c r="C29" s="152">
        <v>7.1181702371123909E-2</v>
      </c>
      <c r="D29" s="153">
        <v>7.2720651205054637E-2</v>
      </c>
      <c r="E29" s="153"/>
      <c r="F29" s="152">
        <v>0.15528721028238701</v>
      </c>
      <c r="G29" s="151">
        <v>0.17656119601864007</v>
      </c>
      <c r="H29" s="151">
        <v>0.2423573471397617</v>
      </c>
      <c r="I29" s="151">
        <v>0.27667267137967466</v>
      </c>
      <c r="J29" s="151">
        <v>0.3525822201216281</v>
      </c>
      <c r="K29" s="151">
        <v>0.40015420333767215</v>
      </c>
      <c r="L29" s="151"/>
      <c r="M29" s="150"/>
      <c r="N29" s="121"/>
      <c r="O29" s="128"/>
      <c r="P29" s="127"/>
      <c r="Q29" s="127"/>
      <c r="R29" s="127"/>
      <c r="S29" s="127"/>
    </row>
    <row r="30" spans="1:19" ht="15.6" x14ac:dyDescent="0.3">
      <c r="A30" s="131">
        <v>1930</v>
      </c>
      <c r="B30" s="144">
        <v>0.11583634175691937</v>
      </c>
      <c r="C30" s="144">
        <v>7.6974211281769858E-2</v>
      </c>
      <c r="D30" s="145">
        <v>7.9429213648895172E-2</v>
      </c>
      <c r="E30" s="145"/>
      <c r="F30" s="144">
        <v>0.16951804421688785</v>
      </c>
      <c r="G30" s="143">
        <v>0.19733424426176291</v>
      </c>
      <c r="H30" s="143">
        <v>0.28106813147066118</v>
      </c>
      <c r="I30" s="143">
        <v>0.32948275925221926</v>
      </c>
      <c r="J30" s="143">
        <v>0.4588573483932884</v>
      </c>
      <c r="K30" s="143">
        <v>0.60962284091478169</v>
      </c>
      <c r="L30" s="143"/>
      <c r="M30" s="142"/>
      <c r="N30" s="121"/>
      <c r="O30" s="128"/>
      <c r="P30" s="127"/>
      <c r="Q30" s="127"/>
      <c r="R30" s="127"/>
      <c r="S30" s="127"/>
    </row>
    <row r="31" spans="1:19" ht="15.6" x14ac:dyDescent="0.3">
      <c r="A31" s="131">
        <v>1931</v>
      </c>
      <c r="B31" s="144">
        <v>0.12294731222246802</v>
      </c>
      <c r="C31" s="144">
        <v>8.8070525174755637E-2</v>
      </c>
      <c r="D31" s="145">
        <v>9.2525588458599692E-2</v>
      </c>
      <c r="E31" s="145"/>
      <c r="F31" s="144">
        <v>0.1731059237030573</v>
      </c>
      <c r="G31" s="143">
        <v>0.20656020161086355</v>
      </c>
      <c r="H31" s="143">
        <v>0.29134357341759881</v>
      </c>
      <c r="I31" s="143">
        <v>0.34946724006549285</v>
      </c>
      <c r="J31" s="143">
        <v>0.53608375195885116</v>
      </c>
      <c r="K31" s="143">
        <v>0.69690887754650654</v>
      </c>
      <c r="L31" s="143"/>
      <c r="M31" s="142"/>
      <c r="N31" s="121"/>
      <c r="O31" s="128"/>
      <c r="P31" s="127"/>
      <c r="Q31" s="127"/>
      <c r="R31" s="127"/>
      <c r="S31" s="127"/>
    </row>
    <row r="32" spans="1:19" ht="15.6" x14ac:dyDescent="0.3">
      <c r="A32" s="131">
        <v>1932</v>
      </c>
      <c r="B32" s="144">
        <v>0.15215992198927353</v>
      </c>
      <c r="C32" s="144">
        <v>0.10680219544214201</v>
      </c>
      <c r="D32" s="145">
        <v>0.114378204171162</v>
      </c>
      <c r="E32" s="145"/>
      <c r="F32" s="144">
        <v>0.20240198493511344</v>
      </c>
      <c r="G32" s="143">
        <v>0.2429479986951853</v>
      </c>
      <c r="H32" s="143">
        <v>0.33843277387964649</v>
      </c>
      <c r="I32" s="143">
        <v>0.39672876677425711</v>
      </c>
      <c r="J32" s="143">
        <v>0.5937545256799569</v>
      </c>
      <c r="K32" s="143">
        <v>0.77188088338394401</v>
      </c>
      <c r="L32" s="143"/>
      <c r="M32" s="142"/>
      <c r="N32" s="121"/>
      <c r="O32" s="128"/>
      <c r="P32" s="127"/>
      <c r="Q32" s="127"/>
      <c r="R32" s="127"/>
      <c r="S32" s="127"/>
    </row>
    <row r="33" spans="1:19" ht="15.6" x14ac:dyDescent="0.3">
      <c r="A33" s="131">
        <v>1933</v>
      </c>
      <c r="B33" s="144">
        <v>0.16907511497189576</v>
      </c>
      <c r="C33" s="144">
        <v>0.12933183955439001</v>
      </c>
      <c r="D33" s="145">
        <v>0.14357304186810901</v>
      </c>
      <c r="E33" s="145"/>
      <c r="F33" s="144">
        <v>0.21193613687231969</v>
      </c>
      <c r="G33" s="143">
        <v>0.24877666238590923</v>
      </c>
      <c r="H33" s="143">
        <v>0.33285567799020527</v>
      </c>
      <c r="I33" s="143">
        <v>0.3835370619287693</v>
      </c>
      <c r="J33" s="143">
        <v>0.53570476166176695</v>
      </c>
      <c r="K33" s="143">
        <v>0.6964161901602971</v>
      </c>
      <c r="L33" s="143"/>
      <c r="M33" s="142"/>
      <c r="N33" s="121"/>
      <c r="O33" s="128"/>
      <c r="P33" s="127"/>
      <c r="Q33" s="127"/>
      <c r="R33" s="127"/>
      <c r="S33" s="127"/>
    </row>
    <row r="34" spans="1:19" ht="15.6" x14ac:dyDescent="0.3">
      <c r="A34" s="131">
        <v>1934</v>
      </c>
      <c r="B34" s="144">
        <v>0.15606498986844292</v>
      </c>
      <c r="C34" s="144">
        <v>0.12997775784948901</v>
      </c>
      <c r="D34" s="145">
        <v>0.14774156681134901</v>
      </c>
      <c r="E34" s="145"/>
      <c r="F34" s="144">
        <v>0.17930266055884791</v>
      </c>
      <c r="G34" s="143">
        <v>0.2069471777263362</v>
      </c>
      <c r="H34" s="143">
        <v>0.29922235622354448</v>
      </c>
      <c r="I34" s="143">
        <v>0.34393350467019435</v>
      </c>
      <c r="J34" s="143">
        <v>0.49425802423890902</v>
      </c>
      <c r="K34" s="143">
        <v>0.64253543151058179</v>
      </c>
      <c r="L34" s="143"/>
      <c r="M34" s="142"/>
      <c r="N34" s="121"/>
      <c r="O34" s="128"/>
      <c r="P34" s="127"/>
      <c r="Q34" s="127"/>
      <c r="R34" s="127"/>
      <c r="S34" s="127"/>
    </row>
    <row r="35" spans="1:19" ht="15.6" x14ac:dyDescent="0.3">
      <c r="A35" s="131">
        <v>1935</v>
      </c>
      <c r="B35" s="144">
        <v>0.14828439743838268</v>
      </c>
      <c r="C35" s="144">
        <v>0.119319357164013</v>
      </c>
      <c r="D35" s="145">
        <v>0.13539306919222399</v>
      </c>
      <c r="E35" s="145"/>
      <c r="F35" s="144">
        <v>0.17356185837668317</v>
      </c>
      <c r="G35" s="143">
        <v>0.20327185725758767</v>
      </c>
      <c r="H35" s="143">
        <v>0.29038781901700139</v>
      </c>
      <c r="I35" s="143">
        <v>0.33547529748264693</v>
      </c>
      <c r="J35" s="143">
        <v>0.47209516595413947</v>
      </c>
      <c r="K35" s="143">
        <v>0.61372371574038131</v>
      </c>
      <c r="L35" s="143"/>
      <c r="M35" s="142"/>
      <c r="N35" s="121"/>
      <c r="O35" s="128"/>
      <c r="P35" s="127"/>
      <c r="Q35" s="127"/>
      <c r="R35" s="127"/>
      <c r="S35" s="127"/>
    </row>
    <row r="36" spans="1:19" ht="15.6" x14ac:dyDescent="0.3">
      <c r="A36" s="131">
        <v>1936</v>
      </c>
      <c r="B36" s="144">
        <v>0.15557390443019406</v>
      </c>
      <c r="C36" s="144">
        <v>0.12139311328947899</v>
      </c>
      <c r="D36" s="145">
        <v>0.138736408524576</v>
      </c>
      <c r="E36" s="145"/>
      <c r="F36" s="144">
        <v>0.18581981488976146</v>
      </c>
      <c r="G36" s="143">
        <v>0.21768391479897539</v>
      </c>
      <c r="H36" s="143">
        <v>0.29913840339041176</v>
      </c>
      <c r="I36" s="143">
        <v>0.34187777036899464</v>
      </c>
      <c r="J36" s="143">
        <v>0.47339663380358871</v>
      </c>
      <c r="K36" s="143">
        <v>0.61541562394466531</v>
      </c>
      <c r="L36" s="143"/>
      <c r="M36" s="142"/>
      <c r="N36" s="121"/>
      <c r="O36" s="128"/>
      <c r="P36" s="127"/>
      <c r="Q36" s="127"/>
      <c r="R36" s="127"/>
      <c r="S36" s="127"/>
    </row>
    <row r="37" spans="1:19" ht="15.6" x14ac:dyDescent="0.3">
      <c r="A37" s="131">
        <v>1937</v>
      </c>
      <c r="B37" s="144">
        <v>0.16756522890197731</v>
      </c>
      <c r="C37" s="144">
        <v>0.135713879097144</v>
      </c>
      <c r="D37" s="145">
        <v>0.15301091010971199</v>
      </c>
      <c r="E37" s="145"/>
      <c r="F37" s="144">
        <v>0.19632277804371409</v>
      </c>
      <c r="G37" s="143">
        <v>0.22689150066230601</v>
      </c>
      <c r="H37" s="143">
        <v>0.32265534786654843</v>
      </c>
      <c r="I37" s="143">
        <v>0.37358517183395212</v>
      </c>
      <c r="J37" s="143">
        <v>0.52326711485970512</v>
      </c>
      <c r="K37" s="143">
        <v>0.68024724931761671</v>
      </c>
      <c r="L37" s="143"/>
      <c r="M37" s="142"/>
      <c r="N37" s="121"/>
      <c r="O37" s="128"/>
      <c r="P37" s="127"/>
      <c r="Q37" s="127"/>
      <c r="R37" s="127"/>
      <c r="S37" s="127"/>
    </row>
    <row r="38" spans="1:19" ht="15.6" x14ac:dyDescent="0.3">
      <c r="A38" s="131">
        <v>1938</v>
      </c>
      <c r="B38" s="144">
        <v>0.17503376272595056</v>
      </c>
      <c r="C38" s="144">
        <v>0.14820578411825</v>
      </c>
      <c r="D38" s="145">
        <v>0.166649696764026</v>
      </c>
      <c r="E38" s="145"/>
      <c r="F38" s="144">
        <v>0.19890118773372825</v>
      </c>
      <c r="G38" s="143">
        <v>0.23250100333325452</v>
      </c>
      <c r="H38" s="143">
        <v>0.34157701945683439</v>
      </c>
      <c r="I38" s="143">
        <v>0.402488491873291</v>
      </c>
      <c r="J38" s="143">
        <v>0.58298414732970338</v>
      </c>
      <c r="K38" s="143">
        <v>0.75787939152861439</v>
      </c>
      <c r="L38" s="143"/>
      <c r="M38" s="142"/>
      <c r="N38" s="121"/>
      <c r="O38" s="128"/>
      <c r="P38" s="127"/>
      <c r="Q38" s="127"/>
      <c r="R38" s="127"/>
      <c r="S38" s="127"/>
    </row>
    <row r="39" spans="1:19" ht="15.6" x14ac:dyDescent="0.3">
      <c r="A39" s="137">
        <v>1939</v>
      </c>
      <c r="B39" s="152">
        <v>0.16402353940423464</v>
      </c>
      <c r="C39" s="152">
        <v>0.14583025415189199</v>
      </c>
      <c r="D39" s="153">
        <v>0.16543536615488399</v>
      </c>
      <c r="E39" s="153"/>
      <c r="F39" s="152">
        <v>0.17595667376034166</v>
      </c>
      <c r="G39" s="151">
        <v>0.20186457377843664</v>
      </c>
      <c r="H39" s="151">
        <v>0.28446754077390729</v>
      </c>
      <c r="I39" s="151">
        <v>0.32933576938438469</v>
      </c>
      <c r="J39" s="151">
        <v>0.46530217804568236</v>
      </c>
      <c r="K39" s="151">
        <v>0.6048928314593871</v>
      </c>
      <c r="L39" s="151"/>
      <c r="M39" s="150"/>
      <c r="N39" s="121"/>
      <c r="O39" s="128"/>
      <c r="P39" s="127"/>
      <c r="Q39" s="127"/>
      <c r="R39" s="127"/>
      <c r="S39" s="127"/>
    </row>
    <row r="40" spans="1:19" ht="15.6" x14ac:dyDescent="0.3">
      <c r="A40" s="131">
        <v>1940</v>
      </c>
      <c r="B40" s="144">
        <v>0.17356915782688967</v>
      </c>
      <c r="C40" s="144">
        <v>0.15540812742723425</v>
      </c>
      <c r="D40" s="145">
        <v>0.17445895911210491</v>
      </c>
      <c r="E40" s="145"/>
      <c r="F40" s="144">
        <v>0.19440913663551371</v>
      </c>
      <c r="G40" s="143">
        <v>0.22304402438491219</v>
      </c>
      <c r="H40" s="143">
        <v>0.30210603694790461</v>
      </c>
      <c r="I40" s="143">
        <v>0.34180346643883819</v>
      </c>
      <c r="J40" s="143">
        <v>0.45411489636336783</v>
      </c>
      <c r="K40" s="143">
        <v>0.59034936527237825</v>
      </c>
      <c r="L40" s="143"/>
      <c r="M40" s="142"/>
      <c r="N40" s="121"/>
      <c r="O40" s="128"/>
      <c r="P40" s="127"/>
      <c r="Q40" s="127"/>
      <c r="R40" s="127"/>
      <c r="S40" s="127"/>
    </row>
    <row r="41" spans="1:19" ht="15.6" x14ac:dyDescent="0.3">
      <c r="A41" s="131">
        <v>1941</v>
      </c>
      <c r="B41" s="144">
        <v>0.19910689937278428</v>
      </c>
      <c r="C41" s="144">
        <v>0.14881655559996701</v>
      </c>
      <c r="D41" s="145">
        <v>0.16430644633733157</v>
      </c>
      <c r="E41" s="145"/>
      <c r="F41" s="144">
        <v>0.25505045769630713</v>
      </c>
      <c r="G41" s="143">
        <v>0.29561327079784039</v>
      </c>
      <c r="H41" s="143">
        <v>0.38011688653734776</v>
      </c>
      <c r="I41" s="143">
        <v>0.41996203726822201</v>
      </c>
      <c r="J41" s="143">
        <v>0.53088826386307342</v>
      </c>
      <c r="K41" s="143">
        <v>0.67817642611271389</v>
      </c>
      <c r="L41" s="143"/>
      <c r="M41" s="142"/>
      <c r="N41" s="121"/>
      <c r="O41" s="128"/>
      <c r="P41" s="127"/>
      <c r="Q41" s="127"/>
      <c r="R41" s="127"/>
      <c r="S41" s="127"/>
    </row>
    <row r="42" spans="1:19" ht="15.6" x14ac:dyDescent="0.3">
      <c r="A42" s="131">
        <v>1942</v>
      </c>
      <c r="B42" s="144">
        <v>0.20190862491057421</v>
      </c>
      <c r="C42" s="144">
        <v>0.12595400732283996</v>
      </c>
      <c r="D42" s="145">
        <v>0.13435815177788266</v>
      </c>
      <c r="E42" s="145"/>
      <c r="F42" s="144">
        <v>0.30392969906705475</v>
      </c>
      <c r="G42" s="143">
        <v>0.34326939710756393</v>
      </c>
      <c r="H42" s="143">
        <v>0.42826567032324686</v>
      </c>
      <c r="I42" s="143">
        <v>0.46062217662088473</v>
      </c>
      <c r="J42" s="143">
        <v>0.53858490300956574</v>
      </c>
      <c r="K42" s="143">
        <v>0.62287012073644721</v>
      </c>
      <c r="L42" s="143"/>
      <c r="M42" s="142"/>
      <c r="N42" s="121"/>
      <c r="O42" s="128"/>
      <c r="P42" s="127"/>
      <c r="Q42" s="127"/>
      <c r="R42" s="127"/>
      <c r="S42" s="127"/>
    </row>
    <row r="43" spans="1:19" ht="15.6" x14ac:dyDescent="0.3">
      <c r="A43" s="131">
        <v>1943</v>
      </c>
      <c r="B43" s="144">
        <v>0.25107098979755355</v>
      </c>
      <c r="C43" s="144">
        <v>0.16705106625879937</v>
      </c>
      <c r="D43" s="145">
        <v>0.1517676521513224</v>
      </c>
      <c r="E43" s="145"/>
      <c r="F43" s="144">
        <v>0.37564794427502018</v>
      </c>
      <c r="G43" s="143">
        <v>0.41352885597784728</v>
      </c>
      <c r="H43" s="143">
        <v>0.49168618271326314</v>
      </c>
      <c r="I43" s="143">
        <v>0.52033038683951183</v>
      </c>
      <c r="J43" s="143">
        <v>0.58951049818142276</v>
      </c>
      <c r="K43" s="143">
        <v>0.68343224364104072</v>
      </c>
      <c r="L43" s="143"/>
      <c r="M43" s="142"/>
      <c r="N43" s="121"/>
      <c r="O43" s="128"/>
      <c r="P43" s="127"/>
      <c r="Q43" s="127"/>
      <c r="R43" s="127"/>
      <c r="S43" s="127"/>
    </row>
    <row r="44" spans="1:19" ht="15.6" x14ac:dyDescent="0.3">
      <c r="A44" s="131">
        <v>1944</v>
      </c>
      <c r="B44" s="144">
        <v>0.24047766952897415</v>
      </c>
      <c r="C44" s="144">
        <v>0.1738307148808243</v>
      </c>
      <c r="D44" s="145">
        <v>0.15738258630024346</v>
      </c>
      <c r="E44" s="145"/>
      <c r="F44" s="144">
        <v>0.34659929134792211</v>
      </c>
      <c r="G44" s="143">
        <v>0.38939091680596694</v>
      </c>
      <c r="H44" s="143">
        <v>0.47374030279264701</v>
      </c>
      <c r="I44" s="143">
        <v>0.50166979722039995</v>
      </c>
      <c r="J44" s="143">
        <v>0.57003820889850343</v>
      </c>
      <c r="K44" s="143">
        <v>0.63680835582790341</v>
      </c>
      <c r="L44" s="143"/>
      <c r="M44" s="142"/>
      <c r="N44" s="121"/>
      <c r="O44" s="128"/>
      <c r="P44" s="127"/>
      <c r="Q44" s="127"/>
      <c r="R44" s="127"/>
      <c r="S44" s="127"/>
    </row>
    <row r="45" spans="1:19" ht="15.6" x14ac:dyDescent="0.3">
      <c r="A45" s="131">
        <v>1945</v>
      </c>
      <c r="B45" s="144">
        <v>0.24942259838178543</v>
      </c>
      <c r="C45" s="144">
        <v>0.18882522666908644</v>
      </c>
      <c r="D45" s="145">
        <v>0.17379734457115045</v>
      </c>
      <c r="E45" s="145"/>
      <c r="F45" s="144">
        <v>0.34969150796830145</v>
      </c>
      <c r="G45" s="143">
        <v>0.38989677665322897</v>
      </c>
      <c r="H45" s="143">
        <v>0.47882247276294965</v>
      </c>
      <c r="I45" s="143">
        <v>0.51363417417061896</v>
      </c>
      <c r="J45" s="143">
        <v>0.59891537161274233</v>
      </c>
      <c r="K45" s="143">
        <v>0.70609342426452393</v>
      </c>
      <c r="L45" s="143"/>
      <c r="M45" s="142"/>
      <c r="N45" s="121"/>
      <c r="O45" s="128"/>
      <c r="P45" s="127"/>
      <c r="Q45" s="127"/>
      <c r="R45" s="127"/>
      <c r="S45" s="127"/>
    </row>
    <row r="46" spans="1:19" ht="15.6" x14ac:dyDescent="0.3">
      <c r="A46" s="131">
        <v>1946</v>
      </c>
      <c r="B46" s="144">
        <v>0.24486743779314732</v>
      </c>
      <c r="C46" s="144">
        <v>0.19608892134589986</v>
      </c>
      <c r="D46" s="145">
        <v>0.18947930208135288</v>
      </c>
      <c r="E46" s="145"/>
      <c r="F46" s="144">
        <v>0.32092580077045263</v>
      </c>
      <c r="G46" s="143">
        <v>0.35315740033998944</v>
      </c>
      <c r="H46" s="143">
        <v>0.4482749611980244</v>
      </c>
      <c r="I46" s="143">
        <v>0.4920018594037302</v>
      </c>
      <c r="J46" s="143">
        <v>0.59706664676189236</v>
      </c>
      <c r="K46" s="143">
        <v>0.71541815076949178</v>
      </c>
      <c r="L46" s="143"/>
      <c r="M46" s="142"/>
      <c r="N46" s="121"/>
      <c r="O46" s="128"/>
      <c r="P46" s="127"/>
      <c r="Q46" s="127"/>
      <c r="R46" s="127"/>
      <c r="S46" s="127"/>
    </row>
    <row r="47" spans="1:19" ht="15.6" x14ac:dyDescent="0.3">
      <c r="A47" s="131">
        <v>1947</v>
      </c>
      <c r="B47" s="144">
        <v>0.25258408269064608</v>
      </c>
      <c r="C47" s="144">
        <v>0.19772630364509142</v>
      </c>
      <c r="D47" s="145">
        <v>0.18504942340447059</v>
      </c>
      <c r="E47" s="145"/>
      <c r="F47" s="144">
        <v>0.33453350891052547</v>
      </c>
      <c r="G47" s="143">
        <v>0.36847052054188312</v>
      </c>
      <c r="H47" s="143">
        <v>0.45979288254872025</v>
      </c>
      <c r="I47" s="143">
        <v>0.49955878238107915</v>
      </c>
      <c r="J47" s="143">
        <v>0.58579959871193676</v>
      </c>
      <c r="K47" s="143">
        <v>0.66554514127181563</v>
      </c>
      <c r="L47" s="143"/>
      <c r="M47" s="142"/>
      <c r="N47" s="121"/>
      <c r="O47" s="128"/>
      <c r="P47" s="127"/>
      <c r="Q47" s="127"/>
      <c r="R47" s="127"/>
      <c r="S47" s="127"/>
    </row>
    <row r="48" spans="1:19" ht="15.6" x14ac:dyDescent="0.3">
      <c r="A48" s="131">
        <v>1948</v>
      </c>
      <c r="B48" s="144">
        <v>0.23005608479237813</v>
      </c>
      <c r="C48" s="144">
        <v>0.17723369360463073</v>
      </c>
      <c r="D48" s="145">
        <v>0.16920008633870562</v>
      </c>
      <c r="E48" s="145"/>
      <c r="F48" s="144">
        <v>0.30472824626313849</v>
      </c>
      <c r="G48" s="143">
        <v>0.33533780582476308</v>
      </c>
      <c r="H48" s="143">
        <v>0.41610825411393182</v>
      </c>
      <c r="I48" s="143">
        <v>0.45096996512167198</v>
      </c>
      <c r="J48" s="143">
        <v>0.53249267797352484</v>
      </c>
      <c r="K48" s="143">
        <v>0.60691397954139203</v>
      </c>
      <c r="L48" s="143"/>
      <c r="M48" s="142"/>
      <c r="N48" s="121"/>
      <c r="O48" s="128"/>
      <c r="P48" s="127"/>
      <c r="Q48" s="127"/>
      <c r="R48" s="127"/>
      <c r="S48" s="127"/>
    </row>
    <row r="49" spans="1:19" ht="15.6" x14ac:dyDescent="0.3">
      <c r="A49" s="131">
        <v>1949</v>
      </c>
      <c r="B49" s="144">
        <v>0.22089294152703309</v>
      </c>
      <c r="C49" s="144">
        <v>0.17710922242929242</v>
      </c>
      <c r="D49" s="145">
        <v>0.17266352089536682</v>
      </c>
      <c r="E49" s="145"/>
      <c r="F49" s="144">
        <v>0.28276108476787909</v>
      </c>
      <c r="G49" s="143">
        <v>0.31170772954194442</v>
      </c>
      <c r="H49" s="143">
        <v>0.38537380322289189</v>
      </c>
      <c r="I49" s="143">
        <v>0.41567735560969477</v>
      </c>
      <c r="J49" s="143">
        <v>0.48760967746859268</v>
      </c>
      <c r="K49" s="143">
        <v>0.55388553630267789</v>
      </c>
      <c r="L49" s="143"/>
      <c r="M49" s="142"/>
      <c r="N49" s="121"/>
      <c r="O49" s="128"/>
      <c r="P49" s="127"/>
      <c r="Q49" s="127"/>
      <c r="R49" s="127"/>
      <c r="S49" s="127"/>
    </row>
    <row r="50" spans="1:19" ht="15.6" x14ac:dyDescent="0.3">
      <c r="A50" s="141">
        <v>1950</v>
      </c>
      <c r="B50" s="148">
        <v>0.24400343571720598</v>
      </c>
      <c r="C50" s="148">
        <v>0.18372468900088271</v>
      </c>
      <c r="D50" s="149">
        <v>0.17762601795468977</v>
      </c>
      <c r="E50" s="149"/>
      <c r="F50" s="148">
        <v>0.32845771738354412</v>
      </c>
      <c r="G50" s="147">
        <v>0.36355348637328061</v>
      </c>
      <c r="H50" s="147">
        <v>0.45102551863814422</v>
      </c>
      <c r="I50" s="147">
        <v>0.48481675090184612</v>
      </c>
      <c r="J50" s="147">
        <v>0.56882778607055651</v>
      </c>
      <c r="K50" s="147">
        <v>0.69780929538972969</v>
      </c>
      <c r="L50" s="147"/>
      <c r="M50" s="146"/>
      <c r="N50" s="121"/>
      <c r="O50" s="128"/>
      <c r="P50" s="127"/>
      <c r="Q50" s="127"/>
      <c r="R50" s="127"/>
      <c r="S50" s="127"/>
    </row>
    <row r="51" spans="1:19" ht="15.6" x14ac:dyDescent="0.3">
      <c r="A51" s="131">
        <v>1951</v>
      </c>
      <c r="B51" s="144">
        <v>0.26209871406467383</v>
      </c>
      <c r="C51" s="144">
        <v>0.19533760689861085</v>
      </c>
      <c r="D51" s="145">
        <v>0.18041862831142708</v>
      </c>
      <c r="E51" s="145"/>
      <c r="F51" s="144">
        <v>0.3585593418550862</v>
      </c>
      <c r="G51" s="143">
        <v>0.39646269961455627</v>
      </c>
      <c r="H51" s="143">
        <v>0.48568399069167706</v>
      </c>
      <c r="I51" s="143">
        <v>0.52079796815960733</v>
      </c>
      <c r="J51" s="143">
        <v>0.60573046982465228</v>
      </c>
      <c r="K51" s="143">
        <v>0.68074255866273137</v>
      </c>
      <c r="L51" s="143"/>
      <c r="M51" s="142"/>
      <c r="N51" s="121"/>
      <c r="O51" s="128"/>
      <c r="P51" s="127"/>
      <c r="Q51" s="127"/>
      <c r="R51" s="127"/>
      <c r="S51" s="127"/>
    </row>
    <row r="52" spans="1:19" ht="15.6" x14ac:dyDescent="0.3">
      <c r="A52" s="131">
        <v>1952</v>
      </c>
      <c r="B52" s="144">
        <v>0.26198346600596106</v>
      </c>
      <c r="C52" s="144">
        <v>0.20446063627722205</v>
      </c>
      <c r="D52" s="145">
        <v>0.18597589200231177</v>
      </c>
      <c r="E52" s="145"/>
      <c r="F52" s="144">
        <v>0.34692237496352352</v>
      </c>
      <c r="G52" s="143">
        <v>0.38032039666225526</v>
      </c>
      <c r="H52" s="143">
        <v>0.46256043971556748</v>
      </c>
      <c r="I52" s="143">
        <v>0.493698744631483</v>
      </c>
      <c r="J52" s="143">
        <v>0.55819959789125639</v>
      </c>
      <c r="K52" s="143">
        <v>0.6407251862410922</v>
      </c>
      <c r="L52" s="143"/>
      <c r="M52" s="142"/>
      <c r="N52" s="121"/>
      <c r="O52" s="128"/>
      <c r="P52" s="127"/>
      <c r="Q52" s="127"/>
      <c r="R52" s="127"/>
      <c r="S52" s="127"/>
    </row>
    <row r="53" spans="1:19" ht="15.6" x14ac:dyDescent="0.3">
      <c r="A53" s="131">
        <v>1953</v>
      </c>
      <c r="B53" s="144">
        <v>0.26182831349829572</v>
      </c>
      <c r="C53" s="144">
        <v>0.20485839353997859</v>
      </c>
      <c r="D53" s="145">
        <v>0.18568674773183866</v>
      </c>
      <c r="E53" s="145"/>
      <c r="F53" s="144">
        <v>0.34782402447075023</v>
      </c>
      <c r="G53" s="143">
        <v>0.38330891052645405</v>
      </c>
      <c r="H53" s="143">
        <v>0.46585679555919879</v>
      </c>
      <c r="I53" s="143">
        <v>0.49608672145747262</v>
      </c>
      <c r="J53" s="143">
        <v>0.57914018847891624</v>
      </c>
      <c r="K53" s="143">
        <v>0.64280628674890283</v>
      </c>
      <c r="L53" s="143"/>
      <c r="M53" s="142"/>
      <c r="N53" s="121"/>
      <c r="O53" s="128"/>
      <c r="P53" s="127"/>
      <c r="Q53" s="127"/>
      <c r="R53" s="127"/>
      <c r="S53" s="127"/>
    </row>
    <row r="54" spans="1:19" ht="15.6" x14ac:dyDescent="0.3">
      <c r="A54" s="131">
        <v>1954</v>
      </c>
      <c r="B54" s="144">
        <v>0.24816293046771817</v>
      </c>
      <c r="C54" s="144">
        <v>0.19704913771415181</v>
      </c>
      <c r="D54" s="145">
        <v>0.18153805632709619</v>
      </c>
      <c r="E54" s="145"/>
      <c r="F54" s="144">
        <v>0.3251280548456868</v>
      </c>
      <c r="G54" s="143">
        <v>0.35919522955767824</v>
      </c>
      <c r="H54" s="143">
        <v>0.43660191416499222</v>
      </c>
      <c r="I54" s="143">
        <v>0.46733580412641346</v>
      </c>
      <c r="J54" s="143">
        <v>0.55394763911584699</v>
      </c>
      <c r="K54" s="143">
        <v>0.61466428236107251</v>
      </c>
      <c r="L54" s="143"/>
      <c r="M54" s="142"/>
      <c r="N54" s="121"/>
      <c r="O54" s="128"/>
      <c r="P54" s="127"/>
      <c r="Q54" s="127"/>
      <c r="R54" s="127"/>
      <c r="S54" s="127"/>
    </row>
    <row r="55" spans="1:19" ht="15.6" x14ac:dyDescent="0.3">
      <c r="A55" s="131">
        <v>1955</v>
      </c>
      <c r="B55" s="144">
        <v>0.25538993807474542</v>
      </c>
      <c r="C55" s="144">
        <v>0.20142793125821165</v>
      </c>
      <c r="D55" s="145">
        <v>0.18539443996094662</v>
      </c>
      <c r="E55" s="145"/>
      <c r="F55" s="144">
        <v>0.33399136028995285</v>
      </c>
      <c r="G55" s="143">
        <v>0.3639035182176138</v>
      </c>
      <c r="H55" s="143">
        <v>0.44012705318178985</v>
      </c>
      <c r="I55" s="143">
        <v>0.47017209707598723</v>
      </c>
      <c r="J55" s="143">
        <v>0.55128882196037954</v>
      </c>
      <c r="K55" s="143">
        <v>0.58902337507618929</v>
      </c>
      <c r="L55" s="143"/>
      <c r="M55" s="142"/>
      <c r="N55" s="121"/>
      <c r="O55" s="128"/>
      <c r="P55" s="127"/>
      <c r="Q55" s="127"/>
      <c r="R55" s="127"/>
      <c r="S55" s="127"/>
    </row>
    <row r="56" spans="1:19" ht="15.6" x14ac:dyDescent="0.3">
      <c r="A56" s="131">
        <v>1956</v>
      </c>
      <c r="B56" s="144">
        <v>0.2581332371632229</v>
      </c>
      <c r="C56" s="144">
        <v>0.20674749953953994</v>
      </c>
      <c r="D56" s="145">
        <v>0.18926016025303635</v>
      </c>
      <c r="E56" s="145"/>
      <c r="F56" s="144">
        <v>0.33522032785047506</v>
      </c>
      <c r="G56" s="143">
        <v>0.36581765125954507</v>
      </c>
      <c r="H56" s="143">
        <v>0.44962526813238773</v>
      </c>
      <c r="I56" s="143">
        <v>0.49658660579681169</v>
      </c>
      <c r="J56" s="143">
        <v>0.56277439486713698</v>
      </c>
      <c r="K56" s="143">
        <v>0.6061276056249203</v>
      </c>
      <c r="L56" s="143"/>
      <c r="M56" s="142"/>
      <c r="N56" s="121"/>
      <c r="O56" s="128"/>
      <c r="P56" s="127"/>
      <c r="Q56" s="127"/>
      <c r="R56" s="127"/>
      <c r="S56" s="127"/>
    </row>
    <row r="57" spans="1:19" ht="15.6" x14ac:dyDescent="0.3">
      <c r="A57" s="131">
        <v>1957</v>
      </c>
      <c r="B57" s="144">
        <v>0.25911997171064582</v>
      </c>
      <c r="C57" s="144">
        <v>0.21110018519606752</v>
      </c>
      <c r="D57" s="145">
        <v>0.19356579749308492</v>
      </c>
      <c r="E57" s="145"/>
      <c r="F57" s="144">
        <v>0.33041417401753354</v>
      </c>
      <c r="G57" s="143">
        <v>0.36026308955163022</v>
      </c>
      <c r="H57" s="143">
        <v>0.43767474262054146</v>
      </c>
      <c r="I57" s="143">
        <v>0.48175551217181767</v>
      </c>
      <c r="J57" s="143">
        <v>0.54934833418230355</v>
      </c>
      <c r="K57" s="143">
        <v>0.59872797632973385</v>
      </c>
      <c r="L57" s="143"/>
      <c r="M57" s="142"/>
      <c r="N57" s="121"/>
      <c r="O57" s="128"/>
      <c r="P57" s="127"/>
      <c r="Q57" s="127"/>
      <c r="R57" s="127"/>
      <c r="S57" s="127"/>
    </row>
    <row r="58" spans="1:19" ht="15.6" x14ac:dyDescent="0.3">
      <c r="A58" s="131">
        <v>1958</v>
      </c>
      <c r="B58" s="144">
        <v>0.25292330947152269</v>
      </c>
      <c r="C58" s="144">
        <v>0.20939191454363074</v>
      </c>
      <c r="D58" s="145">
        <v>0.19238786704259669</v>
      </c>
      <c r="E58" s="145"/>
      <c r="F58" s="144">
        <v>0.31744036389700192</v>
      </c>
      <c r="G58" s="143">
        <v>0.34763428925014123</v>
      </c>
      <c r="H58" s="143">
        <v>0.42932698899421201</v>
      </c>
      <c r="I58" s="143">
        <v>0.47777999561423279</v>
      </c>
      <c r="J58" s="143">
        <v>0.55100161067780151</v>
      </c>
      <c r="K58" s="143">
        <v>0.60280524245828115</v>
      </c>
      <c r="L58" s="143"/>
      <c r="M58" s="142"/>
      <c r="N58" s="121"/>
      <c r="O58" s="128"/>
      <c r="P58" s="127"/>
      <c r="Q58" s="127"/>
      <c r="R58" s="127"/>
      <c r="S58" s="127"/>
    </row>
    <row r="59" spans="1:19" ht="15.6" x14ac:dyDescent="0.3">
      <c r="A59" s="131">
        <v>1959</v>
      </c>
      <c r="B59" s="144">
        <v>0.26436110154455134</v>
      </c>
      <c r="C59" s="144">
        <v>0.21897302965823895</v>
      </c>
      <c r="D59" s="145">
        <v>0.20171334276100394</v>
      </c>
      <c r="E59" s="145"/>
      <c r="F59" s="144">
        <v>0.32989074218976011</v>
      </c>
      <c r="G59" s="143">
        <v>0.35913700833564299</v>
      </c>
      <c r="H59" s="143">
        <v>0.43285849213181998</v>
      </c>
      <c r="I59" s="143">
        <v>0.46964591535909389</v>
      </c>
      <c r="J59" s="143">
        <v>0.53350443670021652</v>
      </c>
      <c r="K59" s="143">
        <v>0.57723117672098101</v>
      </c>
      <c r="L59" s="143"/>
      <c r="M59" s="142"/>
      <c r="N59" s="121"/>
      <c r="O59" s="128"/>
      <c r="P59" s="127"/>
      <c r="Q59" s="127"/>
      <c r="R59" s="127"/>
      <c r="S59" s="127"/>
    </row>
    <row r="60" spans="1:19" ht="15.6" x14ac:dyDescent="0.3">
      <c r="A60" s="141">
        <v>1960</v>
      </c>
      <c r="B60" s="148">
        <v>0.27251523288884055</v>
      </c>
      <c r="C60" s="148">
        <v>0.22903969620016867</v>
      </c>
      <c r="D60" s="149">
        <v>0.21094315265628275</v>
      </c>
      <c r="E60" s="149"/>
      <c r="F60" s="148">
        <v>0.33567385603705363</v>
      </c>
      <c r="G60" s="147">
        <v>0.36470817758915924</v>
      </c>
      <c r="H60" s="147">
        <v>0.440339797080255</v>
      </c>
      <c r="I60" s="147">
        <v>0.48266465557947913</v>
      </c>
      <c r="J60" s="147">
        <v>0.54546008688007719</v>
      </c>
      <c r="K60" s="147">
        <v>0.58232110741516996</v>
      </c>
      <c r="L60" s="147"/>
      <c r="M60" s="146"/>
      <c r="N60" s="121"/>
      <c r="O60" s="128"/>
      <c r="P60" s="127"/>
      <c r="Q60" s="127"/>
      <c r="R60" s="127"/>
      <c r="S60" s="127"/>
    </row>
    <row r="61" spans="1:19" ht="15.6" x14ac:dyDescent="0.3">
      <c r="A61" s="131">
        <v>1961</v>
      </c>
      <c r="B61" s="144">
        <v>0.27066420180671275</v>
      </c>
      <c r="C61" s="144">
        <v>0.22896879352479607</v>
      </c>
      <c r="D61" s="130">
        <v>0.21136082023209968</v>
      </c>
      <c r="E61" s="145"/>
      <c r="F61" s="144">
        <v>0.33094362086773649</v>
      </c>
      <c r="G61" s="143">
        <v>0.36090994841635615</v>
      </c>
      <c r="H61" s="143">
        <v>0.44430661229471635</v>
      </c>
      <c r="I61" s="143">
        <v>0.48818330348650357</v>
      </c>
      <c r="J61" s="143">
        <v>0.54988327485891864</v>
      </c>
      <c r="K61" s="143">
        <v>0.5822093887695865</v>
      </c>
      <c r="L61" s="143"/>
      <c r="M61" s="142"/>
      <c r="N61" s="121"/>
      <c r="O61" s="128"/>
      <c r="P61" s="127"/>
      <c r="Q61" s="127"/>
      <c r="R61" s="127"/>
      <c r="S61" s="127"/>
    </row>
    <row r="62" spans="1:19" ht="15.6" x14ac:dyDescent="0.3">
      <c r="A62" s="131">
        <v>1962</v>
      </c>
      <c r="B62" s="133">
        <v>0.27177467942237854</v>
      </c>
      <c r="C62" s="133">
        <v>0.23964019119739532</v>
      </c>
      <c r="D62" s="130">
        <v>0.21935507655143738</v>
      </c>
      <c r="E62" s="130">
        <v>0.24857358634471893</v>
      </c>
      <c r="F62" s="133">
        <v>0.32681187987327576</v>
      </c>
      <c r="G62" s="130">
        <v>0.35190466046333313</v>
      </c>
      <c r="H62" s="130">
        <v>0.42331892251968384</v>
      </c>
      <c r="I62" s="130">
        <v>0.45516213774681091</v>
      </c>
      <c r="J62" s="130">
        <v>0.5077064037322998</v>
      </c>
      <c r="K62" s="130">
        <v>0.53525477647781372</v>
      </c>
      <c r="L62" s="130">
        <v>0.54670017957687378</v>
      </c>
      <c r="M62" s="129">
        <v>0.54850286245346069</v>
      </c>
      <c r="N62" s="121"/>
      <c r="O62" s="128"/>
      <c r="P62" s="127"/>
      <c r="Q62" s="127"/>
      <c r="R62" s="127"/>
      <c r="S62" s="127"/>
    </row>
    <row r="63" spans="1:19" ht="15.6" x14ac:dyDescent="0.3">
      <c r="A63" s="131">
        <v>1963</v>
      </c>
      <c r="B63" s="133">
        <v>0.27691445106334811</v>
      </c>
      <c r="C63" s="133">
        <v>0.23615493625402451</v>
      </c>
      <c r="D63" s="130">
        <v>0.22220783680677414</v>
      </c>
      <c r="E63" s="130">
        <v>0.24223034083843231</v>
      </c>
      <c r="F63" s="133">
        <v>0.32006378471851349</v>
      </c>
      <c r="G63" s="130">
        <v>0.34524999558925629</v>
      </c>
      <c r="H63" s="130">
        <v>0.41591678559780121</v>
      </c>
      <c r="I63" s="130">
        <v>0.44723264873027802</v>
      </c>
      <c r="J63" s="130">
        <v>0.49785363674163818</v>
      </c>
      <c r="K63" s="130">
        <v>0.52294018864631653</v>
      </c>
      <c r="L63" s="130">
        <v>0.53291475772857666</v>
      </c>
      <c r="M63" s="129">
        <v>0.53494441509246826</v>
      </c>
      <c r="N63" s="121"/>
      <c r="O63" s="128"/>
      <c r="P63" s="127"/>
      <c r="Q63" s="127"/>
      <c r="R63" s="127"/>
      <c r="S63" s="127"/>
    </row>
    <row r="64" spans="1:19" ht="15.6" x14ac:dyDescent="0.3">
      <c r="A64" s="131">
        <v>1964</v>
      </c>
      <c r="B64" s="133">
        <v>0.26314324140548706</v>
      </c>
      <c r="C64" s="133">
        <v>0.23266968131065369</v>
      </c>
      <c r="D64" s="130">
        <v>0.2250605970621109</v>
      </c>
      <c r="E64" s="130">
        <v>0.23588709533214569</v>
      </c>
      <c r="F64" s="133">
        <v>0.31331568956375122</v>
      </c>
      <c r="G64" s="130">
        <v>0.33859533071517944</v>
      </c>
      <c r="H64" s="130">
        <v>0.40851464867591858</v>
      </c>
      <c r="I64" s="130">
        <v>0.43930315971374512</v>
      </c>
      <c r="J64" s="130">
        <v>0.48800086975097656</v>
      </c>
      <c r="K64" s="130">
        <v>0.51062560081481934</v>
      </c>
      <c r="L64" s="130">
        <v>0.51912933588027954</v>
      </c>
      <c r="M64" s="129">
        <v>0.52138596773147583</v>
      </c>
      <c r="N64" s="121"/>
      <c r="O64" s="128"/>
      <c r="P64" s="127"/>
      <c r="Q64" s="127"/>
      <c r="R64" s="127"/>
      <c r="S64" s="127"/>
    </row>
    <row r="65" spans="1:19" ht="15.6" x14ac:dyDescent="0.3">
      <c r="A65" s="131">
        <v>1965</v>
      </c>
      <c r="B65" s="133">
        <v>0.26251151692513652</v>
      </c>
      <c r="C65" s="133">
        <v>0.23644541949033737</v>
      </c>
      <c r="D65" s="130">
        <v>0.22812581062316895</v>
      </c>
      <c r="E65" s="130">
        <v>0.24006646871566772</v>
      </c>
      <c r="F65" s="133">
        <v>0.31613996624946594</v>
      </c>
      <c r="G65" s="130">
        <v>0.34145322442054749</v>
      </c>
      <c r="H65" s="130">
        <v>0.41128331422805786</v>
      </c>
      <c r="I65" s="130">
        <v>0.44114375114440918</v>
      </c>
      <c r="J65" s="130">
        <v>0.48849275708198547</v>
      </c>
      <c r="K65" s="130">
        <v>0.51053422689437866</v>
      </c>
      <c r="L65" s="130">
        <v>0.51931792497634888</v>
      </c>
      <c r="M65" s="129">
        <v>0.52255800366401672</v>
      </c>
      <c r="N65" s="121"/>
      <c r="O65" s="128"/>
      <c r="P65" s="127"/>
      <c r="Q65" s="127"/>
      <c r="R65" s="127"/>
      <c r="S65" s="127"/>
    </row>
    <row r="66" spans="1:19" ht="15.6" x14ac:dyDescent="0.3">
      <c r="A66" s="131">
        <v>1966</v>
      </c>
      <c r="B66" s="133">
        <v>0.26943671703338623</v>
      </c>
      <c r="C66" s="133">
        <v>0.24022115767002106</v>
      </c>
      <c r="D66" s="130">
        <v>0.23119102418422699</v>
      </c>
      <c r="E66" s="130">
        <v>0.24424584209918976</v>
      </c>
      <c r="F66" s="133">
        <v>0.31896424293518066</v>
      </c>
      <c r="G66" s="130">
        <v>0.34431111812591553</v>
      </c>
      <c r="H66" s="130">
        <v>0.41405197978019714</v>
      </c>
      <c r="I66" s="130">
        <v>0.44298434257507324</v>
      </c>
      <c r="J66" s="130">
        <v>0.48898464441299438</v>
      </c>
      <c r="K66" s="130">
        <v>0.51044285297393799</v>
      </c>
      <c r="L66" s="130">
        <v>0.51950651407241821</v>
      </c>
      <c r="M66" s="129">
        <v>0.52373003959655762</v>
      </c>
      <c r="N66" s="121"/>
      <c r="O66" s="128"/>
      <c r="P66" s="127"/>
      <c r="Q66" s="127"/>
      <c r="R66" s="127"/>
      <c r="S66" s="127"/>
    </row>
    <row r="67" spans="1:19" ht="15.6" x14ac:dyDescent="0.3">
      <c r="A67" s="131">
        <v>1967</v>
      </c>
      <c r="B67" s="133">
        <v>0.27319538593292236</v>
      </c>
      <c r="C67" s="133">
        <v>0.24191610515117645</v>
      </c>
      <c r="D67" s="130">
        <v>0.22827863693237305</v>
      </c>
      <c r="E67" s="130">
        <v>0.24840129911899567</v>
      </c>
      <c r="F67" s="133">
        <v>0.32852724194526672</v>
      </c>
      <c r="G67" s="130">
        <v>0.3553440272808075</v>
      </c>
      <c r="H67" s="130">
        <v>0.42599844932556152</v>
      </c>
      <c r="I67" s="130">
        <v>0.45569095015525818</v>
      </c>
      <c r="J67" s="130">
        <v>0.50665634870529175</v>
      </c>
      <c r="K67" s="130">
        <v>0.52913832664489746</v>
      </c>
      <c r="L67" s="130">
        <v>0.52511781454086304</v>
      </c>
      <c r="M67" s="129">
        <v>0.5215180516242981</v>
      </c>
      <c r="N67" s="121"/>
      <c r="O67" s="128"/>
      <c r="P67" s="127"/>
      <c r="Q67" s="127"/>
      <c r="R67" s="127"/>
      <c r="S67" s="127"/>
    </row>
    <row r="68" spans="1:19" ht="15.6" x14ac:dyDescent="0.3">
      <c r="A68" s="131">
        <v>1968</v>
      </c>
      <c r="B68" s="133">
        <v>0.28861156105995178</v>
      </c>
      <c r="C68" s="133">
        <v>0.25459623336791992</v>
      </c>
      <c r="D68" s="130">
        <v>0.23824022710323334</v>
      </c>
      <c r="E68" s="130">
        <v>0.26227879524230957</v>
      </c>
      <c r="F68" s="133">
        <v>0.34826919436454773</v>
      </c>
      <c r="G68" s="130">
        <v>0.37603896856307983</v>
      </c>
      <c r="H68" s="130">
        <v>0.44864964485168457</v>
      </c>
      <c r="I68" s="130">
        <v>0.4795147180557251</v>
      </c>
      <c r="J68" s="130">
        <v>0.52684348821640015</v>
      </c>
      <c r="K68" s="130">
        <v>0.54706186056137085</v>
      </c>
      <c r="L68" s="130">
        <v>0.54507476091384888</v>
      </c>
      <c r="M68" s="129">
        <v>0.53790247440338135</v>
      </c>
      <c r="N68" s="121"/>
      <c r="O68" s="128"/>
      <c r="P68" s="127"/>
      <c r="Q68" s="127"/>
      <c r="R68" s="127"/>
      <c r="S68" s="127"/>
    </row>
    <row r="69" spans="1:19" ht="15.6" x14ac:dyDescent="0.3">
      <c r="A69" s="137">
        <v>1969</v>
      </c>
      <c r="B69" s="136">
        <v>0.30058574676513672</v>
      </c>
      <c r="C69" s="136">
        <v>0.27062639594078064</v>
      </c>
      <c r="D69" s="135">
        <v>0.25406083464622498</v>
      </c>
      <c r="E69" s="135">
        <v>0.27851614356040955</v>
      </c>
      <c r="F69" s="136">
        <v>0.35668700933456421</v>
      </c>
      <c r="G69" s="135">
        <v>0.38494887948036194</v>
      </c>
      <c r="H69" s="135">
        <v>0.4593738317489624</v>
      </c>
      <c r="I69" s="135">
        <v>0.49069651961326599</v>
      </c>
      <c r="J69" s="135">
        <v>0.54247558116912842</v>
      </c>
      <c r="K69" s="135">
        <v>0.5624537467956543</v>
      </c>
      <c r="L69" s="135">
        <v>0.55699598789215088</v>
      </c>
      <c r="M69" s="134">
        <v>0.54855787754058838</v>
      </c>
      <c r="N69" s="121"/>
      <c r="O69" s="128"/>
      <c r="P69" s="127"/>
      <c r="Q69" s="127"/>
      <c r="R69" s="127"/>
      <c r="S69" s="127"/>
    </row>
    <row r="70" spans="1:19" ht="15.6" x14ac:dyDescent="0.3">
      <c r="A70" s="141">
        <v>1970</v>
      </c>
      <c r="B70" s="140">
        <v>0.28912138938903809</v>
      </c>
      <c r="C70" s="140">
        <v>0.26500007510185242</v>
      </c>
      <c r="D70" s="139">
        <v>0.24809378385543823</v>
      </c>
      <c r="E70" s="139">
        <v>0.27286902070045471</v>
      </c>
      <c r="F70" s="140">
        <v>0.33512970805168152</v>
      </c>
      <c r="G70" s="139">
        <v>0.35836711525917053</v>
      </c>
      <c r="H70" s="139">
        <v>0.42582458257675171</v>
      </c>
      <c r="I70" s="139">
        <v>0.45489075779914856</v>
      </c>
      <c r="J70" s="139">
        <v>0.51029676198959351</v>
      </c>
      <c r="K70" s="139">
        <v>0.53952670097351074</v>
      </c>
      <c r="L70" s="139">
        <v>0.5396156907081604</v>
      </c>
      <c r="M70" s="138">
        <v>0.53413140773773193</v>
      </c>
      <c r="N70" s="121"/>
      <c r="O70" s="128"/>
      <c r="P70" s="127"/>
      <c r="Q70" s="127"/>
      <c r="R70" s="127"/>
      <c r="S70" s="127"/>
    </row>
    <row r="71" spans="1:19" ht="15.6" x14ac:dyDescent="0.3">
      <c r="A71" s="131">
        <v>1971</v>
      </c>
      <c r="B71" s="133">
        <v>0.28381496667861938</v>
      </c>
      <c r="C71" s="133">
        <v>0.25973662734031677</v>
      </c>
      <c r="D71" s="130">
        <v>0.24211457371711731</v>
      </c>
      <c r="E71" s="130">
        <v>0.26765945553779602</v>
      </c>
      <c r="F71" s="133">
        <v>0.32854029536247253</v>
      </c>
      <c r="G71" s="130">
        <v>0.35165256261825562</v>
      </c>
      <c r="H71" s="130">
        <v>0.41631850600242615</v>
      </c>
      <c r="I71" s="130">
        <v>0.44536751508712769</v>
      </c>
      <c r="J71" s="130">
        <v>0.4985053539276123</v>
      </c>
      <c r="K71" s="130">
        <v>0.53401190042495728</v>
      </c>
      <c r="L71" s="130">
        <v>0.53550225496292114</v>
      </c>
      <c r="M71" s="129">
        <v>0.52596336603164673</v>
      </c>
      <c r="N71" s="121"/>
      <c r="O71" s="128"/>
      <c r="P71" s="127"/>
      <c r="Q71" s="127"/>
      <c r="R71" s="127"/>
      <c r="S71" s="127"/>
    </row>
    <row r="72" spans="1:19" ht="15.6" x14ac:dyDescent="0.3">
      <c r="A72" s="131">
        <v>1972</v>
      </c>
      <c r="B72" s="133">
        <v>0.29398533701896667</v>
      </c>
      <c r="C72" s="133">
        <v>0.27062076330184937</v>
      </c>
      <c r="D72" s="130">
        <v>0.2482190877199173</v>
      </c>
      <c r="E72" s="130">
        <v>0.28061592578887939</v>
      </c>
      <c r="F72" s="133">
        <v>0.33678880333900452</v>
      </c>
      <c r="G72" s="130">
        <v>0.35838180780410767</v>
      </c>
      <c r="H72" s="130">
        <v>0.42067891359329224</v>
      </c>
      <c r="I72" s="130">
        <v>0.44787368178367615</v>
      </c>
      <c r="J72" s="130">
        <v>0.49472406506538391</v>
      </c>
      <c r="K72" s="130">
        <v>0.52578473091125488</v>
      </c>
      <c r="L72" s="130">
        <v>0.52660632133483887</v>
      </c>
      <c r="M72" s="129">
        <v>0.52000308036804199</v>
      </c>
      <c r="N72" s="121"/>
      <c r="O72" s="128"/>
      <c r="P72" s="127"/>
      <c r="Q72" s="127"/>
      <c r="R72" s="127"/>
      <c r="S72" s="127"/>
    </row>
    <row r="73" spans="1:19" ht="15.6" x14ac:dyDescent="0.3">
      <c r="A73" s="131">
        <v>1973</v>
      </c>
      <c r="B73" s="133">
        <v>0.2953866720199585</v>
      </c>
      <c r="C73" s="133">
        <v>0.27768266201019287</v>
      </c>
      <c r="D73" s="130">
        <v>0.25569653511047363</v>
      </c>
      <c r="E73" s="130">
        <v>0.2876325249671936</v>
      </c>
      <c r="F73" s="133">
        <v>0.32737970352172852</v>
      </c>
      <c r="G73" s="130">
        <v>0.34464544057846069</v>
      </c>
      <c r="H73" s="130">
        <v>0.39761832356452942</v>
      </c>
      <c r="I73" s="130">
        <v>0.42182856798171997</v>
      </c>
      <c r="J73" s="130">
        <v>0.46645820140838623</v>
      </c>
      <c r="K73" s="130">
        <v>0.50101578235626221</v>
      </c>
      <c r="L73" s="130">
        <v>0.51000475883483887</v>
      </c>
      <c r="M73" s="129">
        <v>0.50819778442382813</v>
      </c>
      <c r="N73" s="121"/>
      <c r="O73" s="128"/>
      <c r="P73" s="127"/>
      <c r="Q73" s="127"/>
      <c r="R73" s="127"/>
      <c r="S73" s="127"/>
    </row>
    <row r="74" spans="1:19" ht="15.6" x14ac:dyDescent="0.3">
      <c r="A74" s="131">
        <v>1974</v>
      </c>
      <c r="B74" s="133">
        <v>0.30370309948921204</v>
      </c>
      <c r="C74" s="133">
        <v>0.28468874096870422</v>
      </c>
      <c r="D74" s="130">
        <v>0.25882619619369507</v>
      </c>
      <c r="E74" s="130">
        <v>0.29653853178024292</v>
      </c>
      <c r="F74" s="133">
        <v>0.33959531784057617</v>
      </c>
      <c r="G74" s="130">
        <v>0.35758554935455322</v>
      </c>
      <c r="H74" s="130">
        <v>0.41139543056488037</v>
      </c>
      <c r="I74" s="130">
        <v>0.43624836206436157</v>
      </c>
      <c r="J74" s="130">
        <v>0.48637032508850098</v>
      </c>
      <c r="K74" s="130">
        <v>0.52359491586685181</v>
      </c>
      <c r="L74" s="130">
        <v>0.53074657917022705</v>
      </c>
      <c r="M74" s="129">
        <v>0.53799670934677124</v>
      </c>
      <c r="N74" s="121"/>
      <c r="O74" s="128"/>
      <c r="P74" s="127"/>
      <c r="Q74" s="127"/>
      <c r="R74" s="127"/>
      <c r="S74" s="127"/>
    </row>
    <row r="75" spans="1:19" ht="15.6" x14ac:dyDescent="0.3">
      <c r="A75" s="131">
        <v>1975</v>
      </c>
      <c r="B75" s="133">
        <v>0.28792795538902283</v>
      </c>
      <c r="C75" s="133">
        <v>0.27109518647193909</v>
      </c>
      <c r="D75" s="130">
        <v>0.24130932986736298</v>
      </c>
      <c r="E75" s="130">
        <v>0.28430768847465515</v>
      </c>
      <c r="F75" s="133">
        <v>0.31926116347312927</v>
      </c>
      <c r="G75" s="130">
        <v>0.33240029215812683</v>
      </c>
      <c r="H75" s="130">
        <v>0.37718740105628967</v>
      </c>
      <c r="I75" s="130">
        <v>0.39496013522148132</v>
      </c>
      <c r="J75" s="130">
        <v>0.42825537919998169</v>
      </c>
      <c r="K75" s="130">
        <v>0.45975050330162048</v>
      </c>
      <c r="L75" s="130">
        <v>0.46848300099372864</v>
      </c>
      <c r="M75" s="129">
        <v>0.47313269972801208</v>
      </c>
      <c r="N75" s="121"/>
      <c r="O75" s="128"/>
      <c r="P75" s="127"/>
      <c r="Q75" s="127"/>
      <c r="R75" s="127"/>
      <c r="S75" s="127"/>
    </row>
    <row r="76" spans="1:19" ht="15.6" x14ac:dyDescent="0.3">
      <c r="A76" s="131">
        <v>1976</v>
      </c>
      <c r="B76" s="133">
        <v>0.29796579480171204</v>
      </c>
      <c r="C76" s="133">
        <v>0.27870726585388184</v>
      </c>
      <c r="D76" s="130">
        <v>0.24675130844116211</v>
      </c>
      <c r="E76" s="130">
        <v>0.29296565055847168</v>
      </c>
      <c r="F76" s="133">
        <v>0.33388733863830566</v>
      </c>
      <c r="G76" s="130">
        <v>0.34892517328262329</v>
      </c>
      <c r="H76" s="130">
        <v>0.39761632680892944</v>
      </c>
      <c r="I76" s="130">
        <v>0.41883084177970886</v>
      </c>
      <c r="J76" s="130">
        <v>0.45750591158866882</v>
      </c>
      <c r="K76" s="130">
        <v>0.48362094163894653</v>
      </c>
      <c r="L76" s="130">
        <v>0.48559316992759705</v>
      </c>
      <c r="M76" s="129">
        <v>0.48433533310890198</v>
      </c>
      <c r="N76" s="121"/>
      <c r="O76" s="128"/>
      <c r="P76" s="127"/>
      <c r="Q76" s="127"/>
      <c r="R76" s="127"/>
      <c r="S76" s="127"/>
    </row>
    <row r="77" spans="1:19" ht="15.6" x14ac:dyDescent="0.3">
      <c r="A77" s="131">
        <v>1977</v>
      </c>
      <c r="B77" s="133">
        <v>0.30001711845397949</v>
      </c>
      <c r="C77" s="133">
        <v>0.28021672368049622</v>
      </c>
      <c r="D77" s="130">
        <v>0.24177408218383789</v>
      </c>
      <c r="E77" s="130">
        <v>0.29728025197982788</v>
      </c>
      <c r="F77" s="133">
        <v>0.33630147576332092</v>
      </c>
      <c r="G77" s="130">
        <v>0.35069632530212402</v>
      </c>
      <c r="H77" s="130">
        <v>0.39742887020111084</v>
      </c>
      <c r="I77" s="130">
        <v>0.41727593541145325</v>
      </c>
      <c r="J77" s="130">
        <v>0.45478841662406921</v>
      </c>
      <c r="K77" s="130">
        <v>0.48963326215744019</v>
      </c>
      <c r="L77" s="130">
        <v>0.51491838693618774</v>
      </c>
      <c r="M77" s="129">
        <v>0.52966552972793579</v>
      </c>
      <c r="N77" s="121"/>
      <c r="O77" s="128"/>
      <c r="P77" s="127"/>
      <c r="Q77" s="127"/>
      <c r="R77" s="127"/>
      <c r="S77" s="127"/>
    </row>
    <row r="78" spans="1:19" ht="15.6" x14ac:dyDescent="0.3">
      <c r="A78" s="131">
        <v>1978</v>
      </c>
      <c r="B78" s="133">
        <v>0.29937633872032166</v>
      </c>
      <c r="C78" s="133">
        <v>0.28524652123451233</v>
      </c>
      <c r="D78" s="130">
        <v>0.25012096762657166</v>
      </c>
      <c r="E78" s="130">
        <v>0.30059662461280823</v>
      </c>
      <c r="F78" s="133">
        <v>0.32544776797294617</v>
      </c>
      <c r="G78" s="130">
        <v>0.33745715022087097</v>
      </c>
      <c r="H78" s="130">
        <v>0.37663710117340088</v>
      </c>
      <c r="I78" s="130">
        <v>0.39394658803939819</v>
      </c>
      <c r="J78" s="130">
        <v>0.4259774386882782</v>
      </c>
      <c r="K78" s="130">
        <v>0.44211852550506592</v>
      </c>
      <c r="L78" s="130">
        <v>0.44650253653526306</v>
      </c>
      <c r="M78" s="129">
        <v>0.44277107715606689</v>
      </c>
      <c r="N78" s="121"/>
      <c r="O78" s="128"/>
      <c r="P78" s="127"/>
      <c r="Q78" s="127"/>
      <c r="R78" s="127"/>
      <c r="S78" s="127"/>
    </row>
    <row r="79" spans="1:19" ht="15.6" x14ac:dyDescent="0.3">
      <c r="A79" s="137">
        <v>1979</v>
      </c>
      <c r="B79" s="136">
        <v>0.3029981255531311</v>
      </c>
      <c r="C79" s="136">
        <v>0.28840991854667664</v>
      </c>
      <c r="D79" s="135">
        <v>0.2509954571723938</v>
      </c>
      <c r="E79" s="135">
        <v>0.30508890748023987</v>
      </c>
      <c r="F79" s="136">
        <v>0.3297182023525238</v>
      </c>
      <c r="G79" s="135">
        <v>0.3401658833026886</v>
      </c>
      <c r="H79" s="135">
        <v>0.38052761554718018</v>
      </c>
      <c r="I79" s="135">
        <v>0.39799371361732483</v>
      </c>
      <c r="J79" s="135">
        <v>0.42890802025794983</v>
      </c>
      <c r="K79" s="135">
        <v>0.45752266049385071</v>
      </c>
      <c r="L79" s="135">
        <v>0.46979090571403503</v>
      </c>
      <c r="M79" s="134">
        <v>0.47370675206184387</v>
      </c>
      <c r="N79" s="121"/>
      <c r="O79" s="128"/>
      <c r="P79" s="127"/>
      <c r="Q79" s="127"/>
      <c r="R79" s="127"/>
      <c r="S79" s="127"/>
    </row>
    <row r="80" spans="1:19" ht="15.6" x14ac:dyDescent="0.3">
      <c r="A80" s="141">
        <v>1980</v>
      </c>
      <c r="B80" s="140">
        <v>0.30431064963340759</v>
      </c>
      <c r="C80" s="140">
        <v>0.28915488719940186</v>
      </c>
      <c r="D80" s="139">
        <v>0.25103014707565308</v>
      </c>
      <c r="E80" s="139">
        <v>0.30567523837089539</v>
      </c>
      <c r="F80" s="140">
        <v>0.33284324407577515</v>
      </c>
      <c r="G80" s="139">
        <v>0.34439554810523987</v>
      </c>
      <c r="H80" s="139">
        <v>0.38540521264076233</v>
      </c>
      <c r="I80" s="139">
        <v>0.40180668234825134</v>
      </c>
      <c r="J80" s="139">
        <v>0.4350532591342926</v>
      </c>
      <c r="K80" s="139">
        <v>0.46084302663803101</v>
      </c>
      <c r="L80" s="139">
        <v>0.47061121463775635</v>
      </c>
      <c r="M80" s="138">
        <v>0.4737396240234375</v>
      </c>
      <c r="N80" s="121"/>
      <c r="O80" s="128"/>
      <c r="P80" s="127"/>
      <c r="Q80" s="127"/>
      <c r="R80" s="127"/>
      <c r="S80" s="127"/>
    </row>
    <row r="81" spans="1:19" ht="15.6" x14ac:dyDescent="0.3">
      <c r="A81" s="131">
        <v>1981</v>
      </c>
      <c r="B81" s="133">
        <v>0.30962026119232178</v>
      </c>
      <c r="C81" s="133">
        <v>0.30246400833129883</v>
      </c>
      <c r="D81" s="130">
        <v>0.2668745219707489</v>
      </c>
      <c r="E81" s="130">
        <v>0.31760475039482117</v>
      </c>
      <c r="F81" s="133">
        <v>0.32285246253013611</v>
      </c>
      <c r="G81" s="130">
        <v>0.32775205373764038</v>
      </c>
      <c r="H81" s="130">
        <v>0.35539060831069946</v>
      </c>
      <c r="I81" s="130">
        <v>0.36764869093894958</v>
      </c>
      <c r="J81" s="130">
        <v>0.39023920893669128</v>
      </c>
      <c r="K81" s="130">
        <v>0.40616005659103394</v>
      </c>
      <c r="L81" s="130">
        <v>0.4078812301158905</v>
      </c>
      <c r="M81" s="129">
        <v>0.4055837094783783</v>
      </c>
      <c r="N81" s="121"/>
      <c r="O81" s="128"/>
      <c r="P81" s="127"/>
      <c r="Q81" s="127"/>
      <c r="R81" s="127"/>
      <c r="S81" s="127"/>
    </row>
    <row r="82" spans="1:19" ht="15.6" x14ac:dyDescent="0.3">
      <c r="A82" s="131">
        <v>1982</v>
      </c>
      <c r="B82" s="133">
        <v>0.29900655150413513</v>
      </c>
      <c r="C82" s="133">
        <v>0.29369062185287476</v>
      </c>
      <c r="D82" s="130">
        <v>0.26024255156517029</v>
      </c>
      <c r="E82" s="130">
        <v>0.3074353039264679</v>
      </c>
      <c r="F82" s="133">
        <v>0.30878350138664246</v>
      </c>
      <c r="G82" s="130">
        <v>0.31229928135871887</v>
      </c>
      <c r="H82" s="130">
        <v>0.34000930190086365</v>
      </c>
      <c r="I82" s="130">
        <v>0.35130599141120911</v>
      </c>
      <c r="J82" s="130">
        <v>0.37167838215827942</v>
      </c>
      <c r="K82" s="130">
        <v>0.38909417390823364</v>
      </c>
      <c r="L82" s="130">
        <v>0.37471839785575867</v>
      </c>
      <c r="M82" s="129">
        <v>0.35864466428756714</v>
      </c>
      <c r="N82" s="121"/>
      <c r="O82" s="128"/>
      <c r="P82" s="127"/>
      <c r="Q82" s="127"/>
      <c r="R82" s="127"/>
      <c r="S82" s="127"/>
    </row>
    <row r="83" spans="1:19" ht="15.6" x14ac:dyDescent="0.3">
      <c r="A83" s="131">
        <v>1983</v>
      </c>
      <c r="B83" s="133">
        <v>0.2928473949432373</v>
      </c>
      <c r="C83" s="133">
        <v>0.28976869583129883</v>
      </c>
      <c r="D83" s="130">
        <v>0.26369774341583252</v>
      </c>
      <c r="E83" s="130">
        <v>0.30003538727760315</v>
      </c>
      <c r="F83" s="133">
        <v>0.29836311936378479</v>
      </c>
      <c r="G83" s="130">
        <v>0.30226171016693115</v>
      </c>
      <c r="H83" s="130">
        <v>0.32801327109336853</v>
      </c>
      <c r="I83" s="130">
        <v>0.34035611152648926</v>
      </c>
      <c r="J83" s="130">
        <v>0.37040683627128601</v>
      </c>
      <c r="K83" s="130">
        <v>0.3891226053237915</v>
      </c>
      <c r="L83" s="130">
        <v>0.37036183476448059</v>
      </c>
      <c r="M83" s="129">
        <v>0.34866291284561157</v>
      </c>
      <c r="N83" s="121"/>
      <c r="O83" s="128"/>
      <c r="P83" s="127"/>
      <c r="Q83" s="127"/>
      <c r="R83" s="127"/>
      <c r="S83" s="127"/>
    </row>
    <row r="84" spans="1:19" ht="15.6" x14ac:dyDescent="0.3">
      <c r="A84" s="131">
        <v>1984</v>
      </c>
      <c r="B84" s="133">
        <v>0.28919276595115662</v>
      </c>
      <c r="C84" s="133">
        <v>0.2917550802230835</v>
      </c>
      <c r="D84" s="130">
        <v>0.27464058995246887</v>
      </c>
      <c r="E84" s="130">
        <v>0.29848483204841614</v>
      </c>
      <c r="F84" s="133">
        <v>0.28482535481452942</v>
      </c>
      <c r="G84" s="130">
        <v>0.28647485375404358</v>
      </c>
      <c r="H84" s="130">
        <v>0.30657601356506348</v>
      </c>
      <c r="I84" s="130">
        <v>0.31637528538703918</v>
      </c>
      <c r="J84" s="130">
        <v>0.34267953038215637</v>
      </c>
      <c r="K84" s="130">
        <v>0.37210899591445923</v>
      </c>
      <c r="L84" s="130">
        <v>0.35074806213378906</v>
      </c>
      <c r="M84" s="129">
        <v>0.33457431197166443</v>
      </c>
      <c r="N84" s="121"/>
      <c r="O84" s="128"/>
      <c r="P84" s="127"/>
      <c r="Q84" s="127"/>
      <c r="R84" s="127"/>
      <c r="S84" s="127"/>
    </row>
    <row r="85" spans="1:19" ht="15.6" x14ac:dyDescent="0.3">
      <c r="A85" s="131">
        <v>1985</v>
      </c>
      <c r="B85" s="133">
        <v>0.29383862018585205</v>
      </c>
      <c r="C85" s="133">
        <v>0.29417246580123901</v>
      </c>
      <c r="D85" s="130">
        <v>0.27762272953987122</v>
      </c>
      <c r="E85" s="130">
        <v>0.30066171288490295</v>
      </c>
      <c r="F85" s="133">
        <v>0.29326915740966797</v>
      </c>
      <c r="G85" s="130">
        <v>0.29512929916381836</v>
      </c>
      <c r="H85" s="130">
        <v>0.31667837500572205</v>
      </c>
      <c r="I85" s="130">
        <v>0.32807540893554688</v>
      </c>
      <c r="J85" s="130">
        <v>0.35157129168510437</v>
      </c>
      <c r="K85" s="130">
        <v>0.37148910760879517</v>
      </c>
      <c r="L85" s="130">
        <v>0.3551083505153656</v>
      </c>
      <c r="M85" s="129">
        <v>0.3412383496761322</v>
      </c>
      <c r="N85" s="121"/>
      <c r="O85" s="128"/>
      <c r="P85" s="127"/>
      <c r="Q85" s="127"/>
      <c r="R85" s="127"/>
      <c r="S85" s="127"/>
    </row>
    <row r="86" spans="1:19" ht="15.6" x14ac:dyDescent="0.3">
      <c r="A86" s="131">
        <v>1986</v>
      </c>
      <c r="B86" s="133">
        <v>0.29393428564071655</v>
      </c>
      <c r="C86" s="133">
        <v>0.2917163074016571</v>
      </c>
      <c r="D86" s="130">
        <v>0.27306035161018372</v>
      </c>
      <c r="E86" s="130">
        <v>0.2988775372505188</v>
      </c>
      <c r="F86" s="133">
        <v>0.29761984944343567</v>
      </c>
      <c r="G86" s="130">
        <v>0.30114537477493286</v>
      </c>
      <c r="H86" s="130">
        <v>0.32658964395523071</v>
      </c>
      <c r="I86" s="130">
        <v>0.34179505705833435</v>
      </c>
      <c r="J86" s="130">
        <v>0.37690320611000061</v>
      </c>
      <c r="K86" s="130">
        <v>0.41058701276779175</v>
      </c>
      <c r="L86" s="130">
        <v>0.39101240038871765</v>
      </c>
      <c r="M86" s="129">
        <v>0.34752592444419861</v>
      </c>
      <c r="N86" s="121"/>
      <c r="O86" s="128"/>
      <c r="P86" s="127"/>
      <c r="Q86" s="127"/>
      <c r="R86" s="127"/>
      <c r="S86" s="127"/>
    </row>
    <row r="87" spans="1:19" ht="15.6" x14ac:dyDescent="0.3">
      <c r="A87" s="131">
        <v>1987</v>
      </c>
      <c r="B87" s="133">
        <v>0.3055361807346344</v>
      </c>
      <c r="C87" s="133">
        <v>0.29759481549263</v>
      </c>
      <c r="D87" s="130">
        <v>0.27552792429924011</v>
      </c>
      <c r="E87" s="130">
        <v>0.30599826574325562</v>
      </c>
      <c r="F87" s="133">
        <v>0.31851831078529358</v>
      </c>
      <c r="G87" s="130">
        <v>0.3204268217086792</v>
      </c>
      <c r="H87" s="130">
        <v>0.33437842130661011</v>
      </c>
      <c r="I87" s="130">
        <v>0.34289571642875671</v>
      </c>
      <c r="J87" s="130">
        <v>0.36423653364181519</v>
      </c>
      <c r="K87" s="130">
        <v>0.39649549126625061</v>
      </c>
      <c r="L87" s="130">
        <v>0.38362812995910645</v>
      </c>
      <c r="M87" s="129">
        <v>0.36883988976478577</v>
      </c>
      <c r="N87" s="121"/>
      <c r="O87" s="128"/>
      <c r="P87" s="127"/>
      <c r="Q87" s="127"/>
      <c r="R87" s="127"/>
      <c r="S87" s="127"/>
    </row>
    <row r="88" spans="1:19" ht="15.6" x14ac:dyDescent="0.3">
      <c r="A88" s="131">
        <v>1988</v>
      </c>
      <c r="B88" s="133">
        <v>0.30171748995780945</v>
      </c>
      <c r="C88" s="133">
        <v>0.29742303490638733</v>
      </c>
      <c r="D88" s="130">
        <v>0.27835911512374878</v>
      </c>
      <c r="E88" s="130">
        <v>0.30470949411392212</v>
      </c>
      <c r="F88" s="133">
        <v>0.30832129716873169</v>
      </c>
      <c r="G88" s="130">
        <v>0.30954539775848389</v>
      </c>
      <c r="H88" s="130">
        <v>0.32356515526771545</v>
      </c>
      <c r="I88" s="130">
        <v>0.33161836862564087</v>
      </c>
      <c r="J88" s="130">
        <v>0.35206300020217896</v>
      </c>
      <c r="K88" s="130">
        <v>0.37481722235679626</v>
      </c>
      <c r="L88" s="130">
        <v>0.37283268570899963</v>
      </c>
      <c r="M88" s="129">
        <v>0.35061061382293701</v>
      </c>
      <c r="N88" s="121"/>
      <c r="O88" s="128"/>
      <c r="P88" s="127"/>
      <c r="Q88" s="127"/>
      <c r="R88" s="127"/>
      <c r="S88" s="127"/>
    </row>
    <row r="89" spans="1:19" ht="15.6" x14ac:dyDescent="0.3">
      <c r="A89" s="137">
        <v>1989</v>
      </c>
      <c r="B89" s="136">
        <v>0.30850544571876526</v>
      </c>
      <c r="C89" s="136">
        <v>0.30231750011444092</v>
      </c>
      <c r="D89" s="135">
        <v>0.28027528524398804</v>
      </c>
      <c r="E89" s="135">
        <v>0.31071257591247559</v>
      </c>
      <c r="F89" s="136">
        <v>0.3182329535484314</v>
      </c>
      <c r="G89" s="135">
        <v>0.31892505288124084</v>
      </c>
      <c r="H89" s="135">
        <v>0.33120930194854736</v>
      </c>
      <c r="I89" s="135">
        <v>0.33855995535850525</v>
      </c>
      <c r="J89" s="135">
        <v>0.35943248867988586</v>
      </c>
      <c r="K89" s="135">
        <v>0.40053263306617737</v>
      </c>
      <c r="L89" s="135">
        <v>0.40999066829681396</v>
      </c>
      <c r="M89" s="134">
        <v>0.40996873378753662</v>
      </c>
      <c r="N89" s="121"/>
      <c r="O89" s="128"/>
      <c r="P89" s="127"/>
      <c r="Q89" s="127"/>
      <c r="R89" s="127"/>
      <c r="S89" s="127"/>
    </row>
    <row r="90" spans="1:19" ht="15.6" x14ac:dyDescent="0.3">
      <c r="A90" s="141">
        <v>1990</v>
      </c>
      <c r="B90" s="140">
        <v>0.30796894431114197</v>
      </c>
      <c r="C90" s="140">
        <v>0.30299827456474304</v>
      </c>
      <c r="D90" s="139">
        <v>0.28271645307540894</v>
      </c>
      <c r="E90" s="139">
        <v>0.31063902378082275</v>
      </c>
      <c r="F90" s="140">
        <v>0.31577280163764954</v>
      </c>
      <c r="G90" s="139">
        <v>0.31621262431144714</v>
      </c>
      <c r="H90" s="139">
        <v>0.32704287767410278</v>
      </c>
      <c r="I90" s="139">
        <v>0.33331546187400818</v>
      </c>
      <c r="J90" s="139">
        <v>0.35208609700202942</v>
      </c>
      <c r="K90" s="139">
        <v>0.38255223631858826</v>
      </c>
      <c r="L90" s="139">
        <v>0.3793753981590271</v>
      </c>
      <c r="M90" s="138">
        <v>0.37208208441734314</v>
      </c>
      <c r="N90" s="121"/>
      <c r="O90" s="128"/>
      <c r="P90" s="127"/>
      <c r="Q90" s="127"/>
      <c r="R90" s="127"/>
      <c r="S90" s="127"/>
    </row>
    <row r="91" spans="1:19" ht="15.6" x14ac:dyDescent="0.3">
      <c r="A91" s="131">
        <v>1991</v>
      </c>
      <c r="B91" s="133">
        <v>0.3079400360584259</v>
      </c>
      <c r="C91" s="133">
        <v>0.30345577001571655</v>
      </c>
      <c r="D91" s="130">
        <v>0.28588071465492249</v>
      </c>
      <c r="E91" s="130">
        <v>0.30993896722793579</v>
      </c>
      <c r="F91" s="133">
        <v>0.31500595808029175</v>
      </c>
      <c r="G91" s="130">
        <v>0.31524366140365601</v>
      </c>
      <c r="H91" s="130">
        <v>0.32746553421020508</v>
      </c>
      <c r="I91" s="130">
        <v>0.33663269877433777</v>
      </c>
      <c r="J91" s="130">
        <v>0.35684037208557129</v>
      </c>
      <c r="K91" s="130">
        <v>0.37981897592544556</v>
      </c>
      <c r="L91" s="130">
        <v>0.37074869871139526</v>
      </c>
      <c r="M91" s="129">
        <v>0.36369597911834717</v>
      </c>
      <c r="N91" s="121"/>
      <c r="O91" s="128"/>
      <c r="P91" s="127"/>
      <c r="Q91" s="127"/>
      <c r="R91" s="127"/>
      <c r="S91" s="127"/>
    </row>
    <row r="92" spans="1:19" ht="15.6" x14ac:dyDescent="0.3">
      <c r="A92" s="131">
        <v>1992</v>
      </c>
      <c r="B92" s="133">
        <v>0.30668920278549194</v>
      </c>
      <c r="C92" s="133">
        <v>0.30153751373291016</v>
      </c>
      <c r="D92" s="130">
        <v>0.28397238254547119</v>
      </c>
      <c r="E92" s="130">
        <v>0.30775672197341919</v>
      </c>
      <c r="F92" s="133">
        <v>0.31438437104225159</v>
      </c>
      <c r="G92" s="130">
        <v>0.31468263268470764</v>
      </c>
      <c r="H92" s="130">
        <v>0.32753127813339233</v>
      </c>
      <c r="I92" s="130">
        <v>0.3354085385799408</v>
      </c>
      <c r="J92" s="130">
        <v>0.36250799894332886</v>
      </c>
      <c r="K92" s="130">
        <v>0.38034474849700928</v>
      </c>
      <c r="L92" s="130">
        <v>0.36174017190933228</v>
      </c>
      <c r="M92" s="129">
        <v>0.34459558129310608</v>
      </c>
      <c r="N92" s="121"/>
      <c r="O92" s="128"/>
      <c r="P92" s="127"/>
      <c r="Q92" s="127"/>
      <c r="R92" s="127"/>
      <c r="S92" s="127"/>
    </row>
    <row r="93" spans="1:19" ht="15.6" x14ac:dyDescent="0.3">
      <c r="A93" s="131">
        <v>1993</v>
      </c>
      <c r="B93" s="133">
        <v>0.31006217002868652</v>
      </c>
      <c r="C93" s="133">
        <v>0.30161872506141663</v>
      </c>
      <c r="D93" s="130">
        <v>0.28262695670127869</v>
      </c>
      <c r="E93" s="130">
        <v>0.30834975838661194</v>
      </c>
      <c r="F93" s="133">
        <v>0.32280635833740234</v>
      </c>
      <c r="G93" s="130">
        <v>0.3264085054397583</v>
      </c>
      <c r="H93" s="130">
        <v>0.34740525484085083</v>
      </c>
      <c r="I93" s="130">
        <v>0.36037322878837585</v>
      </c>
      <c r="J93" s="130">
        <v>0.39240527153015137</v>
      </c>
      <c r="K93" s="130">
        <v>0.40711149573326111</v>
      </c>
      <c r="L93" s="130">
        <v>0.3739052414894104</v>
      </c>
      <c r="M93" s="129">
        <v>0.40207698941230774</v>
      </c>
      <c r="N93" s="121"/>
      <c r="O93" s="128"/>
      <c r="P93" s="127"/>
      <c r="Q93" s="127"/>
      <c r="R93" s="127"/>
      <c r="S93" s="127"/>
    </row>
    <row r="94" spans="1:19" ht="15.6" x14ac:dyDescent="0.3">
      <c r="A94" s="131">
        <v>1994</v>
      </c>
      <c r="B94" s="133">
        <v>0.31392365694046021</v>
      </c>
      <c r="C94" s="133">
        <v>0.30352261662483215</v>
      </c>
      <c r="D94" s="130">
        <v>0.28484472632408142</v>
      </c>
      <c r="E94" s="130">
        <v>0.31014806032180786</v>
      </c>
      <c r="F94" s="133">
        <v>0.3294748067855835</v>
      </c>
      <c r="G94" s="130">
        <v>0.33441135287284851</v>
      </c>
      <c r="H94" s="130">
        <v>0.35905119776725769</v>
      </c>
      <c r="I94" s="130">
        <v>0.37276542186737061</v>
      </c>
      <c r="J94" s="130">
        <v>0.4063052237033844</v>
      </c>
      <c r="K94" s="130">
        <v>0.43194553256034851</v>
      </c>
      <c r="L94" s="130">
        <v>0.42132604122161865</v>
      </c>
      <c r="M94" s="129">
        <v>0.42461556196212769</v>
      </c>
      <c r="N94" s="121"/>
      <c r="O94" s="128"/>
      <c r="P94" s="127"/>
      <c r="Q94" s="127"/>
      <c r="R94" s="127"/>
      <c r="S94" s="127"/>
    </row>
    <row r="95" spans="1:19" ht="15.6" x14ac:dyDescent="0.3">
      <c r="A95" s="131">
        <v>1995</v>
      </c>
      <c r="B95" s="133">
        <v>0.31543612480163574</v>
      </c>
      <c r="C95" s="133">
        <v>0.30409997701644897</v>
      </c>
      <c r="D95" s="130">
        <v>0.28848963975906372</v>
      </c>
      <c r="E95" s="130">
        <v>0.30955183506011963</v>
      </c>
      <c r="F95" s="133">
        <v>0.33186247944831848</v>
      </c>
      <c r="G95" s="130">
        <v>0.33720996975898743</v>
      </c>
      <c r="H95" s="130">
        <v>0.36291542649269104</v>
      </c>
      <c r="I95" s="130">
        <v>0.37854084372520447</v>
      </c>
      <c r="J95" s="130">
        <v>0.41524526476860046</v>
      </c>
      <c r="K95" s="130">
        <v>0.43800333142280579</v>
      </c>
      <c r="L95" s="130">
        <v>0.43019458651542664</v>
      </c>
      <c r="M95" s="129">
        <v>0.42739483714103699</v>
      </c>
      <c r="N95" s="121"/>
      <c r="O95" s="128"/>
      <c r="P95" s="127"/>
      <c r="Q95" s="127"/>
      <c r="R95" s="127"/>
      <c r="S95" s="127"/>
    </row>
    <row r="96" spans="1:19" ht="15.6" x14ac:dyDescent="0.3">
      <c r="A96" s="131">
        <v>1996</v>
      </c>
      <c r="B96" s="133">
        <v>0.31727048754692078</v>
      </c>
      <c r="C96" s="133">
        <v>0.30432647466659546</v>
      </c>
      <c r="D96" s="130">
        <v>0.28654932975769043</v>
      </c>
      <c r="E96" s="130">
        <v>0.31051111221313477</v>
      </c>
      <c r="F96" s="133">
        <v>0.33511447906494141</v>
      </c>
      <c r="G96" s="130">
        <v>0.3414282500743866</v>
      </c>
      <c r="H96" s="130">
        <v>0.36871078610420227</v>
      </c>
      <c r="I96" s="130">
        <v>0.38431510329246521</v>
      </c>
      <c r="J96" s="130">
        <v>0.41677632927894592</v>
      </c>
      <c r="K96" s="130">
        <v>0.43771502375602722</v>
      </c>
      <c r="L96" s="130">
        <v>0.42096436023712158</v>
      </c>
      <c r="M96" s="129">
        <v>0.42861974239349365</v>
      </c>
      <c r="N96" s="121"/>
      <c r="O96" s="128"/>
      <c r="P96" s="127"/>
      <c r="Q96" s="127"/>
      <c r="R96" s="127"/>
      <c r="S96" s="127"/>
    </row>
    <row r="97" spans="1:19" ht="15.6" x14ac:dyDescent="0.3">
      <c r="A97" s="131">
        <v>1997</v>
      </c>
      <c r="B97" s="133">
        <v>0.31665286421775818</v>
      </c>
      <c r="C97" s="133">
        <v>0.30518293380737305</v>
      </c>
      <c r="D97" s="130">
        <v>0.28802281618118286</v>
      </c>
      <c r="E97" s="130">
        <v>0.31114152073860168</v>
      </c>
      <c r="F97" s="133">
        <v>0.33169010281562805</v>
      </c>
      <c r="G97" s="130">
        <v>0.33646300435066223</v>
      </c>
      <c r="H97" s="130">
        <v>0.35836637020111084</v>
      </c>
      <c r="I97" s="130">
        <v>0.3680834174156189</v>
      </c>
      <c r="J97" s="130">
        <v>0.38707086443901062</v>
      </c>
      <c r="K97" s="130">
        <v>0.39591583609580994</v>
      </c>
      <c r="L97" s="130">
        <v>0.38171711564064026</v>
      </c>
      <c r="M97" s="129">
        <v>0.3664499819278717</v>
      </c>
      <c r="N97" s="121"/>
      <c r="O97" s="128"/>
      <c r="P97" s="127"/>
      <c r="Q97" s="127"/>
      <c r="R97" s="127"/>
      <c r="S97" s="127"/>
    </row>
    <row r="98" spans="1:19" ht="15.6" x14ac:dyDescent="0.3">
      <c r="A98" s="131">
        <v>1998</v>
      </c>
      <c r="B98" s="133">
        <v>0.31549310684204102</v>
      </c>
      <c r="C98" s="133">
        <v>0.30125847458839417</v>
      </c>
      <c r="D98" s="130">
        <v>0.27950090169906616</v>
      </c>
      <c r="E98" s="130">
        <v>0.30889129638671875</v>
      </c>
      <c r="F98" s="133">
        <v>0.33369633555412292</v>
      </c>
      <c r="G98" s="130">
        <v>0.3381955623626709</v>
      </c>
      <c r="H98" s="130">
        <v>0.35901439189910889</v>
      </c>
      <c r="I98" s="130">
        <v>0.37003499269485474</v>
      </c>
      <c r="J98" s="130">
        <v>0.39116930961608887</v>
      </c>
      <c r="K98" s="130">
        <v>0.39071083068847656</v>
      </c>
      <c r="L98" s="130">
        <v>0.36905366182327271</v>
      </c>
      <c r="M98" s="129">
        <v>0.37324711680412292</v>
      </c>
      <c r="N98" s="121"/>
      <c r="O98" s="128"/>
      <c r="P98" s="127"/>
      <c r="Q98" s="127"/>
      <c r="R98" s="127"/>
      <c r="S98" s="127"/>
    </row>
    <row r="99" spans="1:19" ht="15.6" x14ac:dyDescent="0.3">
      <c r="A99" s="137">
        <v>1999</v>
      </c>
      <c r="B99" s="136">
        <v>0.31348919868469238</v>
      </c>
      <c r="C99" s="136">
        <v>0.29936259984970093</v>
      </c>
      <c r="D99" s="135">
        <v>0.27516445517539978</v>
      </c>
      <c r="E99" s="135">
        <v>0.30782672762870789</v>
      </c>
      <c r="F99" s="136">
        <v>0.33084097504615784</v>
      </c>
      <c r="G99" s="135">
        <v>0.33445292711257935</v>
      </c>
      <c r="H99" s="135">
        <v>0.35112878680229187</v>
      </c>
      <c r="I99" s="135">
        <v>0.36016455292701721</v>
      </c>
      <c r="J99" s="135">
        <v>0.37834480404853821</v>
      </c>
      <c r="K99" s="135">
        <v>0.37303367257118225</v>
      </c>
      <c r="L99" s="135">
        <v>0.34262952208518982</v>
      </c>
      <c r="M99" s="134">
        <v>0.33810156583786011</v>
      </c>
      <c r="N99" s="121"/>
      <c r="O99" s="128"/>
      <c r="P99" s="127"/>
      <c r="Q99" s="127"/>
      <c r="R99" s="127"/>
      <c r="S99" s="127"/>
    </row>
    <row r="100" spans="1:19" ht="15.6" x14ac:dyDescent="0.3">
      <c r="A100" s="141">
        <v>2000</v>
      </c>
      <c r="B100" s="140">
        <v>0.31362664699554443</v>
      </c>
      <c r="C100" s="140">
        <v>0.29864352941513062</v>
      </c>
      <c r="D100" s="139">
        <v>0.27376231551170349</v>
      </c>
      <c r="E100" s="139">
        <v>0.3074127733707428</v>
      </c>
      <c r="F100" s="140">
        <v>0.33154356479644775</v>
      </c>
      <c r="G100" s="139">
        <v>0.33491119742393494</v>
      </c>
      <c r="H100" s="139">
        <v>0.35036110877990723</v>
      </c>
      <c r="I100" s="139">
        <v>0.35860434174537659</v>
      </c>
      <c r="J100" s="139">
        <v>0.37466490268707275</v>
      </c>
      <c r="K100" s="139">
        <v>0.37259814143180847</v>
      </c>
      <c r="L100" s="139">
        <v>0.34479480981826782</v>
      </c>
      <c r="M100" s="138">
        <v>0.31287780404090881</v>
      </c>
      <c r="N100" s="121"/>
      <c r="O100" s="128"/>
      <c r="P100" s="127"/>
      <c r="Q100" s="127"/>
      <c r="R100" s="127"/>
      <c r="S100" s="127"/>
    </row>
    <row r="101" spans="1:19" ht="15.6" x14ac:dyDescent="0.3">
      <c r="A101" s="131">
        <v>2001</v>
      </c>
      <c r="B101" s="133">
        <v>0.31065455079078674</v>
      </c>
      <c r="C101" s="133">
        <v>0.29469197988510132</v>
      </c>
      <c r="D101" s="130">
        <v>0.26502719521522522</v>
      </c>
      <c r="E101" s="130">
        <v>0.3051968514919281</v>
      </c>
      <c r="F101" s="133">
        <v>0.3317226767539978</v>
      </c>
      <c r="G101" s="130">
        <v>0.33546081185340881</v>
      </c>
      <c r="H101" s="130">
        <v>0.34947952628135681</v>
      </c>
      <c r="I101" s="130">
        <v>0.36042693257331848</v>
      </c>
      <c r="J101" s="130">
        <v>0.37773352861404419</v>
      </c>
      <c r="K101" s="130">
        <v>0.38395482301712036</v>
      </c>
      <c r="L101" s="130">
        <v>0.35690835118293762</v>
      </c>
      <c r="M101" s="129">
        <v>0.34566625952720642</v>
      </c>
      <c r="N101" s="121"/>
      <c r="O101" s="128"/>
      <c r="P101" s="127"/>
      <c r="Q101" s="127"/>
      <c r="R101" s="127"/>
      <c r="S101" s="127"/>
    </row>
    <row r="102" spans="1:19" ht="15.6" x14ac:dyDescent="0.3">
      <c r="A102" s="131">
        <v>2002</v>
      </c>
      <c r="B102" s="133">
        <v>0.28980925679206848</v>
      </c>
      <c r="C102" s="133">
        <v>0.27716419100761414</v>
      </c>
      <c r="D102" s="130">
        <v>0.25174033641815186</v>
      </c>
      <c r="E102" s="130">
        <v>0.2860846221446991</v>
      </c>
      <c r="F102" s="133">
        <v>0.30681127309799194</v>
      </c>
      <c r="G102" s="130">
        <v>0.30785021185874939</v>
      </c>
      <c r="H102" s="130">
        <v>0.31868451833724976</v>
      </c>
      <c r="I102" s="130">
        <v>0.32566407322883606</v>
      </c>
      <c r="J102" s="130">
        <v>0.34218829870223999</v>
      </c>
      <c r="K102" s="130">
        <v>0.35141724348068237</v>
      </c>
      <c r="L102" s="130">
        <v>0.34145721793174744</v>
      </c>
      <c r="M102" s="129">
        <v>0.33627012372016907</v>
      </c>
      <c r="N102" s="121"/>
      <c r="O102" s="128"/>
      <c r="P102" s="127"/>
      <c r="Q102" s="127"/>
      <c r="R102" s="127"/>
      <c r="S102" s="127"/>
    </row>
    <row r="103" spans="1:19" ht="15.6" x14ac:dyDescent="0.3">
      <c r="A103" s="131">
        <v>2003</v>
      </c>
      <c r="B103" s="133">
        <v>0.28401857614517212</v>
      </c>
      <c r="C103" s="133">
        <v>0.27283322811126709</v>
      </c>
      <c r="D103" s="130">
        <v>0.25084686279296875</v>
      </c>
      <c r="E103" s="130">
        <v>0.28036648035049438</v>
      </c>
      <c r="F103" s="133">
        <v>0.29896539449691772</v>
      </c>
      <c r="G103" s="130">
        <v>0.30046701431274414</v>
      </c>
      <c r="H103" s="130">
        <v>0.30970746278762817</v>
      </c>
      <c r="I103" s="130">
        <v>0.31660923361778259</v>
      </c>
      <c r="J103" s="130">
        <v>0.33115383982658386</v>
      </c>
      <c r="K103" s="130">
        <v>0.34123283624649048</v>
      </c>
      <c r="L103" s="130">
        <v>0.33311426639556885</v>
      </c>
      <c r="M103" s="129">
        <v>0.33893778920173645</v>
      </c>
      <c r="N103" s="121"/>
      <c r="O103" s="128"/>
      <c r="P103" s="127"/>
      <c r="Q103" s="127"/>
      <c r="R103" s="127"/>
      <c r="S103" s="127"/>
    </row>
    <row r="104" spans="1:19" ht="15.6" x14ac:dyDescent="0.3">
      <c r="A104" s="131">
        <v>2004</v>
      </c>
      <c r="B104" s="133">
        <v>0.28298431634902954</v>
      </c>
      <c r="C104" s="133">
        <v>0.27361920475959778</v>
      </c>
      <c r="D104" s="130">
        <v>0.25288012623786926</v>
      </c>
      <c r="E104" s="130">
        <v>0.28065907955169678</v>
      </c>
      <c r="F104" s="133">
        <v>0.2946527898311615</v>
      </c>
      <c r="G104" s="130">
        <v>0.29597553610801697</v>
      </c>
      <c r="H104" s="130">
        <v>0.30425503849983215</v>
      </c>
      <c r="I104" s="130">
        <v>0.31065124273300171</v>
      </c>
      <c r="J104" s="130">
        <v>0.32262369990348816</v>
      </c>
      <c r="K104" s="130">
        <v>0.32484707236289978</v>
      </c>
      <c r="L104" s="130">
        <v>0.30935138463973999</v>
      </c>
      <c r="M104" s="129">
        <v>0.29240351915359497</v>
      </c>
      <c r="N104" s="121"/>
      <c r="O104" s="128"/>
      <c r="P104" s="127"/>
      <c r="Q104" s="127"/>
      <c r="R104" s="127"/>
      <c r="S104" s="127"/>
    </row>
    <row r="105" spans="1:19" ht="15.6" x14ac:dyDescent="0.3">
      <c r="A105" s="131">
        <v>2005</v>
      </c>
      <c r="B105" s="133">
        <v>0.29328450560569763</v>
      </c>
      <c r="C105" s="133">
        <v>0.28219011425971985</v>
      </c>
      <c r="D105" s="130">
        <v>0.26232296228408813</v>
      </c>
      <c r="E105" s="130">
        <v>0.28884214162826538</v>
      </c>
      <c r="F105" s="133">
        <v>0.30618220567703247</v>
      </c>
      <c r="G105" s="130">
        <v>0.30789956450462341</v>
      </c>
      <c r="H105" s="130">
        <v>0.31563809514045715</v>
      </c>
      <c r="I105" s="130">
        <v>0.31967911124229431</v>
      </c>
      <c r="J105" s="130">
        <v>0.32828807830810547</v>
      </c>
      <c r="K105" s="130">
        <v>0.32411134243011475</v>
      </c>
      <c r="L105" s="130">
        <v>0.31017792224884033</v>
      </c>
      <c r="M105" s="129">
        <v>0.28999176621437073</v>
      </c>
      <c r="N105" s="121"/>
      <c r="O105" s="128"/>
      <c r="P105" s="127"/>
      <c r="Q105" s="127"/>
      <c r="R105" s="127"/>
      <c r="S105" s="127"/>
    </row>
    <row r="106" spans="1:19" ht="15.6" x14ac:dyDescent="0.3">
      <c r="A106" s="131">
        <v>2006</v>
      </c>
      <c r="B106" s="133">
        <v>0.29873362183570862</v>
      </c>
      <c r="C106" s="133">
        <v>0.28711345791816711</v>
      </c>
      <c r="D106" s="130">
        <v>0.26699283719062805</v>
      </c>
      <c r="E106" s="130">
        <v>0.29382479190826416</v>
      </c>
      <c r="F106" s="133">
        <v>0.31161361932754517</v>
      </c>
      <c r="G106" s="130">
        <v>0.31248649954795837</v>
      </c>
      <c r="H106" s="130">
        <v>0.31971251964569092</v>
      </c>
      <c r="I106" s="130">
        <v>0.32495114207267761</v>
      </c>
      <c r="J106" s="130">
        <v>0.33215397596359253</v>
      </c>
      <c r="K106" s="130">
        <v>0.32713931798934937</v>
      </c>
      <c r="L106" s="130">
        <v>0.30499544739723206</v>
      </c>
      <c r="M106" s="129">
        <v>0.28891882300376892</v>
      </c>
      <c r="N106" s="121"/>
      <c r="O106" s="128"/>
      <c r="P106" s="127"/>
      <c r="Q106" s="127"/>
      <c r="R106" s="127"/>
      <c r="S106" s="127"/>
    </row>
    <row r="107" spans="1:19" ht="15.6" x14ac:dyDescent="0.3">
      <c r="A107" s="131">
        <v>2007</v>
      </c>
      <c r="B107" s="133">
        <v>0.30176228284835815</v>
      </c>
      <c r="C107" s="133">
        <v>0.28926613926887512</v>
      </c>
      <c r="D107" s="130">
        <v>0.26946461200714111</v>
      </c>
      <c r="E107" s="130">
        <v>0.29602032899856567</v>
      </c>
      <c r="F107" s="133">
        <v>0.31567674875259399</v>
      </c>
      <c r="G107" s="130">
        <v>0.31702390313148499</v>
      </c>
      <c r="H107" s="130">
        <v>0.32569888234138489</v>
      </c>
      <c r="I107" s="130">
        <v>0.33027508854866028</v>
      </c>
      <c r="J107" s="130">
        <v>0.33683159947395325</v>
      </c>
      <c r="K107" s="130">
        <v>0.32696792483329773</v>
      </c>
      <c r="L107" s="130">
        <v>0.29470473527908325</v>
      </c>
      <c r="M107" s="129">
        <v>0.28428658843040466</v>
      </c>
      <c r="N107" s="121"/>
      <c r="O107" s="128"/>
      <c r="P107" s="127"/>
      <c r="Q107" s="127"/>
      <c r="R107" s="127"/>
      <c r="S107" s="127"/>
    </row>
    <row r="108" spans="1:19" ht="15.6" x14ac:dyDescent="0.3">
      <c r="A108" s="131">
        <v>2008</v>
      </c>
      <c r="B108" s="133">
        <v>0.30355197191238403</v>
      </c>
      <c r="C108" s="133">
        <v>0.28602990508079529</v>
      </c>
      <c r="D108" s="130">
        <v>0.26359015703201294</v>
      </c>
      <c r="E108" s="130">
        <v>0.29357510805130005</v>
      </c>
      <c r="F108" s="133">
        <v>0.32461270689964294</v>
      </c>
      <c r="G108" s="130">
        <v>0.32763287425041199</v>
      </c>
      <c r="H108" s="130">
        <v>0.33828237652778625</v>
      </c>
      <c r="I108" s="130">
        <v>0.34485366940498352</v>
      </c>
      <c r="J108" s="130">
        <v>0.35820633172988892</v>
      </c>
      <c r="K108" s="130">
        <v>0.35231220722198486</v>
      </c>
      <c r="L108" s="130">
        <v>0.3230530321598053</v>
      </c>
      <c r="M108" s="129">
        <v>0.27742850780487061</v>
      </c>
      <c r="N108" s="121"/>
      <c r="O108" s="128"/>
      <c r="P108" s="127"/>
      <c r="Q108" s="127"/>
      <c r="R108" s="127"/>
      <c r="S108" s="127"/>
    </row>
    <row r="109" spans="1:19" ht="15.6" x14ac:dyDescent="0.3">
      <c r="A109" s="137">
        <v>2009</v>
      </c>
      <c r="B109" s="136">
        <v>0.27421864867210388</v>
      </c>
      <c r="C109" s="136">
        <v>0.26082199811935425</v>
      </c>
      <c r="D109" s="135">
        <v>0.24268175661563873</v>
      </c>
      <c r="E109" s="135">
        <v>0.26671230792999268</v>
      </c>
      <c r="F109" s="136">
        <v>0.29104000329971313</v>
      </c>
      <c r="G109" s="135">
        <v>0.29078701138496399</v>
      </c>
      <c r="H109" s="135">
        <v>0.29356762766838074</v>
      </c>
      <c r="I109" s="135">
        <v>0.29839128255844116</v>
      </c>
      <c r="J109" s="135">
        <v>0.30606544017791748</v>
      </c>
      <c r="K109" s="135">
        <v>0.30321398377418518</v>
      </c>
      <c r="L109" s="135">
        <v>0.2856840193271637</v>
      </c>
      <c r="M109" s="134">
        <v>0.28112074732780457</v>
      </c>
      <c r="N109" s="121"/>
      <c r="O109" s="128"/>
      <c r="P109" s="127"/>
      <c r="Q109" s="127"/>
      <c r="R109" s="127"/>
      <c r="S109" s="127"/>
    </row>
    <row r="110" spans="1:19" ht="15.6" x14ac:dyDescent="0.3">
      <c r="A110" s="131">
        <v>2010</v>
      </c>
      <c r="B110" s="133">
        <v>0.27484923601150513</v>
      </c>
      <c r="C110" s="133">
        <v>0.26487579941749573</v>
      </c>
      <c r="D110" s="130">
        <v>0.24658440053462982</v>
      </c>
      <c r="E110" s="130">
        <v>0.27075281739234924</v>
      </c>
      <c r="F110" s="133">
        <v>0.28666722774505615</v>
      </c>
      <c r="G110" s="130">
        <v>0.28540512919425964</v>
      </c>
      <c r="H110" s="130">
        <v>0.2862122654914856</v>
      </c>
      <c r="I110" s="130">
        <v>0.28957256674766541</v>
      </c>
      <c r="J110" s="130">
        <v>0.29690578579902649</v>
      </c>
      <c r="K110" s="130">
        <v>0.29144716262817383</v>
      </c>
      <c r="L110" s="130">
        <v>0.26719740033149719</v>
      </c>
      <c r="M110" s="129">
        <v>0.26866167783737183</v>
      </c>
      <c r="N110" s="121"/>
      <c r="O110" s="128"/>
      <c r="P110" s="127"/>
      <c r="Q110" s="127"/>
      <c r="R110" s="127"/>
      <c r="S110" s="127"/>
    </row>
    <row r="111" spans="1:19" ht="15.6" x14ac:dyDescent="0.3">
      <c r="A111" s="131">
        <v>2011</v>
      </c>
      <c r="B111" s="133">
        <v>0.27624055743217468</v>
      </c>
      <c r="C111" s="133">
        <v>0.26435258984565735</v>
      </c>
      <c r="D111" s="130">
        <v>0.24359491467475891</v>
      </c>
      <c r="E111" s="130">
        <v>0.27084064483642578</v>
      </c>
      <c r="F111" s="133">
        <v>0.29022097587585449</v>
      </c>
      <c r="G111" s="130">
        <v>0.29050111770629883</v>
      </c>
      <c r="H111" s="130">
        <v>0.29214084148406982</v>
      </c>
      <c r="I111" s="130">
        <v>0.29601576924324036</v>
      </c>
      <c r="J111" s="130">
        <v>0.30479133129119873</v>
      </c>
      <c r="K111" s="130">
        <v>0.30012321472167969</v>
      </c>
      <c r="L111" s="130">
        <v>0.28077659010887146</v>
      </c>
      <c r="M111" s="129">
        <v>0.26845237612724304</v>
      </c>
      <c r="N111" s="121"/>
      <c r="O111" s="128"/>
      <c r="P111" s="127"/>
      <c r="Q111" s="127"/>
      <c r="R111" s="127"/>
      <c r="S111" s="127"/>
    </row>
    <row r="112" spans="1:19" ht="15.6" x14ac:dyDescent="0.3">
      <c r="A112" s="131">
        <v>2012</v>
      </c>
      <c r="B112" s="133">
        <v>0.27172380685806274</v>
      </c>
      <c r="C112" s="133">
        <v>0.26065853238105774</v>
      </c>
      <c r="D112" s="130">
        <v>0.23924641311168671</v>
      </c>
      <c r="E112" s="130">
        <v>0.2673470675945282</v>
      </c>
      <c r="F112" s="133">
        <v>0.28382274508476257</v>
      </c>
      <c r="G112" s="130">
        <v>0.28370171785354614</v>
      </c>
      <c r="H112" s="130">
        <v>0.28589072823524475</v>
      </c>
      <c r="I112" s="130">
        <v>0.28954914212226868</v>
      </c>
      <c r="J112" s="130">
        <v>0.29524201154708862</v>
      </c>
      <c r="K112" s="130">
        <v>0.28428804874420166</v>
      </c>
      <c r="L112" s="130">
        <v>0.26278775930404663</v>
      </c>
      <c r="M112" s="129">
        <v>0.24312129616737366</v>
      </c>
      <c r="N112" s="121"/>
      <c r="O112" s="128"/>
      <c r="P112" s="127"/>
      <c r="Q112" s="127"/>
      <c r="R112" s="127"/>
      <c r="S112" s="127"/>
    </row>
    <row r="113" spans="1:19" ht="15.6" x14ac:dyDescent="0.3">
      <c r="A113" s="131">
        <v>2013</v>
      </c>
      <c r="B113" s="133">
        <v>0.29469090700149536</v>
      </c>
      <c r="C113" s="133">
        <v>0.28020763397216797</v>
      </c>
      <c r="D113" s="130">
        <v>0.25319615006446838</v>
      </c>
      <c r="E113" s="130">
        <v>0.2886604368686676</v>
      </c>
      <c r="F113" s="133">
        <v>0.31124064326286316</v>
      </c>
      <c r="G113" s="130">
        <v>0.31353074312210083</v>
      </c>
      <c r="H113" s="130">
        <v>0.32653740048408508</v>
      </c>
      <c r="I113" s="130">
        <v>0.33617228269577026</v>
      </c>
      <c r="J113" s="130">
        <v>0.35798722505569458</v>
      </c>
      <c r="K113" s="130">
        <v>0.37143170833587646</v>
      </c>
      <c r="L113" s="130">
        <v>0.3534492552280426</v>
      </c>
      <c r="M113" s="129">
        <v>0.31563591957092285</v>
      </c>
      <c r="N113" s="121"/>
      <c r="O113" s="128"/>
      <c r="P113" s="127"/>
      <c r="Q113" s="127"/>
      <c r="R113" s="127"/>
      <c r="S113" s="127"/>
    </row>
    <row r="114" spans="1:19" ht="15.6" x14ac:dyDescent="0.3">
      <c r="A114" s="131">
        <v>2014</v>
      </c>
      <c r="B114" s="133">
        <v>0.29388949275016785</v>
      </c>
      <c r="C114" s="133">
        <v>0.28240954875946045</v>
      </c>
      <c r="D114" s="130">
        <v>0.25786983966827393</v>
      </c>
      <c r="E114" s="130">
        <v>0.28999683260917664</v>
      </c>
      <c r="F114" s="133">
        <v>0.3063218891620636</v>
      </c>
      <c r="G114" s="130">
        <v>0.30695956945419312</v>
      </c>
      <c r="H114" s="130">
        <v>0.31601342558860779</v>
      </c>
      <c r="I114" s="130">
        <v>0.32408192753791809</v>
      </c>
      <c r="J114" s="130">
        <v>0.34125533699989319</v>
      </c>
      <c r="K114" s="130">
        <v>0.34793379902839661</v>
      </c>
      <c r="L114" s="130">
        <v>0.32034716010093689</v>
      </c>
      <c r="M114" s="129">
        <v>0.30720624327659607</v>
      </c>
      <c r="N114" s="121"/>
      <c r="O114" s="128"/>
      <c r="P114" s="127"/>
      <c r="Q114" s="127"/>
      <c r="R114" s="127"/>
      <c r="S114" s="127"/>
    </row>
    <row r="115" spans="1:19" ht="15.6" x14ac:dyDescent="0.3">
      <c r="A115" s="131">
        <v>2015</v>
      </c>
      <c r="B115" s="133">
        <v>0.2984326183795929</v>
      </c>
      <c r="C115" s="133">
        <v>0.28432527184486389</v>
      </c>
      <c r="D115" s="133">
        <v>0.25904235243797302</v>
      </c>
      <c r="E115" s="132">
        <v>0.29216131567955017</v>
      </c>
      <c r="F115" s="133">
        <v>0.31377449631690979</v>
      </c>
      <c r="G115" s="133">
        <v>0.31514996290206909</v>
      </c>
      <c r="H115" s="133">
        <v>0.32562783360481262</v>
      </c>
      <c r="I115" s="132">
        <v>0.33474519848823547</v>
      </c>
      <c r="J115" s="133">
        <v>0.35337170958518982</v>
      </c>
      <c r="K115" s="133">
        <v>0.36051586270332336</v>
      </c>
      <c r="L115" s="130">
        <v>0.33670100569725037</v>
      </c>
      <c r="M115" s="129">
        <v>0.30837753415107727</v>
      </c>
      <c r="N115" s="121"/>
      <c r="O115" s="128"/>
      <c r="P115" s="127"/>
      <c r="Q115" s="127"/>
      <c r="R115" s="127"/>
      <c r="S115" s="127"/>
    </row>
    <row r="116" spans="1:19" ht="15.6" x14ac:dyDescent="0.3">
      <c r="A116" s="131">
        <v>2016</v>
      </c>
      <c r="B116" s="133">
        <v>0.29997387528419495</v>
      </c>
      <c r="C116" s="133">
        <v>0.28480923175811768</v>
      </c>
      <c r="D116" s="133">
        <v>0.26047572493553162</v>
      </c>
      <c r="E116" s="132">
        <v>0.29224959015846252</v>
      </c>
      <c r="F116" s="133">
        <v>0.31703653931617737</v>
      </c>
      <c r="G116" s="133">
        <v>0.31976568698883057</v>
      </c>
      <c r="H116" s="133">
        <v>0.33129692077636719</v>
      </c>
      <c r="I116" s="132">
        <v>0.33915114402770996</v>
      </c>
      <c r="J116" s="133">
        <v>0.35623708367347717</v>
      </c>
      <c r="K116" s="133">
        <v>0.36643889546394348</v>
      </c>
      <c r="L116" s="130">
        <v>0.34506502747535706</v>
      </c>
      <c r="M116" s="129">
        <v>0.31048038601875305</v>
      </c>
      <c r="N116" s="121"/>
      <c r="O116" s="128"/>
      <c r="P116" s="127"/>
      <c r="Q116" s="127"/>
      <c r="R116" s="127"/>
      <c r="S116" s="127"/>
    </row>
    <row r="117" spans="1:19" ht="15.6" x14ac:dyDescent="0.3">
      <c r="A117" s="131">
        <v>2017</v>
      </c>
      <c r="B117" s="133">
        <v>0.2929195761680603</v>
      </c>
      <c r="C117" s="133">
        <v>0.27801382541656494</v>
      </c>
      <c r="D117" s="133">
        <v>0.25485104322433472</v>
      </c>
      <c r="E117" s="132">
        <v>0.28523963689804077</v>
      </c>
      <c r="F117" s="133">
        <v>0.30932009220123291</v>
      </c>
      <c r="G117" s="133">
        <v>0.31203824281692505</v>
      </c>
      <c r="H117" s="133">
        <v>0.32333573698997498</v>
      </c>
      <c r="I117" s="132">
        <v>0.33033844828605652</v>
      </c>
      <c r="J117" s="133">
        <v>0.33901908993721008</v>
      </c>
      <c r="K117" s="133">
        <v>0.32350683212280273</v>
      </c>
      <c r="L117" s="130">
        <v>0.29375120997428894</v>
      </c>
      <c r="M117" s="129">
        <v>0.26909652352333069</v>
      </c>
      <c r="N117" s="121"/>
      <c r="O117" s="128"/>
      <c r="P117" s="127"/>
      <c r="Q117" s="127"/>
      <c r="R117" s="127"/>
      <c r="S117" s="127"/>
    </row>
    <row r="118" spans="1:19" ht="15.6" x14ac:dyDescent="0.3">
      <c r="A118" s="131">
        <v>2018</v>
      </c>
      <c r="B118" s="133">
        <v>0.27818372845649719</v>
      </c>
      <c r="C118" s="133">
        <v>0.2674507200717926</v>
      </c>
      <c r="D118" s="133">
        <v>0.24966119229793549</v>
      </c>
      <c r="E118" s="132">
        <v>0.27300077676773071</v>
      </c>
      <c r="F118" s="132">
        <v>0.28998500108718872</v>
      </c>
      <c r="G118" s="132">
        <v>0.2904636561870575</v>
      </c>
      <c r="H118" s="132">
        <v>0.30004051327705383</v>
      </c>
      <c r="I118" s="132">
        <v>0.30633306503295898</v>
      </c>
      <c r="J118" s="132">
        <v>0.31354746222496033</v>
      </c>
      <c r="K118" s="132">
        <v>0.29469513893127441</v>
      </c>
      <c r="L118" s="130">
        <v>0.25913003087043762</v>
      </c>
      <c r="M118" s="129">
        <v>0.23041529953479767</v>
      </c>
      <c r="N118" s="121"/>
      <c r="O118" s="128"/>
      <c r="P118" s="127"/>
      <c r="Q118" s="127"/>
      <c r="R118" s="127"/>
      <c r="S118" s="127"/>
    </row>
    <row r="119" spans="1:19" ht="15.6" x14ac:dyDescent="0.3">
      <c r="A119" s="131">
        <v>2019</v>
      </c>
      <c r="B119" s="130">
        <v>0.27816957235336304</v>
      </c>
      <c r="C119" s="130">
        <v>0.2664419412612915</v>
      </c>
      <c r="D119" s="130">
        <v>0.24941989779472351</v>
      </c>
      <c r="E119" s="130">
        <v>0.27175474166870117</v>
      </c>
      <c r="F119" s="130">
        <v>0.29106566309928894</v>
      </c>
      <c r="G119" s="130">
        <v>0.29238638281822205</v>
      </c>
      <c r="H119" s="130">
        <v>0.30441048741340637</v>
      </c>
      <c r="I119" s="130">
        <v>0.3118399977684021</v>
      </c>
      <c r="J119" s="130">
        <v>0.32149496674537659</v>
      </c>
      <c r="K119" s="130">
        <v>0.30497103929519653</v>
      </c>
      <c r="L119" s="130">
        <v>0.26973989605903625</v>
      </c>
      <c r="M119" s="129">
        <v>0.23777575790882111</v>
      </c>
      <c r="N119" s="121"/>
      <c r="O119" s="128"/>
      <c r="P119" s="127"/>
      <c r="Q119" s="127"/>
      <c r="R119" s="127"/>
      <c r="S119" s="127"/>
    </row>
    <row r="120" spans="1:19" ht="15.6" thickBot="1" x14ac:dyDescent="0.3">
      <c r="A120" s="126">
        <v>2020</v>
      </c>
      <c r="B120" s="124">
        <v>0.27818182110786438</v>
      </c>
      <c r="C120" s="124">
        <v>0.26663452386856079</v>
      </c>
      <c r="D120" s="125">
        <v>0.24976742267608643</v>
      </c>
      <c r="E120" s="123">
        <v>0.27189934253692627</v>
      </c>
      <c r="F120" s="124">
        <v>0.29087898135185242</v>
      </c>
      <c r="G120" s="124">
        <v>0.29223296046257019</v>
      </c>
      <c r="H120" s="124">
        <v>0.30443346500396729</v>
      </c>
      <c r="I120" s="124">
        <v>0.31186342239379883</v>
      </c>
      <c r="J120" s="123">
        <v>0.321571946144104</v>
      </c>
      <c r="K120" s="123">
        <v>0.30507567524909973</v>
      </c>
      <c r="L120" s="123">
        <v>0.26984786987304688</v>
      </c>
      <c r="M120" s="122">
        <v>0.23790259659290314</v>
      </c>
      <c r="N120" s="121"/>
    </row>
    <row r="121" spans="1:19" ht="15.6" thickTop="1" x14ac:dyDescent="0.25">
      <c r="D121" s="120"/>
      <c r="E121" s="120"/>
      <c r="F121" s="120"/>
      <c r="G121" s="120"/>
      <c r="H121" s="120"/>
      <c r="I121" s="120"/>
    </row>
    <row r="122" spans="1:19" x14ac:dyDescent="0.25">
      <c r="D122" s="120"/>
      <c r="E122" s="120"/>
      <c r="F122" s="120"/>
      <c r="G122" s="120"/>
      <c r="H122" s="120"/>
      <c r="I122" s="120"/>
    </row>
  </sheetData>
  <mergeCells count="7">
    <mergeCell ref="S7:S9"/>
    <mergeCell ref="B8:M8"/>
    <mergeCell ref="A4:M4"/>
    <mergeCell ref="B7:M7"/>
    <mergeCell ref="P7:P9"/>
    <mergeCell ref="Q7:Q9"/>
    <mergeCell ref="R7:R9"/>
  </mergeCells>
  <pageMargins left="0.75" right="0.75" top="1" bottom="1" header="0.5" footer="0.5"/>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3.2" x14ac:dyDescent="0.25"/>
  <cols>
    <col min="1" max="6" width="14.77734375" style="190" customWidth="1"/>
    <col min="7" max="7" width="15.77734375" style="190" customWidth="1"/>
    <col min="8" max="16384" width="11.5546875" style="190"/>
  </cols>
  <sheetData>
    <row r="1" spans="1:11" ht="15.6" x14ac:dyDescent="0.3">
      <c r="A1" s="2" t="s">
        <v>195</v>
      </c>
    </row>
    <row r="2" spans="1:11" ht="15.6" customHeight="1" x14ac:dyDescent="0.25">
      <c r="A2" s="19" t="s">
        <v>196</v>
      </c>
    </row>
    <row r="3" spans="1:11" ht="15" x14ac:dyDescent="0.25">
      <c r="A3" s="192"/>
      <c r="B3" s="418" t="s">
        <v>98</v>
      </c>
      <c r="C3" s="418"/>
      <c r="D3" s="418"/>
      <c r="E3" s="418" t="s">
        <v>194</v>
      </c>
      <c r="F3" s="418"/>
      <c r="G3" s="418"/>
      <c r="H3" s="192"/>
    </row>
    <row r="4" spans="1:11" ht="67.8" customHeight="1" x14ac:dyDescent="0.25">
      <c r="A4" s="192"/>
      <c r="B4" s="196" t="s">
        <v>193</v>
      </c>
      <c r="C4" s="196" t="s">
        <v>192</v>
      </c>
      <c r="D4" s="196" t="s">
        <v>191</v>
      </c>
      <c r="E4" s="196" t="s">
        <v>193</v>
      </c>
      <c r="F4" s="196" t="s">
        <v>192</v>
      </c>
      <c r="G4" s="196" t="s">
        <v>191</v>
      </c>
      <c r="H4" s="195"/>
      <c r="I4" s="18"/>
      <c r="J4" s="18"/>
      <c r="K4" s="18"/>
    </row>
    <row r="5" spans="1:11" ht="15" x14ac:dyDescent="0.25">
      <c r="A5" s="192" t="s">
        <v>137</v>
      </c>
      <c r="B5" s="191">
        <v>1.7913750674857898E-2</v>
      </c>
      <c r="C5" s="191">
        <v>0.17653347287289226</v>
      </c>
      <c r="D5" s="191">
        <v>1.3125000000000001E-2</v>
      </c>
      <c r="E5" s="191">
        <v>1.3364729682880272E-2</v>
      </c>
      <c r="F5" s="191">
        <v>0.22098072601666668</v>
      </c>
      <c r="G5" s="194">
        <v>2.9872684895833335E-2</v>
      </c>
      <c r="H5" s="193"/>
      <c r="I5" s="18"/>
      <c r="J5" s="18"/>
      <c r="K5" s="18"/>
    </row>
    <row r="6" spans="1:11" ht="15" x14ac:dyDescent="0.25">
      <c r="A6" s="192" t="s">
        <v>136</v>
      </c>
      <c r="B6" s="191">
        <v>2.1291689837191319E-2</v>
      </c>
      <c r="C6" s="191">
        <v>0.16519415223098752</v>
      </c>
      <c r="D6" s="191">
        <v>0.54539512195121953</v>
      </c>
      <c r="E6" s="191">
        <v>7.5668887008875085E-3</v>
      </c>
      <c r="F6" s="191">
        <v>0.16063612294522922</v>
      </c>
      <c r="G6" s="191">
        <v>0.48461801253387543</v>
      </c>
      <c r="H6" s="192"/>
    </row>
    <row r="7" spans="1:11" ht="15" x14ac:dyDescent="0.25">
      <c r="A7" s="192" t="s">
        <v>135</v>
      </c>
      <c r="B7" s="191">
        <v>2.1644872660961045E-2</v>
      </c>
      <c r="C7" s="191">
        <v>0.12154617077016358</v>
      </c>
      <c r="D7" s="191">
        <v>0.7234974999999999</v>
      </c>
      <c r="E7" s="191">
        <v>3.2780338361388495E-2</v>
      </c>
      <c r="F7" s="191">
        <v>8.1329778423770385E-2</v>
      </c>
      <c r="G7" s="191">
        <v>0.67876458333333323</v>
      </c>
      <c r="H7" s="192"/>
    </row>
    <row r="8" spans="1:11" ht="15" x14ac:dyDescent="0.25">
      <c r="A8" s="192" t="s">
        <v>134</v>
      </c>
      <c r="B8" s="191">
        <v>1.0576381700158066E-2</v>
      </c>
      <c r="C8" s="191">
        <v>0.18226235156565512</v>
      </c>
      <c r="D8" s="191">
        <v>0.3486206896551724</v>
      </c>
      <c r="E8" s="191">
        <v>8.9155249911316847E-3</v>
      </c>
      <c r="F8" s="191">
        <v>0.10875487611276884</v>
      </c>
      <c r="G8" s="191">
        <v>0.48578735632183917</v>
      </c>
      <c r="H8" s="192"/>
    </row>
    <row r="9" spans="1:11" ht="15" x14ac:dyDescent="0.25">
      <c r="A9" s="192"/>
      <c r="B9" s="192"/>
      <c r="C9" s="192"/>
      <c r="D9" s="192"/>
      <c r="E9" s="192"/>
      <c r="F9" s="192"/>
      <c r="G9" s="192"/>
      <c r="H9" s="192"/>
    </row>
    <row r="10" spans="1:11" ht="15" x14ac:dyDescent="0.25">
      <c r="A10" s="192"/>
      <c r="B10" s="192"/>
      <c r="C10" s="192"/>
      <c r="D10" s="192"/>
      <c r="E10" s="192"/>
      <c r="F10" s="192"/>
      <c r="G10" s="192"/>
      <c r="H10" s="192"/>
    </row>
    <row r="11" spans="1:11" ht="15" x14ac:dyDescent="0.25">
      <c r="A11" s="192"/>
      <c r="B11" s="192"/>
      <c r="C11" s="192"/>
      <c r="D11" s="192"/>
      <c r="E11" s="192"/>
      <c r="F11" s="192"/>
      <c r="G11" s="192"/>
      <c r="H11" s="192"/>
    </row>
    <row r="12" spans="1:11" ht="15" x14ac:dyDescent="0.25">
      <c r="A12" s="192"/>
      <c r="B12" s="192"/>
      <c r="C12" s="192"/>
      <c r="D12" s="192"/>
      <c r="E12" s="192"/>
      <c r="F12" s="192"/>
      <c r="G12" s="192"/>
      <c r="H12" s="192"/>
    </row>
  </sheetData>
  <mergeCells count="2">
    <mergeCell ref="B3:D3"/>
    <mergeCell ref="E3:G3"/>
  </mergeCells>
  <printOptions horizontalCentered="1" verticalCentered="1"/>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328</v>
      </c>
    </row>
    <row r="2" spans="1:6" ht="15" x14ac:dyDescent="0.25">
      <c r="A2" s="19" t="s">
        <v>189</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35</v>
      </c>
      <c r="C5" s="317" t="s">
        <v>31</v>
      </c>
      <c r="D5" s="317" t="s">
        <v>97</v>
      </c>
      <c r="E5" s="318" t="s">
        <v>98</v>
      </c>
      <c r="F5" s="45"/>
    </row>
    <row r="6" spans="1:6" ht="15" x14ac:dyDescent="0.25">
      <c r="A6" s="77">
        <v>1850</v>
      </c>
      <c r="B6" s="78">
        <f>(7.89+7.56)/2</f>
        <v>7.7249999999999996</v>
      </c>
      <c r="C6" s="78">
        <v>7.36</v>
      </c>
      <c r="D6" s="81"/>
      <c r="E6" s="319">
        <v>3.3188001689902822</v>
      </c>
      <c r="F6" s="45"/>
    </row>
    <row r="7" spans="1:6" ht="15" x14ac:dyDescent="0.25">
      <c r="A7" s="77">
        <f t="shared" ref="A7:A38" si="0">A6+1</f>
        <v>1851</v>
      </c>
      <c r="B7" s="81"/>
      <c r="C7" s="78"/>
      <c r="D7" s="81"/>
      <c r="E7" s="187"/>
      <c r="F7" s="45"/>
    </row>
    <row r="8" spans="1:6" ht="15" x14ac:dyDescent="0.25">
      <c r="A8" s="77">
        <f t="shared" si="0"/>
        <v>1852</v>
      </c>
      <c r="B8" s="81"/>
      <c r="C8" s="78"/>
      <c r="D8" s="81"/>
      <c r="E8" s="319"/>
      <c r="F8" s="45"/>
    </row>
    <row r="9" spans="1:6" ht="15" x14ac:dyDescent="0.25">
      <c r="A9" s="77">
        <f t="shared" si="0"/>
        <v>1853</v>
      </c>
      <c r="B9" s="81"/>
      <c r="C9" s="78"/>
      <c r="D9" s="81"/>
      <c r="E9" s="319"/>
      <c r="F9" s="45"/>
    </row>
    <row r="10" spans="1:6" ht="15" x14ac:dyDescent="0.25">
      <c r="A10" s="77">
        <f t="shared" si="0"/>
        <v>1854</v>
      </c>
      <c r="B10" s="81"/>
      <c r="C10" s="78"/>
      <c r="D10" s="81"/>
      <c r="E10" s="319"/>
      <c r="F10" s="45"/>
    </row>
    <row r="11" spans="1:6" ht="15" x14ac:dyDescent="0.25">
      <c r="A11" s="77">
        <f t="shared" si="0"/>
        <v>1855</v>
      </c>
      <c r="B11" s="78">
        <v>7.5599999999933694</v>
      </c>
      <c r="C11" s="78"/>
      <c r="D11" s="78"/>
      <c r="E11" s="319"/>
      <c r="F11" s="45"/>
    </row>
    <row r="12" spans="1:6" ht="15" x14ac:dyDescent="0.25">
      <c r="A12" s="77">
        <f t="shared" si="0"/>
        <v>1856</v>
      </c>
      <c r="B12" s="78">
        <v>7.4199999999987236</v>
      </c>
      <c r="C12" s="78"/>
      <c r="D12" s="78"/>
      <c r="E12" s="319"/>
      <c r="F12" s="45"/>
    </row>
    <row r="13" spans="1:6" ht="15" x14ac:dyDescent="0.25">
      <c r="A13" s="77">
        <f t="shared" si="0"/>
        <v>1857</v>
      </c>
      <c r="B13" s="78">
        <v>7.3700000000001404</v>
      </c>
      <c r="C13" s="78"/>
      <c r="D13" s="78"/>
      <c r="E13" s="319"/>
      <c r="F13" s="45"/>
    </row>
    <row r="14" spans="1:6" ht="15" x14ac:dyDescent="0.25">
      <c r="A14" s="77">
        <f t="shared" si="0"/>
        <v>1858</v>
      </c>
      <c r="B14" s="78">
        <v>6.9599999999980042</v>
      </c>
      <c r="C14" s="78"/>
      <c r="D14" s="78"/>
      <c r="E14" s="319"/>
      <c r="F14" s="45"/>
    </row>
    <row r="15" spans="1:6" ht="15" x14ac:dyDescent="0.25">
      <c r="A15" s="77">
        <f t="shared" si="0"/>
        <v>1859</v>
      </c>
      <c r="B15" s="78">
        <v>6.7700000000076619</v>
      </c>
      <c r="C15" s="78"/>
      <c r="D15" s="78"/>
      <c r="E15" s="319"/>
      <c r="F15" s="45"/>
    </row>
    <row r="16" spans="1:6" ht="15" x14ac:dyDescent="0.25">
      <c r="A16" s="77">
        <f t="shared" si="0"/>
        <v>1860</v>
      </c>
      <c r="B16" s="78">
        <v>6.9199999999965796</v>
      </c>
      <c r="C16" s="78">
        <v>7.45</v>
      </c>
      <c r="D16" s="78"/>
      <c r="E16" s="319">
        <v>3.6307271026962535</v>
      </c>
      <c r="F16" s="45"/>
    </row>
    <row r="17" spans="1:6" ht="15" x14ac:dyDescent="0.25">
      <c r="A17" s="77">
        <f t="shared" si="0"/>
        <v>1861</v>
      </c>
      <c r="B17" s="78">
        <v>6.8999999999974628</v>
      </c>
      <c r="C17" s="320"/>
      <c r="D17" s="78"/>
      <c r="E17" s="319"/>
      <c r="F17" s="45"/>
    </row>
    <row r="18" spans="1:6" ht="15" x14ac:dyDescent="0.25">
      <c r="A18" s="77">
        <f t="shared" si="0"/>
        <v>1862</v>
      </c>
      <c r="B18" s="78">
        <v>6.7399999999947964</v>
      </c>
      <c r="C18" s="320"/>
      <c r="D18" s="78"/>
      <c r="E18" s="319"/>
      <c r="F18" s="45"/>
    </row>
    <row r="19" spans="1:6" ht="15" x14ac:dyDescent="0.25">
      <c r="A19" s="77">
        <f t="shared" si="0"/>
        <v>1863</v>
      </c>
      <c r="B19" s="78">
        <v>6.4300000000032762</v>
      </c>
      <c r="C19" s="320"/>
      <c r="D19" s="78"/>
      <c r="E19" s="319"/>
      <c r="F19" s="45"/>
    </row>
    <row r="20" spans="1:6" ht="15" x14ac:dyDescent="0.25">
      <c r="A20" s="77">
        <f t="shared" si="0"/>
        <v>1864</v>
      </c>
      <c r="B20" s="78">
        <v>6.3299999999983285</v>
      </c>
      <c r="C20" s="320"/>
      <c r="D20" s="78"/>
      <c r="E20" s="319"/>
      <c r="F20" s="45"/>
    </row>
    <row r="21" spans="1:6" ht="15" x14ac:dyDescent="0.25">
      <c r="A21" s="77">
        <f t="shared" si="0"/>
        <v>1865</v>
      </c>
      <c r="B21" s="78">
        <v>6.3799999999958574</v>
      </c>
      <c r="C21" s="320"/>
      <c r="D21" s="78"/>
      <c r="E21" s="319"/>
      <c r="F21" s="45"/>
    </row>
    <row r="22" spans="1:6" ht="15" x14ac:dyDescent="0.25">
      <c r="A22" s="77">
        <f t="shared" si="0"/>
        <v>1866</v>
      </c>
      <c r="B22" s="78">
        <v>6.8100000000013949</v>
      </c>
      <c r="C22" s="320"/>
      <c r="D22" s="78"/>
      <c r="E22" s="319"/>
      <c r="F22" s="45"/>
    </row>
    <row r="23" spans="1:6" ht="15" x14ac:dyDescent="0.25">
      <c r="A23" s="77">
        <f t="shared" si="0"/>
        <v>1867</v>
      </c>
      <c r="B23" s="78">
        <v>7.5799999999996466</v>
      </c>
      <c r="C23" s="320"/>
      <c r="D23" s="78"/>
      <c r="E23" s="319"/>
      <c r="F23" s="45"/>
    </row>
    <row r="24" spans="1:6" ht="15" x14ac:dyDescent="0.25">
      <c r="A24" s="77">
        <f t="shared" si="0"/>
        <v>1868</v>
      </c>
      <c r="B24" s="78">
        <v>7.7200000000020701</v>
      </c>
      <c r="C24" s="320"/>
      <c r="D24" s="78"/>
      <c r="E24" s="319"/>
      <c r="F24" s="45"/>
    </row>
    <row r="25" spans="1:6" ht="15" x14ac:dyDescent="0.25">
      <c r="A25" s="77">
        <f t="shared" si="0"/>
        <v>1869</v>
      </c>
      <c r="B25" s="78">
        <v>7.2900000000015073</v>
      </c>
      <c r="C25" s="320"/>
      <c r="D25" s="78"/>
      <c r="E25" s="319"/>
      <c r="F25" s="45"/>
    </row>
    <row r="26" spans="1:6" ht="15" x14ac:dyDescent="0.25">
      <c r="A26" s="77">
        <f t="shared" si="0"/>
        <v>1870</v>
      </c>
      <c r="B26" s="78">
        <v>6.9499999999990338</v>
      </c>
      <c r="C26" s="78">
        <v>6.6921659708990502</v>
      </c>
      <c r="D26" s="78">
        <v>6.53716354195722</v>
      </c>
      <c r="E26" s="319">
        <v>4.2127107806937039</v>
      </c>
      <c r="F26" s="45"/>
    </row>
    <row r="27" spans="1:6" ht="15" x14ac:dyDescent="0.25">
      <c r="A27" s="77">
        <f t="shared" si="0"/>
        <v>1871</v>
      </c>
      <c r="B27" s="78">
        <v>6.730000000025151</v>
      </c>
      <c r="C27" s="78">
        <v>6.6760526688378699</v>
      </c>
      <c r="D27" s="78">
        <v>6.3970049460724496</v>
      </c>
      <c r="E27" s="319">
        <v>4.2273189203516921</v>
      </c>
      <c r="F27" s="45"/>
    </row>
    <row r="28" spans="1:6" ht="15" x14ac:dyDescent="0.25">
      <c r="A28" s="77">
        <f t="shared" si="0"/>
        <v>1872</v>
      </c>
      <c r="B28" s="78">
        <v>6.8299999999900169</v>
      </c>
      <c r="C28" s="78">
        <v>6.7938761520154101</v>
      </c>
      <c r="D28" s="78">
        <v>6.2957798098741486</v>
      </c>
      <c r="E28" s="319">
        <v>4.2888372364196368</v>
      </c>
      <c r="F28" s="45"/>
    </row>
    <row r="29" spans="1:6" ht="15" x14ac:dyDescent="0.25">
      <c r="A29" s="77">
        <f t="shared" si="0"/>
        <v>1873</v>
      </c>
      <c r="B29" s="78">
        <v>6.90000000002322</v>
      </c>
      <c r="C29" s="78">
        <v>7.1407270797505307</v>
      </c>
      <c r="D29" s="78">
        <v>6.3314291286222364</v>
      </c>
      <c r="E29" s="319">
        <v>4.2720960624307667</v>
      </c>
      <c r="F29" s="45"/>
    </row>
    <row r="30" spans="1:6" ht="15" x14ac:dyDescent="0.25">
      <c r="A30" s="77">
        <f t="shared" si="0"/>
        <v>1874</v>
      </c>
      <c r="B30" s="78">
        <v>7.0099999999816625</v>
      </c>
      <c r="C30" s="78">
        <v>7.022262353980671</v>
      </c>
      <c r="D30" s="78">
        <v>6.0126162667696992</v>
      </c>
      <c r="E30" s="319">
        <v>4.5254754525464387</v>
      </c>
      <c r="F30" s="45"/>
    </row>
    <row r="31" spans="1:6" ht="15" x14ac:dyDescent="0.25">
      <c r="A31" s="77">
        <f t="shared" si="0"/>
        <v>1875</v>
      </c>
      <c r="B31" s="78">
        <v>7.0099999999947062</v>
      </c>
      <c r="C31" s="78">
        <v>6.3873044358824274</v>
      </c>
      <c r="D31" s="78">
        <v>6.3855721408400798</v>
      </c>
      <c r="E31" s="319">
        <v>4.5115289284268565</v>
      </c>
      <c r="F31" s="45"/>
    </row>
    <row r="32" spans="1:6" ht="15" x14ac:dyDescent="0.25">
      <c r="A32" s="77">
        <f t="shared" si="0"/>
        <v>1876</v>
      </c>
      <c r="B32" s="78">
        <v>7.1599999999920714</v>
      </c>
      <c r="C32" s="78">
        <v>6.7699803490416999</v>
      </c>
      <c r="D32" s="78">
        <v>6.3737554293941576</v>
      </c>
      <c r="E32" s="319">
        <v>4.6753628423883615</v>
      </c>
      <c r="F32" s="45"/>
    </row>
    <row r="33" spans="1:6" ht="15" x14ac:dyDescent="0.25">
      <c r="A33" s="77">
        <f t="shared" si="0"/>
        <v>1877</v>
      </c>
      <c r="B33" s="78">
        <v>7.1800000000258839</v>
      </c>
      <c r="C33" s="78">
        <v>6.9347325159530522</v>
      </c>
      <c r="D33" s="78">
        <v>6.4082554094664941</v>
      </c>
      <c r="E33" s="319">
        <v>4.7438063669420911</v>
      </c>
      <c r="F33" s="45"/>
    </row>
    <row r="34" spans="1:6" ht="15" x14ac:dyDescent="0.25">
      <c r="A34" s="77">
        <f t="shared" si="0"/>
        <v>1878</v>
      </c>
      <c r="B34" s="78">
        <v>7.2499999999978897</v>
      </c>
      <c r="C34" s="78">
        <v>7.4644421412231283</v>
      </c>
      <c r="D34" s="78">
        <v>6.1486927132839009</v>
      </c>
      <c r="E34" s="319">
        <v>4.7793825333520861</v>
      </c>
      <c r="F34" s="45"/>
    </row>
    <row r="35" spans="1:6" ht="15" x14ac:dyDescent="0.25">
      <c r="A35" s="77">
        <f t="shared" si="0"/>
        <v>1879</v>
      </c>
      <c r="B35" s="78">
        <v>7.1200000000095232</v>
      </c>
      <c r="C35" s="78">
        <v>7.44157556023778</v>
      </c>
      <c r="D35" s="78">
        <v>6.4996065021255234</v>
      </c>
      <c r="E35" s="319">
        <v>4.4788307237373921</v>
      </c>
      <c r="F35" s="45"/>
    </row>
    <row r="36" spans="1:6" ht="15" x14ac:dyDescent="0.25">
      <c r="A36" s="77">
        <f t="shared" si="0"/>
        <v>1880</v>
      </c>
      <c r="B36" s="78">
        <v>7.0799999999845928</v>
      </c>
      <c r="C36" s="78">
        <v>7.27979029491103</v>
      </c>
      <c r="D36" s="78">
        <v>6.4597933932832561</v>
      </c>
      <c r="E36" s="319">
        <v>4.1827543824590308</v>
      </c>
      <c r="F36" s="45"/>
    </row>
    <row r="37" spans="1:6" ht="15" x14ac:dyDescent="0.25">
      <c r="A37" s="77">
        <f t="shared" si="0"/>
        <v>1881</v>
      </c>
      <c r="B37" s="78">
        <v>6.7799999999934073</v>
      </c>
      <c r="C37" s="78">
        <v>6.9201497452831822</v>
      </c>
      <c r="D37" s="78">
        <v>6.415676165160761</v>
      </c>
      <c r="E37" s="319">
        <v>4.2091935755357817</v>
      </c>
      <c r="F37" s="45"/>
    </row>
    <row r="38" spans="1:6" ht="15" x14ac:dyDescent="0.25">
      <c r="A38" s="77">
        <f t="shared" si="0"/>
        <v>1882</v>
      </c>
      <c r="B38" s="78">
        <v>6.6499999999759725</v>
      </c>
      <c r="C38" s="78">
        <v>6.6741041979565763</v>
      </c>
      <c r="D38" s="78">
        <v>6.4956121267743505</v>
      </c>
      <c r="E38" s="319">
        <v>4.1678245471157105</v>
      </c>
      <c r="F38" s="45"/>
    </row>
    <row r="39" spans="1:6" ht="15" x14ac:dyDescent="0.25">
      <c r="A39" s="77">
        <f t="shared" ref="A39:A65" si="1">A38+1</f>
        <v>1883</v>
      </c>
      <c r="B39" s="78">
        <v>6.6899999999818265</v>
      </c>
      <c r="C39" s="78">
        <v>7.212389062650133</v>
      </c>
      <c r="D39" s="78">
        <v>6.4080383358170394</v>
      </c>
      <c r="E39" s="319">
        <v>4.2187482906010088</v>
      </c>
      <c r="F39" s="45"/>
    </row>
    <row r="40" spans="1:6" ht="15" x14ac:dyDescent="0.25">
      <c r="A40" s="77">
        <f t="shared" si="1"/>
        <v>1884</v>
      </c>
      <c r="B40" s="78">
        <v>6.7400000000140725</v>
      </c>
      <c r="C40" s="78">
        <v>7.5930299939256338</v>
      </c>
      <c r="D40" s="78">
        <v>6.280286313970123</v>
      </c>
      <c r="E40" s="319">
        <v>4.2941097942206188</v>
      </c>
      <c r="F40" s="45"/>
    </row>
    <row r="41" spans="1:6" ht="15" x14ac:dyDescent="0.25">
      <c r="A41" s="77">
        <f t="shared" si="1"/>
        <v>1885</v>
      </c>
      <c r="B41" s="78">
        <v>6.680000000022992</v>
      </c>
      <c r="C41" s="78">
        <v>7.6990687436269427</v>
      </c>
      <c r="D41" s="78">
        <v>6.3854756058554552</v>
      </c>
      <c r="E41" s="319">
        <v>4.4267042406738017</v>
      </c>
      <c r="F41" s="45"/>
    </row>
    <row r="42" spans="1:6" ht="15" x14ac:dyDescent="0.25">
      <c r="A42" s="77">
        <f t="shared" si="1"/>
        <v>1886</v>
      </c>
      <c r="B42" s="78">
        <v>6.6600000000079591</v>
      </c>
      <c r="C42" s="78">
        <v>7.9029090610928918</v>
      </c>
      <c r="D42" s="78">
        <v>6.5186173021994938</v>
      </c>
      <c r="E42" s="319">
        <v>4.4484427045357569</v>
      </c>
      <c r="F42" s="45"/>
    </row>
    <row r="43" spans="1:6" ht="15" x14ac:dyDescent="0.25">
      <c r="A43" s="77">
        <f t="shared" si="1"/>
        <v>1887</v>
      </c>
      <c r="B43" s="78">
        <v>6.8100000000147203</v>
      </c>
      <c r="C43" s="78">
        <v>7.8804903155373722</v>
      </c>
      <c r="D43" s="78">
        <v>6.6482423801870345</v>
      </c>
      <c r="E43" s="319">
        <v>4.4770930317241016</v>
      </c>
      <c r="F43" s="45"/>
    </row>
    <row r="44" spans="1:6" ht="15" x14ac:dyDescent="0.25">
      <c r="A44" s="77">
        <f t="shared" si="1"/>
        <v>1888</v>
      </c>
      <c r="B44" s="78">
        <v>6.7900000000084297</v>
      </c>
      <c r="C44" s="78">
        <v>7.4171405231963554</v>
      </c>
      <c r="D44" s="78">
        <v>6.4840338163957778</v>
      </c>
      <c r="E44" s="319">
        <v>4.6680011114003923</v>
      </c>
      <c r="F44" s="45"/>
    </row>
    <row r="45" spans="1:6" ht="15" x14ac:dyDescent="0.25">
      <c r="A45" s="77">
        <f t="shared" si="1"/>
        <v>1889</v>
      </c>
      <c r="B45" s="78">
        <v>6.8399999999841699</v>
      </c>
      <c r="C45" s="78">
        <v>7.5322741806640128</v>
      </c>
      <c r="D45" s="78">
        <v>6.3377017488717087</v>
      </c>
      <c r="E45" s="319">
        <v>4.5331163042172298</v>
      </c>
      <c r="F45" s="45"/>
    </row>
    <row r="46" spans="1:6" ht="15" x14ac:dyDescent="0.25">
      <c r="A46" s="77">
        <f t="shared" si="1"/>
        <v>1890</v>
      </c>
      <c r="B46" s="78">
        <v>6.9000000000184301</v>
      </c>
      <c r="C46" s="78">
        <v>7.4619378642539269</v>
      </c>
      <c r="D46" s="78">
        <v>6.2224949221544739</v>
      </c>
      <c r="E46" s="319">
        <v>4.6234275643906404</v>
      </c>
      <c r="F46" s="45"/>
    </row>
    <row r="47" spans="1:6" ht="15" x14ac:dyDescent="0.25">
      <c r="A47" s="77">
        <f t="shared" si="1"/>
        <v>1891</v>
      </c>
      <c r="B47" s="78">
        <v>7.0100000000102796</v>
      </c>
      <c r="C47" s="78">
        <v>7.475631376047696</v>
      </c>
      <c r="D47" s="78">
        <v>6.5486587150597906</v>
      </c>
      <c r="E47" s="319">
        <v>4.6487098838640382</v>
      </c>
      <c r="F47" s="45"/>
    </row>
    <row r="48" spans="1:6" ht="15" x14ac:dyDescent="0.25">
      <c r="A48" s="77">
        <f t="shared" si="1"/>
        <v>1892</v>
      </c>
      <c r="B48" s="78">
        <v>7.0600000000113354</v>
      </c>
      <c r="C48" s="78">
        <v>7.3477603176715558</v>
      </c>
      <c r="D48" s="78">
        <v>6.0335495675427646</v>
      </c>
      <c r="E48" s="319">
        <v>4.5775512989333365</v>
      </c>
      <c r="F48" s="45"/>
    </row>
    <row r="49" spans="1:6" ht="15" x14ac:dyDescent="0.25">
      <c r="A49" s="77">
        <f t="shared" si="1"/>
        <v>1893</v>
      </c>
      <c r="B49" s="78">
        <v>7.1300000000142694</v>
      </c>
      <c r="C49" s="78">
        <v>7.4292963773033867</v>
      </c>
      <c r="D49" s="78">
        <v>5.9159832360928108</v>
      </c>
      <c r="E49" s="319">
        <v>4.75339589043634</v>
      </c>
      <c r="F49" s="45"/>
    </row>
    <row r="50" spans="1:6" ht="15" x14ac:dyDescent="0.25">
      <c r="A50" s="77">
        <f t="shared" si="1"/>
        <v>1894</v>
      </c>
      <c r="B50" s="78">
        <v>6.7800000000031053</v>
      </c>
      <c r="C50" s="78">
        <v>7.7217605826037419</v>
      </c>
      <c r="D50" s="78">
        <v>5.9968304016006444</v>
      </c>
      <c r="E50" s="319">
        <v>5.0853811985888884</v>
      </c>
      <c r="F50" s="45"/>
    </row>
    <row r="51" spans="1:6" ht="15" x14ac:dyDescent="0.25">
      <c r="A51" s="77">
        <f t="shared" si="1"/>
        <v>1895</v>
      </c>
      <c r="B51" s="78">
        <v>6.7199999999784099</v>
      </c>
      <c r="C51" s="78">
        <v>7.7849235255428733</v>
      </c>
      <c r="D51" s="78">
        <v>5.8208836932695318</v>
      </c>
      <c r="E51" s="319">
        <v>4.7261362065604047</v>
      </c>
      <c r="F51" s="45"/>
    </row>
    <row r="52" spans="1:6" ht="15" x14ac:dyDescent="0.25">
      <c r="A52" s="77">
        <f t="shared" si="1"/>
        <v>1896</v>
      </c>
      <c r="B52" s="78">
        <v>6.6499999999876884</v>
      </c>
      <c r="C52" s="78">
        <v>7.0802226220841344</v>
      </c>
      <c r="D52" s="78">
        <v>5.6628482397718081</v>
      </c>
      <c r="E52" s="319">
        <v>5.0170528712039557</v>
      </c>
      <c r="F52" s="45"/>
    </row>
    <row r="53" spans="1:6" ht="15" x14ac:dyDescent="0.25">
      <c r="A53" s="77">
        <f t="shared" si="1"/>
        <v>1897</v>
      </c>
      <c r="B53" s="78">
        <v>6.7900000000127507</v>
      </c>
      <c r="C53" s="78">
        <v>7.4720374663179392</v>
      </c>
      <c r="D53" s="78">
        <v>5.6360064153923801</v>
      </c>
      <c r="E53" s="319">
        <v>4.8602934123870494</v>
      </c>
      <c r="F53" s="45"/>
    </row>
    <row r="54" spans="1:6" ht="15" x14ac:dyDescent="0.25">
      <c r="A54" s="77">
        <f t="shared" si="1"/>
        <v>1898</v>
      </c>
      <c r="B54" s="78">
        <v>6.630000000016838</v>
      </c>
      <c r="C54" s="78">
        <v>6.9494178803060569</v>
      </c>
      <c r="D54" s="78">
        <v>5.5593312421064454</v>
      </c>
      <c r="E54" s="319">
        <v>4.9194843507208663</v>
      </c>
      <c r="F54" s="45"/>
    </row>
    <row r="55" spans="1:6" ht="15" x14ac:dyDescent="0.25">
      <c r="A55" s="77">
        <f t="shared" si="1"/>
        <v>1899</v>
      </c>
      <c r="B55" s="78">
        <v>6.5599999999673226</v>
      </c>
      <c r="C55" s="78">
        <v>6.8390922592713004</v>
      </c>
      <c r="D55" s="78">
        <v>5.8339268207942059</v>
      </c>
      <c r="E55" s="319">
        <v>4.5975140319409498</v>
      </c>
      <c r="F55" s="45"/>
    </row>
    <row r="56" spans="1:6" ht="15" x14ac:dyDescent="0.25">
      <c r="A56" s="77">
        <f t="shared" si="1"/>
        <v>1900</v>
      </c>
      <c r="B56" s="78">
        <v>6.8999999999897303</v>
      </c>
      <c r="C56" s="78">
        <v>6.9235720368908353</v>
      </c>
      <c r="D56" s="78">
        <v>6.1429654617285081</v>
      </c>
      <c r="E56" s="319">
        <v>4.6992202486895449</v>
      </c>
      <c r="F56" s="45"/>
    </row>
    <row r="57" spans="1:6" ht="15" x14ac:dyDescent="0.25">
      <c r="A57" s="77">
        <f t="shared" si="1"/>
        <v>1901</v>
      </c>
      <c r="B57" s="78">
        <v>7.0800000000021397</v>
      </c>
      <c r="C57" s="78">
        <v>7.3303868337662861</v>
      </c>
      <c r="D57" s="78">
        <v>6.4754688146863337</v>
      </c>
      <c r="E57" s="319">
        <v>4.345480600003822</v>
      </c>
      <c r="F57" s="45"/>
    </row>
    <row r="58" spans="1:6" ht="15" x14ac:dyDescent="0.25">
      <c r="A58" s="77">
        <f t="shared" si="1"/>
        <v>1902</v>
      </c>
      <c r="B58" s="78">
        <v>7.0700000000165835</v>
      </c>
      <c r="C58" s="78">
        <v>7.4806002555230462</v>
      </c>
      <c r="D58" s="78">
        <v>6.3406297039531916</v>
      </c>
      <c r="E58" s="319">
        <v>4.388174323705246</v>
      </c>
      <c r="F58" s="45"/>
    </row>
    <row r="59" spans="1:6" ht="15" x14ac:dyDescent="0.25">
      <c r="A59" s="77">
        <f t="shared" si="1"/>
        <v>1903</v>
      </c>
      <c r="B59" s="78">
        <v>7.3399999999853716</v>
      </c>
      <c r="C59" s="78">
        <v>7.4258707623700504</v>
      </c>
      <c r="D59" s="78">
        <v>6.0379532163869643</v>
      </c>
      <c r="E59" s="319">
        <v>4.4382380244605226</v>
      </c>
      <c r="F59" s="45"/>
    </row>
    <row r="60" spans="1:6" ht="15" x14ac:dyDescent="0.25">
      <c r="A60" s="77">
        <f t="shared" si="1"/>
        <v>1904</v>
      </c>
      <c r="B60" s="78">
        <v>7.4499999999730138</v>
      </c>
      <c r="C60" s="78">
        <v>7.4329168067314502</v>
      </c>
      <c r="D60" s="78">
        <v>5.9877637483748867</v>
      </c>
      <c r="E60" s="319">
        <v>4.4443696226349561</v>
      </c>
      <c r="F60" s="45"/>
    </row>
    <row r="61" spans="1:6" ht="15" x14ac:dyDescent="0.25">
      <c r="A61" s="77">
        <f t="shared" si="1"/>
        <v>1905</v>
      </c>
      <c r="B61" s="78">
        <v>7.2000000000208866</v>
      </c>
      <c r="C61" s="78">
        <v>7.3047398364269513</v>
      </c>
      <c r="D61" s="78">
        <v>5.8569581965309458</v>
      </c>
      <c r="E61" s="319">
        <v>4.2343042889314102</v>
      </c>
      <c r="F61" s="45"/>
    </row>
    <row r="62" spans="1:6" ht="15" x14ac:dyDescent="0.25">
      <c r="A62" s="77">
        <f t="shared" si="1"/>
        <v>1906</v>
      </c>
      <c r="B62" s="78">
        <v>6.9099999999817072</v>
      </c>
      <c r="C62" s="78">
        <v>7.5653723941262054</v>
      </c>
      <c r="D62" s="78">
        <v>6.0078198582308531</v>
      </c>
      <c r="E62" s="319">
        <v>4.2283037559927026</v>
      </c>
      <c r="F62" s="45"/>
    </row>
    <row r="63" spans="1:6" ht="15" x14ac:dyDescent="0.25">
      <c r="A63" s="77">
        <f t="shared" si="1"/>
        <v>1907</v>
      </c>
      <c r="B63" s="78">
        <v>6.7500000000063025</v>
      </c>
      <c r="C63" s="78">
        <v>6.9230687922942353</v>
      </c>
      <c r="D63" s="78">
        <v>5.9896446606003604</v>
      </c>
      <c r="E63" s="319">
        <v>4.508979178208806</v>
      </c>
      <c r="F63" s="45"/>
    </row>
    <row r="64" spans="1:6" ht="15" x14ac:dyDescent="0.25">
      <c r="A64" s="77">
        <f t="shared" si="1"/>
        <v>1908</v>
      </c>
      <c r="B64" s="78">
        <v>7.1699999999951229</v>
      </c>
      <c r="C64" s="78">
        <v>7.1240385502378976</v>
      </c>
      <c r="D64" s="78">
        <v>6.2572030141707851</v>
      </c>
      <c r="E64" s="319">
        <v>4.9152989230894599</v>
      </c>
      <c r="F64" s="45"/>
    </row>
    <row r="65" spans="1:6" ht="15" x14ac:dyDescent="0.25">
      <c r="A65" s="77">
        <f t="shared" si="1"/>
        <v>1909</v>
      </c>
      <c r="B65" s="78">
        <v>7.189999999972672</v>
      </c>
      <c r="C65" s="78">
        <v>7.0518818908534433</v>
      </c>
      <c r="D65" s="78">
        <v>6.0274485011368206</v>
      </c>
      <c r="E65" s="319">
        <v>4.6106530249213318</v>
      </c>
      <c r="F65" s="45"/>
    </row>
    <row r="66" spans="1:6" ht="15" x14ac:dyDescent="0.25">
      <c r="A66" s="77">
        <v>1910</v>
      </c>
      <c r="B66" s="78">
        <v>7.0300000000294798</v>
      </c>
      <c r="C66" s="78">
        <v>7.5377305363742106</v>
      </c>
      <c r="D66" s="79">
        <v>6.0806950569303204</v>
      </c>
      <c r="E66" s="319">
        <v>4.4945588052683929</v>
      </c>
      <c r="F66" s="45"/>
    </row>
    <row r="67" spans="1:6" ht="15" x14ac:dyDescent="0.25">
      <c r="A67" s="77">
        <f t="shared" ref="A67:A98" si="2">A66+1</f>
        <v>1911</v>
      </c>
      <c r="B67" s="78">
        <v>7.1300000000029504</v>
      </c>
      <c r="C67" s="78">
        <v>6.993598288736548</v>
      </c>
      <c r="D67" s="78">
        <v>6.0475832759453478</v>
      </c>
      <c r="E67" s="319">
        <v>4.8746655097572598</v>
      </c>
      <c r="F67" s="45"/>
    </row>
    <row r="68" spans="1:6" ht="15" x14ac:dyDescent="0.25">
      <c r="A68" s="77">
        <f t="shared" si="2"/>
        <v>1912</v>
      </c>
      <c r="B68" s="78">
        <v>7.1999999999837296</v>
      </c>
      <c r="C68" s="78">
        <v>6.4100098403730401</v>
      </c>
      <c r="D68" s="78">
        <v>5.9779032048732557</v>
      </c>
      <c r="E68" s="319">
        <v>4.8573819825888238</v>
      </c>
      <c r="F68" s="45"/>
    </row>
    <row r="69" spans="1:6" ht="15" x14ac:dyDescent="0.25">
      <c r="A69" s="77">
        <f t="shared" si="2"/>
        <v>1913</v>
      </c>
      <c r="B69" s="78">
        <v>6.8999999999677399</v>
      </c>
      <c r="C69" s="78">
        <v>6.7220189650543762</v>
      </c>
      <c r="D69" s="78">
        <v>6.2315708665119294</v>
      </c>
      <c r="E69" s="319">
        <v>4.6919507666628029</v>
      </c>
      <c r="F69" s="45"/>
    </row>
    <row r="70" spans="1:6" ht="15" x14ac:dyDescent="0.25">
      <c r="A70" s="77">
        <f t="shared" si="2"/>
        <v>1914</v>
      </c>
      <c r="B70" s="78">
        <v>5.4799999999947566</v>
      </c>
      <c r="C70" s="78">
        <v>6.8258179505654839</v>
      </c>
      <c r="D70" s="78">
        <v>5.9656201016361354</v>
      </c>
      <c r="E70" s="319">
        <v>5.1977750836957686</v>
      </c>
      <c r="F70" s="45"/>
    </row>
    <row r="71" spans="1:6" ht="15" x14ac:dyDescent="0.25">
      <c r="A71" s="77">
        <f t="shared" si="2"/>
        <v>1915</v>
      </c>
      <c r="B71" s="78">
        <v>4.5100000000043945</v>
      </c>
      <c r="C71" s="78">
        <v>6.9339247949692222</v>
      </c>
      <c r="D71" s="78">
        <v>5.7021927261679517</v>
      </c>
      <c r="E71" s="319">
        <v>5.4415492971977377</v>
      </c>
      <c r="F71" s="45"/>
    </row>
    <row r="72" spans="1:6" ht="15" x14ac:dyDescent="0.25">
      <c r="A72" s="77">
        <f t="shared" si="2"/>
        <v>1916</v>
      </c>
      <c r="B72" s="78">
        <v>3.9200000000016786</v>
      </c>
      <c r="C72" s="78">
        <v>5.782581496506042</v>
      </c>
      <c r="D72" s="78">
        <v>5.3824539917446907</v>
      </c>
      <c r="E72" s="319">
        <v>4.8959982365733117</v>
      </c>
      <c r="F72" s="45"/>
    </row>
    <row r="73" spans="1:6" ht="15" x14ac:dyDescent="0.25">
      <c r="A73" s="77">
        <f t="shared" si="2"/>
        <v>1917</v>
      </c>
      <c r="B73" s="78">
        <v>3.8500000000018137</v>
      </c>
      <c r="C73" s="78">
        <v>5.4224626910377864</v>
      </c>
      <c r="D73" s="78">
        <v>5.0573772352571869</v>
      </c>
      <c r="E73" s="319">
        <v>4.2679983556679613</v>
      </c>
      <c r="F73" s="45"/>
    </row>
    <row r="74" spans="1:6" ht="15" x14ac:dyDescent="0.25">
      <c r="A74" s="77">
        <f t="shared" si="2"/>
        <v>1918</v>
      </c>
      <c r="B74" s="78">
        <v>3.8099999999960232</v>
      </c>
      <c r="C74" s="78">
        <v>5.6540665876307408</v>
      </c>
      <c r="D74" s="78">
        <v>4.7376766493464713</v>
      </c>
      <c r="E74" s="319">
        <v>3.6865751273437692</v>
      </c>
      <c r="F74" s="45"/>
    </row>
    <row r="75" spans="1:6" ht="15" x14ac:dyDescent="0.25">
      <c r="A75" s="77">
        <f t="shared" si="2"/>
        <v>1919</v>
      </c>
      <c r="B75" s="78">
        <v>3.5000000000009779</v>
      </c>
      <c r="C75" s="78">
        <v>4.9631467565247398</v>
      </c>
      <c r="D75" s="78">
        <v>4.4160594955773282</v>
      </c>
      <c r="E75" s="319">
        <v>3.8270983132899894</v>
      </c>
      <c r="F75" s="45"/>
    </row>
    <row r="76" spans="1:6" ht="15" x14ac:dyDescent="0.25">
      <c r="A76" s="77">
        <f t="shared" si="2"/>
        <v>1920</v>
      </c>
      <c r="B76" s="78">
        <v>3.2326742611352772</v>
      </c>
      <c r="C76" s="78">
        <v>4.5611337085593524</v>
      </c>
      <c r="D76" s="79">
        <v>3.336913583673073</v>
      </c>
      <c r="E76" s="319">
        <v>3.4139161344692814</v>
      </c>
      <c r="F76" s="45"/>
    </row>
    <row r="77" spans="1:6" ht="15" x14ac:dyDescent="0.25">
      <c r="A77" s="77">
        <f t="shared" si="2"/>
        <v>1921</v>
      </c>
      <c r="B77" s="78">
        <v>3.8353116324222007</v>
      </c>
      <c r="C77" s="78">
        <v>4.166420614787703</v>
      </c>
      <c r="D77" s="78">
        <v>2.8548298752123662</v>
      </c>
      <c r="E77" s="319">
        <v>4.132363003222042</v>
      </c>
      <c r="F77" s="45"/>
    </row>
    <row r="78" spans="1:6" ht="15" x14ac:dyDescent="0.25">
      <c r="A78" s="77">
        <f t="shared" si="2"/>
        <v>1922</v>
      </c>
      <c r="B78" s="78">
        <v>4.3129142031085479</v>
      </c>
      <c r="C78" s="78">
        <v>3.8020664259949939</v>
      </c>
      <c r="D78" s="78">
        <v>2.3658944180204835</v>
      </c>
      <c r="E78" s="319">
        <v>4.2749065308338352</v>
      </c>
      <c r="F78" s="45"/>
    </row>
    <row r="79" spans="1:6" ht="15" x14ac:dyDescent="0.25">
      <c r="A79" s="77">
        <f t="shared" si="2"/>
        <v>1923</v>
      </c>
      <c r="B79" s="78">
        <v>4.6620156319599868</v>
      </c>
      <c r="C79" s="78">
        <v>3.3594723653642511</v>
      </c>
      <c r="D79" s="78">
        <v>2.4033798391639505</v>
      </c>
      <c r="E79" s="319">
        <v>3.8089373864131151</v>
      </c>
      <c r="F79" s="45"/>
    </row>
    <row r="80" spans="1:6" ht="15" x14ac:dyDescent="0.25">
      <c r="A80" s="77">
        <f t="shared" si="2"/>
        <v>1924</v>
      </c>
      <c r="B80" s="78">
        <v>4.8230377533199364</v>
      </c>
      <c r="C80" s="78">
        <v>3.2208125974504695</v>
      </c>
      <c r="D80" s="78">
        <v>2.2131004637466551</v>
      </c>
      <c r="E80" s="319">
        <v>3.9365360593814995</v>
      </c>
      <c r="F80" s="45"/>
    </row>
    <row r="81" spans="1:6" ht="15" x14ac:dyDescent="0.25">
      <c r="A81" s="77">
        <f t="shared" si="2"/>
        <v>1925</v>
      </c>
      <c r="B81" s="78">
        <v>4.7459652790847198</v>
      </c>
      <c r="C81" s="78">
        <v>2.9331990956783032</v>
      </c>
      <c r="D81" s="78">
        <v>2.3010674720668556</v>
      </c>
      <c r="E81" s="319">
        <v>4.0758296420569824</v>
      </c>
      <c r="F81" s="45"/>
    </row>
    <row r="82" spans="1:6" ht="15" x14ac:dyDescent="0.25">
      <c r="A82" s="77">
        <f t="shared" si="2"/>
        <v>1926</v>
      </c>
      <c r="B82" s="78">
        <v>4.9579375988659535</v>
      </c>
      <c r="C82" s="78">
        <v>3.0042481609914993</v>
      </c>
      <c r="D82" s="78">
        <v>2.67173178028164</v>
      </c>
      <c r="E82" s="319">
        <v>4.0190438731164173</v>
      </c>
      <c r="F82" s="45"/>
    </row>
    <row r="83" spans="1:6" ht="15" x14ac:dyDescent="0.25">
      <c r="A83" s="77">
        <f t="shared" si="2"/>
        <v>1927</v>
      </c>
      <c r="B83" s="78">
        <v>4.8752787407136671</v>
      </c>
      <c r="C83" s="78">
        <v>3.4140949903894589</v>
      </c>
      <c r="D83" s="78">
        <v>2.747510387259593</v>
      </c>
      <c r="E83" s="319">
        <v>4.3749766429278498</v>
      </c>
      <c r="F83" s="45"/>
    </row>
    <row r="84" spans="1:6" ht="15" x14ac:dyDescent="0.25">
      <c r="A84" s="77">
        <f t="shared" si="2"/>
        <v>1928</v>
      </c>
      <c r="B84" s="78">
        <v>4.825449825035923</v>
      </c>
      <c r="C84" s="78">
        <v>3.4951588343185862</v>
      </c>
      <c r="D84" s="78">
        <v>2.7994292717465021</v>
      </c>
      <c r="E84" s="319">
        <v>4.9314912947920515</v>
      </c>
      <c r="F84" s="45"/>
    </row>
    <row r="85" spans="1:6" ht="15" x14ac:dyDescent="0.25">
      <c r="A85" s="77">
        <f t="shared" si="2"/>
        <v>1929</v>
      </c>
      <c r="B85" s="78">
        <v>4.5271240556928483</v>
      </c>
      <c r="C85" s="78">
        <v>3.7041053209444637</v>
      </c>
      <c r="D85" s="78">
        <v>3.0461071440156706</v>
      </c>
      <c r="E85" s="319">
        <v>4.875233108632699</v>
      </c>
      <c r="F85" s="45"/>
    </row>
    <row r="86" spans="1:6" ht="15" x14ac:dyDescent="0.25">
      <c r="A86" s="77">
        <f t="shared" si="2"/>
        <v>1930</v>
      </c>
      <c r="B86" s="78">
        <v>4.3986995979957619</v>
      </c>
      <c r="C86" s="78">
        <v>3.9894134030214157</v>
      </c>
      <c r="D86" s="79">
        <v>3.2052214459535779</v>
      </c>
      <c r="E86" s="319">
        <v>4.9532966084406356</v>
      </c>
      <c r="F86" s="45"/>
    </row>
    <row r="87" spans="1:6" ht="15" x14ac:dyDescent="0.25">
      <c r="A87" s="77">
        <f t="shared" si="2"/>
        <v>1931</v>
      </c>
      <c r="B87" s="78">
        <v>4.8635880097728066</v>
      </c>
      <c r="C87" s="78">
        <v>4.0389486364910576</v>
      </c>
      <c r="D87" s="78">
        <v>3.3662215732759933</v>
      </c>
      <c r="E87" s="319">
        <v>4.7851845172104737</v>
      </c>
      <c r="F87" s="45"/>
    </row>
    <row r="88" spans="1:6" ht="15" x14ac:dyDescent="0.25">
      <c r="A88" s="77">
        <f t="shared" si="2"/>
        <v>1932</v>
      </c>
      <c r="B88" s="78">
        <f>0.9*561.525800041339%</f>
        <v>5.0537322003720515</v>
      </c>
      <c r="C88" s="78">
        <v>4.4312339161456267</v>
      </c>
      <c r="D88" s="78">
        <v>3.4860205581798818</v>
      </c>
      <c r="E88" s="319">
        <v>5.0577020110165263</v>
      </c>
      <c r="F88" s="45"/>
    </row>
    <row r="89" spans="1:6" ht="15" x14ac:dyDescent="0.25">
      <c r="A89" s="77">
        <f t="shared" si="2"/>
        <v>1933</v>
      </c>
      <c r="B89" s="78">
        <f>0.8*607.278695998521%</f>
        <v>4.8582295679881682</v>
      </c>
      <c r="C89" s="78">
        <v>4.411245256461644</v>
      </c>
      <c r="D89" s="78">
        <v>3.3126732184685812</v>
      </c>
      <c r="E89" s="319">
        <v>5.4967564753909262</v>
      </c>
      <c r="F89" s="45"/>
    </row>
    <row r="90" spans="1:6" ht="15" x14ac:dyDescent="0.25">
      <c r="A90" s="77">
        <f t="shared" si="2"/>
        <v>1934</v>
      </c>
      <c r="B90" s="78">
        <f>0.8*608.602514239049%</f>
        <v>4.8688201139123919</v>
      </c>
      <c r="C90" s="78">
        <v>4.6519109953011872</v>
      </c>
      <c r="D90" s="78">
        <v>3.0487643119295873</v>
      </c>
      <c r="E90" s="319">
        <v>5.0169753297408199</v>
      </c>
      <c r="F90" s="45"/>
    </row>
    <row r="91" spans="1:6" ht="15" x14ac:dyDescent="0.25">
      <c r="A91" s="77">
        <f t="shared" si="2"/>
        <v>1935</v>
      </c>
      <c r="B91" s="78">
        <f>0.8*612.549013015863%</f>
        <v>4.9003921041269045</v>
      </c>
      <c r="C91" s="78">
        <v>4.4244301765680847</v>
      </c>
      <c r="D91" s="78">
        <v>2.9049619699686837</v>
      </c>
      <c r="E91" s="319">
        <v>4.7827752631422538</v>
      </c>
      <c r="F91" s="45"/>
    </row>
    <row r="92" spans="1:6" ht="15" x14ac:dyDescent="0.25">
      <c r="A92" s="77">
        <f t="shared" si="2"/>
        <v>1936</v>
      </c>
      <c r="B92" s="78">
        <f>0.9*574.928756574413%</f>
        <v>5.1743588091697168</v>
      </c>
      <c r="C92" s="78">
        <v>4.1263083781106582</v>
      </c>
      <c r="D92" s="78">
        <v>2.7719592190505398</v>
      </c>
      <c r="E92" s="319">
        <v>4.9742708554239554</v>
      </c>
      <c r="F92" s="45"/>
    </row>
    <row r="93" spans="1:6" ht="15" x14ac:dyDescent="0.25">
      <c r="A93" s="77">
        <f t="shared" si="2"/>
        <v>1937</v>
      </c>
      <c r="B93" s="78">
        <f>0.9*509.878456002553%</f>
        <v>4.5889061040229775</v>
      </c>
      <c r="C93" s="78">
        <v>4.3617658544543767</v>
      </c>
      <c r="D93" s="78">
        <v>2.6705544819093019</v>
      </c>
      <c r="E93" s="319">
        <v>4.4789700727355406</v>
      </c>
      <c r="F93" s="45"/>
    </row>
    <row r="94" spans="1:6" ht="15" x14ac:dyDescent="0.25">
      <c r="A94" s="77">
        <f t="shared" si="2"/>
        <v>1938</v>
      </c>
      <c r="B94" s="78">
        <v>4.8261844735460846</v>
      </c>
      <c r="C94" s="78">
        <v>4.3965427253242391</v>
      </c>
      <c r="D94" s="78">
        <v>2.6478701221552639</v>
      </c>
      <c r="E94" s="319">
        <v>4.6149423503344398</v>
      </c>
      <c r="F94" s="45"/>
    </row>
    <row r="95" spans="1:6" ht="15" x14ac:dyDescent="0.25">
      <c r="A95" s="77">
        <f t="shared" si="2"/>
        <v>1939</v>
      </c>
      <c r="B95" s="78">
        <v>4.7005512495531141</v>
      </c>
      <c r="C95" s="78">
        <v>4.0055330358659269</v>
      </c>
      <c r="D95" s="78">
        <v>2.8162654408835128</v>
      </c>
      <c r="E95" s="319">
        <v>4.4514929207831955</v>
      </c>
      <c r="F95" s="45"/>
    </row>
    <row r="96" spans="1:6" ht="15" x14ac:dyDescent="0.25">
      <c r="A96" s="77">
        <f t="shared" si="2"/>
        <v>1940</v>
      </c>
      <c r="B96" s="78">
        <v>4.3235202591539164</v>
      </c>
      <c r="C96" s="78">
        <v>4.0219154343479486</v>
      </c>
      <c r="D96" s="79">
        <v>2.8724886611301321</v>
      </c>
      <c r="E96" s="319">
        <v>4.0810821462032125</v>
      </c>
      <c r="F96" s="45"/>
    </row>
    <row r="97" spans="1:6" ht="15" x14ac:dyDescent="0.25">
      <c r="A97" s="77">
        <f t="shared" si="2"/>
        <v>1941</v>
      </c>
      <c r="B97" s="78">
        <v>3.9897797624966378</v>
      </c>
      <c r="C97" s="78">
        <v>4.3029123408396472</v>
      </c>
      <c r="D97" s="78">
        <v>2.6318789344310343</v>
      </c>
      <c r="E97" s="319">
        <v>3.2341348450382603</v>
      </c>
      <c r="F97" s="45"/>
    </row>
    <row r="98" spans="1:6" ht="15" x14ac:dyDescent="0.25">
      <c r="A98" s="77">
        <f t="shared" si="2"/>
        <v>1942</v>
      </c>
      <c r="B98" s="78">
        <v>3.9597697027465437</v>
      </c>
      <c r="C98" s="78">
        <v>4.2241951408381828</v>
      </c>
      <c r="D98" s="78">
        <v>2.6963992530739795</v>
      </c>
      <c r="E98" s="319">
        <v>2.6266569531743706</v>
      </c>
      <c r="F98" s="45"/>
    </row>
    <row r="99" spans="1:6" ht="15" x14ac:dyDescent="0.25">
      <c r="A99" s="77">
        <f t="shared" ref="A99:A130" si="3">A98+1</f>
        <v>1943</v>
      </c>
      <c r="B99" s="78">
        <v>4.0331648877928803</v>
      </c>
      <c r="C99" s="78">
        <v>4.5418388128137339</v>
      </c>
      <c r="D99" s="78">
        <v>2.7870909771212147</v>
      </c>
      <c r="E99" s="319">
        <v>2.4418115988365106</v>
      </c>
      <c r="F99" s="45"/>
    </row>
    <row r="100" spans="1:6" ht="15" x14ac:dyDescent="0.25">
      <c r="A100" s="77">
        <f t="shared" si="3"/>
        <v>1944</v>
      </c>
      <c r="B100" s="78">
        <v>4.2375692293235279</v>
      </c>
      <c r="C100" s="78">
        <v>4.3961350742307426</v>
      </c>
      <c r="D100" s="78">
        <v>2.9620628872284862</v>
      </c>
      <c r="E100" s="319">
        <v>2.6626491050411603</v>
      </c>
      <c r="F100" s="45"/>
    </row>
    <row r="101" spans="1:6" ht="15" x14ac:dyDescent="0.25">
      <c r="A101" s="77">
        <f t="shared" si="3"/>
        <v>1945</v>
      </c>
      <c r="B101" s="78">
        <v>4.6160139726598368</v>
      </c>
      <c r="C101" s="78">
        <v>3.0340776384901704</v>
      </c>
      <c r="D101" s="78">
        <v>2.6048526825420142</v>
      </c>
      <c r="E101" s="319">
        <v>3.1280144973848238</v>
      </c>
      <c r="F101" s="45"/>
    </row>
    <row r="102" spans="1:6" ht="15" x14ac:dyDescent="0.25">
      <c r="A102" s="77">
        <f t="shared" si="3"/>
        <v>1946</v>
      </c>
      <c r="B102" s="78">
        <v>4.7055818187855953</v>
      </c>
      <c r="C102" s="78">
        <v>2.0557254909507341</v>
      </c>
      <c r="D102" s="78">
        <v>2.3512210633601534</v>
      </c>
      <c r="E102" s="319">
        <v>3.6682375112812724</v>
      </c>
      <c r="F102" s="45"/>
    </row>
    <row r="103" spans="1:6" ht="15" x14ac:dyDescent="0.25">
      <c r="A103" s="77">
        <f t="shared" si="3"/>
        <v>1947</v>
      </c>
      <c r="B103" s="78">
        <v>4.332786862668133</v>
      </c>
      <c r="C103" s="78">
        <v>2.1089854408284934</v>
      </c>
      <c r="D103" s="78">
        <v>2.2303064955426044</v>
      </c>
      <c r="E103" s="319">
        <v>3.7171985689282803</v>
      </c>
      <c r="F103" s="45"/>
    </row>
    <row r="104" spans="1:6" ht="15" x14ac:dyDescent="0.25">
      <c r="A104" s="77">
        <f t="shared" si="3"/>
        <v>1948</v>
      </c>
      <c r="B104" s="78">
        <v>4.0121102468875804</v>
      </c>
      <c r="C104" s="78">
        <v>1.8959754673960041</v>
      </c>
      <c r="D104" s="78">
        <v>2.1503089437890304</v>
      </c>
      <c r="E104" s="319">
        <v>3.568391413772102</v>
      </c>
      <c r="F104" s="45"/>
    </row>
    <row r="105" spans="1:6" ht="15" x14ac:dyDescent="0.25">
      <c r="A105" s="77">
        <f t="shared" si="3"/>
        <v>1949</v>
      </c>
      <c r="B105" s="78">
        <v>3.9203971654477807</v>
      </c>
      <c r="C105" s="78">
        <v>1.7991448047588698</v>
      </c>
      <c r="D105" s="78">
        <v>2.0594546040982551</v>
      </c>
      <c r="E105" s="319">
        <v>3.7807020077340794</v>
      </c>
      <c r="F105" s="45"/>
    </row>
    <row r="106" spans="1:6" ht="15" x14ac:dyDescent="0.25">
      <c r="A106" s="77">
        <f t="shared" si="3"/>
        <v>1950</v>
      </c>
      <c r="B106" s="78">
        <v>3.976341974143728</v>
      </c>
      <c r="C106" s="78">
        <v>1.8357089045461272</v>
      </c>
      <c r="D106" s="79">
        <v>2.0451932690569739</v>
      </c>
      <c r="E106" s="319">
        <v>3.5820081068178178</v>
      </c>
      <c r="F106" s="45"/>
    </row>
    <row r="107" spans="1:6" ht="15" x14ac:dyDescent="0.25">
      <c r="A107" s="77">
        <f t="shared" si="3"/>
        <v>1951</v>
      </c>
      <c r="B107" s="78">
        <v>3.7152645918416312</v>
      </c>
      <c r="C107" s="78">
        <v>1.9133012084347523</v>
      </c>
      <c r="D107" s="78">
        <v>1.9514894828766489</v>
      </c>
      <c r="E107" s="319">
        <v>3.3620410021572722</v>
      </c>
      <c r="F107" s="45"/>
    </row>
    <row r="108" spans="1:6" ht="15" x14ac:dyDescent="0.25">
      <c r="A108" s="77">
        <f t="shared" si="3"/>
        <v>1952</v>
      </c>
      <c r="B108" s="78">
        <v>3.5772749390342264</v>
      </c>
      <c r="C108" s="78">
        <v>2.0151457993648161</v>
      </c>
      <c r="D108" s="78">
        <v>1.9144053994899335</v>
      </c>
      <c r="E108" s="319">
        <v>3.3692841352712959</v>
      </c>
      <c r="F108" s="45"/>
    </row>
    <row r="109" spans="1:6" ht="15" x14ac:dyDescent="0.25">
      <c r="A109" s="77">
        <f t="shared" si="3"/>
        <v>1953</v>
      </c>
      <c r="B109" s="78">
        <v>3.4236899304478436</v>
      </c>
      <c r="C109" s="78">
        <v>2.0842040535393629</v>
      </c>
      <c r="D109" s="78">
        <v>1.8989684787315686</v>
      </c>
      <c r="E109" s="319">
        <v>3.2964238975865006</v>
      </c>
      <c r="F109" s="45"/>
    </row>
    <row r="110" spans="1:6" ht="15" x14ac:dyDescent="0.25">
      <c r="A110" s="77">
        <f t="shared" si="3"/>
        <v>1954</v>
      </c>
      <c r="B110" s="78">
        <v>3.346741205553641</v>
      </c>
      <c r="C110" s="78">
        <v>2.102270358286332</v>
      </c>
      <c r="D110" s="78">
        <v>1.9209090633962789</v>
      </c>
      <c r="E110" s="319">
        <v>3.4573838664158143</v>
      </c>
      <c r="F110" s="45"/>
    </row>
    <row r="111" spans="1:6" ht="15" x14ac:dyDescent="0.25">
      <c r="A111" s="77">
        <f t="shared" si="3"/>
        <v>1955</v>
      </c>
      <c r="B111" s="78">
        <v>3.2244605238840758</v>
      </c>
      <c r="C111" s="78">
        <v>2.1857031329839458</v>
      </c>
      <c r="D111" s="78">
        <v>1.8058220130704674</v>
      </c>
      <c r="E111" s="319">
        <v>3.3893806922487935</v>
      </c>
      <c r="F111" s="45"/>
    </row>
    <row r="112" spans="1:6" ht="15" x14ac:dyDescent="0.25">
      <c r="A112" s="77">
        <f t="shared" si="3"/>
        <v>1956</v>
      </c>
      <c r="B112" s="78">
        <v>3.1451505478542874</v>
      </c>
      <c r="C112" s="78">
        <v>2.2963262094870061</v>
      </c>
      <c r="D112" s="78">
        <v>1.7386134953944004</v>
      </c>
      <c r="E112" s="319">
        <v>3.420161623765158</v>
      </c>
      <c r="F112" s="45"/>
    </row>
    <row r="113" spans="1:6" ht="15" x14ac:dyDescent="0.25">
      <c r="A113" s="77">
        <f t="shared" si="3"/>
        <v>1957</v>
      </c>
      <c r="B113" s="78">
        <v>3.1181155753924394</v>
      </c>
      <c r="C113" s="78">
        <v>2.3632633150476203</v>
      </c>
      <c r="D113" s="78">
        <v>1.737259250202319</v>
      </c>
      <c r="E113" s="319">
        <v>3.4137251391649479</v>
      </c>
      <c r="F113" s="45"/>
    </row>
    <row r="114" spans="1:6" ht="15" x14ac:dyDescent="0.25">
      <c r="A114" s="77">
        <f t="shared" si="3"/>
        <v>1958</v>
      </c>
      <c r="B114" s="78">
        <v>3.1223107858740549</v>
      </c>
      <c r="C114" s="78">
        <v>2.5062469330427852</v>
      </c>
      <c r="D114" s="78">
        <v>1.8205396847732229</v>
      </c>
      <c r="E114" s="319">
        <v>3.5880245839156193</v>
      </c>
      <c r="F114" s="45"/>
    </row>
    <row r="115" spans="1:6" ht="15" x14ac:dyDescent="0.25">
      <c r="A115" s="77">
        <f t="shared" si="3"/>
        <v>1959</v>
      </c>
      <c r="B115" s="78">
        <v>3.1413916994401703</v>
      </c>
      <c r="C115" s="78">
        <v>2.6432701425470979</v>
      </c>
      <c r="D115" s="78">
        <v>1.870925309613632</v>
      </c>
      <c r="E115" s="319">
        <v>3.5120821217007454</v>
      </c>
      <c r="F115" s="45"/>
    </row>
    <row r="116" spans="1:6" ht="15" x14ac:dyDescent="0.25">
      <c r="A116" s="77">
        <f t="shared" si="3"/>
        <v>1960</v>
      </c>
      <c r="B116" s="78">
        <v>3.1363819030310842</v>
      </c>
      <c r="C116" s="78">
        <v>2.6284867009322817</v>
      </c>
      <c r="D116" s="79">
        <v>1.9393542148176646</v>
      </c>
      <c r="E116" s="319">
        <v>3.5011028777099145</v>
      </c>
      <c r="F116" s="45"/>
    </row>
    <row r="117" spans="1:6" ht="15" x14ac:dyDescent="0.25">
      <c r="A117" s="77">
        <f t="shared" si="3"/>
        <v>1961</v>
      </c>
      <c r="B117" s="78">
        <v>3.1750400613841685</v>
      </c>
      <c r="C117" s="78">
        <v>2.7166809367485842</v>
      </c>
      <c r="D117" s="78">
        <v>2.0847878656277725</v>
      </c>
      <c r="E117" s="319">
        <v>3.586586405369093</v>
      </c>
      <c r="F117" s="45"/>
    </row>
    <row r="118" spans="1:6" ht="15" x14ac:dyDescent="0.25">
      <c r="A118" s="77">
        <f t="shared" si="3"/>
        <v>1962</v>
      </c>
      <c r="B118" s="78">
        <v>3.2762151277139027</v>
      </c>
      <c r="C118" s="78">
        <v>2.7342140040044414</v>
      </c>
      <c r="D118" s="78">
        <v>2.1735718323885824</v>
      </c>
      <c r="E118" s="319">
        <v>3.5201930214286392</v>
      </c>
      <c r="F118" s="45"/>
    </row>
    <row r="119" spans="1:6" ht="15" x14ac:dyDescent="0.25">
      <c r="A119" s="77">
        <f t="shared" si="3"/>
        <v>1963</v>
      </c>
      <c r="B119" s="78">
        <v>3.3476354964739121</v>
      </c>
      <c r="C119" s="78">
        <v>2.7807532423211203</v>
      </c>
      <c r="D119" s="78">
        <v>2.3000421510485527</v>
      </c>
      <c r="E119" s="319">
        <v>3.4562915513890689</v>
      </c>
      <c r="F119" s="45"/>
    </row>
    <row r="120" spans="1:6" ht="15" x14ac:dyDescent="0.25">
      <c r="A120" s="77">
        <f t="shared" si="3"/>
        <v>1964</v>
      </c>
      <c r="B120" s="78">
        <v>3.2162755741828746</v>
      </c>
      <c r="C120" s="78">
        <v>2.8109929705742966</v>
      </c>
      <c r="D120" s="78">
        <v>2.330802802456982</v>
      </c>
      <c r="E120" s="319">
        <v>3.4304249101187962</v>
      </c>
      <c r="F120" s="45"/>
    </row>
    <row r="121" spans="1:6" ht="15" x14ac:dyDescent="0.25">
      <c r="A121" s="77">
        <f t="shared" si="3"/>
        <v>1965</v>
      </c>
      <c r="B121" s="78">
        <v>3.1170402081021176</v>
      </c>
      <c r="C121" s="78">
        <v>2.8888253696794637</v>
      </c>
      <c r="D121" s="78">
        <v>2.3549148777090263</v>
      </c>
      <c r="E121" s="319">
        <v>3.4116823239467551</v>
      </c>
      <c r="F121" s="45"/>
    </row>
    <row r="122" spans="1:6" ht="15" x14ac:dyDescent="0.25">
      <c r="A122" s="77">
        <f t="shared" si="3"/>
        <v>1966</v>
      </c>
      <c r="B122" s="78">
        <v>3.1203745010672148</v>
      </c>
      <c r="C122" s="78">
        <v>2.9600306111504762</v>
      </c>
      <c r="D122" s="78">
        <v>2.4431534594115094</v>
      </c>
      <c r="E122" s="319">
        <v>3.2896701280367067</v>
      </c>
      <c r="F122" s="45"/>
    </row>
    <row r="123" spans="1:6" ht="15" x14ac:dyDescent="0.25">
      <c r="A123" s="77">
        <f t="shared" si="3"/>
        <v>1967</v>
      </c>
      <c r="B123" s="78">
        <v>3.1129524430760687</v>
      </c>
      <c r="C123" s="78">
        <v>3.0436628139244313</v>
      </c>
      <c r="D123" s="78">
        <v>2.67631567942085</v>
      </c>
      <c r="E123" s="319">
        <v>3.323370304798575</v>
      </c>
      <c r="F123" s="45"/>
    </row>
    <row r="124" spans="1:6" ht="15" x14ac:dyDescent="0.25">
      <c r="A124" s="77">
        <f t="shared" si="3"/>
        <v>1968</v>
      </c>
      <c r="B124" s="78">
        <v>2.9919498213579421</v>
      </c>
      <c r="C124" s="78">
        <v>3.149802921412078</v>
      </c>
      <c r="D124" s="78">
        <v>2.7164813985946772</v>
      </c>
      <c r="E124" s="319">
        <v>3.3939507541516636</v>
      </c>
      <c r="F124" s="45"/>
    </row>
    <row r="125" spans="1:6" ht="15" x14ac:dyDescent="0.25">
      <c r="A125" s="77">
        <f t="shared" si="3"/>
        <v>1969</v>
      </c>
      <c r="B125" s="78">
        <v>2.9575692005396985</v>
      </c>
      <c r="C125" s="78">
        <v>3.1622605429080415</v>
      </c>
      <c r="D125" s="78">
        <v>2.6442760651960033</v>
      </c>
      <c r="E125" s="319">
        <v>3.3283651959356368</v>
      </c>
      <c r="F125" s="45"/>
    </row>
    <row r="126" spans="1:6" ht="15" x14ac:dyDescent="0.25">
      <c r="A126" s="77">
        <f t="shared" si="3"/>
        <v>1970</v>
      </c>
      <c r="B126" s="78">
        <v>2.885828256341298</v>
      </c>
      <c r="C126" s="78">
        <v>3.1203288480821718</v>
      </c>
      <c r="D126" s="79">
        <v>2.5395923615253473</v>
      </c>
      <c r="E126" s="319">
        <v>3.2642236165975875</v>
      </c>
      <c r="F126" s="45"/>
    </row>
    <row r="127" spans="1:6" ht="15" x14ac:dyDescent="0.25">
      <c r="A127" s="77">
        <f t="shared" si="3"/>
        <v>1971</v>
      </c>
      <c r="B127" s="78">
        <v>2.8955958548079694</v>
      </c>
      <c r="C127" s="78">
        <v>3.0579120403161828</v>
      </c>
      <c r="D127" s="78">
        <v>2.4822329206832632</v>
      </c>
      <c r="E127" s="319">
        <v>3.2619856784347427</v>
      </c>
      <c r="F127" s="45"/>
    </row>
    <row r="128" spans="1:6" ht="15" x14ac:dyDescent="0.25">
      <c r="A128" s="77">
        <f t="shared" si="3"/>
        <v>1972</v>
      </c>
      <c r="B128" s="78">
        <v>2.9687086816372412</v>
      </c>
      <c r="C128" s="78">
        <v>3.0825610507204408</v>
      </c>
      <c r="D128" s="78">
        <v>2.5012257933099762</v>
      </c>
      <c r="E128" s="319">
        <v>3.3405949715927208</v>
      </c>
      <c r="F128" s="45"/>
    </row>
    <row r="129" spans="1:6" ht="15" x14ac:dyDescent="0.25">
      <c r="A129" s="77">
        <f t="shared" si="3"/>
        <v>1973</v>
      </c>
      <c r="B129" s="78">
        <v>2.9413482361627765</v>
      </c>
      <c r="C129" s="78">
        <v>3.0622248960422036</v>
      </c>
      <c r="D129" s="78">
        <v>2.4641161219947021</v>
      </c>
      <c r="E129" s="319">
        <v>3.2474784891328268</v>
      </c>
      <c r="F129" s="45"/>
    </row>
    <row r="130" spans="1:6" ht="15" x14ac:dyDescent="0.25">
      <c r="A130" s="77">
        <f t="shared" si="3"/>
        <v>1974</v>
      </c>
      <c r="B130" s="78">
        <v>2.9999906448790457</v>
      </c>
      <c r="C130" s="78">
        <v>3.034182804774018</v>
      </c>
      <c r="D130" s="78">
        <v>2.4841885609585965</v>
      </c>
      <c r="E130" s="319">
        <v>3.0721345933836441</v>
      </c>
      <c r="F130" s="45"/>
    </row>
    <row r="131" spans="1:6" ht="15" x14ac:dyDescent="0.25">
      <c r="A131" s="77">
        <f t="shared" ref="A131:A165" si="4">A130+1</f>
        <v>1975</v>
      </c>
      <c r="B131" s="78">
        <v>2.7141491538681821</v>
      </c>
      <c r="C131" s="78">
        <v>3.1197210648276839</v>
      </c>
      <c r="D131" s="78">
        <v>2.5864185611723669</v>
      </c>
      <c r="E131" s="319">
        <v>3.0571383666706056</v>
      </c>
      <c r="F131" s="45"/>
    </row>
    <row r="132" spans="1:6" ht="15" x14ac:dyDescent="0.25">
      <c r="A132" s="77">
        <f t="shared" si="4"/>
        <v>1976</v>
      </c>
      <c r="B132" s="78">
        <v>2.5463277261625641</v>
      </c>
      <c r="C132" s="78">
        <v>3.0779133208014113</v>
      </c>
      <c r="D132" s="78">
        <v>2.5710209735206999</v>
      </c>
      <c r="E132" s="319">
        <v>3.1111187334196271</v>
      </c>
      <c r="F132" s="45"/>
    </row>
    <row r="133" spans="1:6" ht="15" x14ac:dyDescent="0.25">
      <c r="A133" s="77">
        <f t="shared" si="4"/>
        <v>1977</v>
      </c>
      <c r="B133" s="78">
        <v>2.5060510775058411</v>
      </c>
      <c r="C133" s="78">
        <v>3.0987335798399847</v>
      </c>
      <c r="D133" s="78">
        <v>2.6574116043914482</v>
      </c>
      <c r="E133" s="319">
        <v>3.0960105675149729</v>
      </c>
      <c r="F133" s="45"/>
    </row>
    <row r="134" spans="1:6" ht="15" x14ac:dyDescent="0.25">
      <c r="A134" s="77">
        <f t="shared" si="4"/>
        <v>1978</v>
      </c>
      <c r="B134" s="78">
        <v>2.5961771564203642</v>
      </c>
      <c r="C134" s="78">
        <v>3.1982239437189675</v>
      </c>
      <c r="D134" s="78">
        <v>2.7650481811571974</v>
      </c>
      <c r="E134" s="319">
        <v>3.0520213533874032</v>
      </c>
      <c r="F134" s="45"/>
    </row>
    <row r="135" spans="1:6" ht="15" x14ac:dyDescent="0.25">
      <c r="A135" s="77">
        <f t="shared" si="4"/>
        <v>1979</v>
      </c>
      <c r="B135" s="78">
        <v>2.7044696199668894</v>
      </c>
      <c r="C135" s="78">
        <v>3.2979958116249533</v>
      </c>
      <c r="D135" s="78">
        <v>2.8015648419949972</v>
      </c>
      <c r="E135" s="319">
        <v>3.1525464791173863</v>
      </c>
      <c r="F135" s="45"/>
    </row>
    <row r="136" spans="1:6" ht="15" x14ac:dyDescent="0.25">
      <c r="A136" s="77">
        <f t="shared" si="4"/>
        <v>1980</v>
      </c>
      <c r="B136" s="78">
        <v>2.7436890394914175</v>
      </c>
      <c r="C136" s="78">
        <v>3.3309357560655704</v>
      </c>
      <c r="D136" s="79">
        <v>2.8562577404393683</v>
      </c>
      <c r="E136" s="319">
        <v>3.3721488432614888</v>
      </c>
      <c r="F136" s="45"/>
    </row>
    <row r="137" spans="1:6" ht="15" x14ac:dyDescent="0.25">
      <c r="A137" s="77">
        <f t="shared" si="4"/>
        <v>1981</v>
      </c>
      <c r="B137" s="78">
        <v>2.7630976969000764</v>
      </c>
      <c r="C137" s="78">
        <v>3.3319020419630627</v>
      </c>
      <c r="D137" s="78">
        <v>2.9623881853808305</v>
      </c>
      <c r="E137" s="319">
        <v>3.3484836212177873</v>
      </c>
      <c r="F137" s="45"/>
    </row>
    <row r="138" spans="1:6" ht="15" x14ac:dyDescent="0.25">
      <c r="A138" s="77">
        <f t="shared" si="4"/>
        <v>1982</v>
      </c>
      <c r="B138" s="78">
        <v>2.7654150911443365</v>
      </c>
      <c r="C138" s="78">
        <v>3.2471713887800289</v>
      </c>
      <c r="D138" s="78">
        <v>3.0844375623110256</v>
      </c>
      <c r="E138" s="319">
        <v>3.4606633693636564</v>
      </c>
      <c r="F138" s="45"/>
    </row>
    <row r="139" spans="1:6" ht="15" x14ac:dyDescent="0.25">
      <c r="A139" s="77">
        <f t="shared" si="4"/>
        <v>1983</v>
      </c>
      <c r="B139" s="78">
        <v>2.8684513578903936</v>
      </c>
      <c r="C139" s="78">
        <v>3.2618966173144868</v>
      </c>
      <c r="D139" s="78">
        <v>3.1612814001805316</v>
      </c>
      <c r="E139" s="319">
        <v>3.4585722299950308</v>
      </c>
      <c r="F139" s="45"/>
    </row>
    <row r="140" spans="1:6" ht="15" x14ac:dyDescent="0.25">
      <c r="A140" s="77">
        <f t="shared" si="4"/>
        <v>1984</v>
      </c>
      <c r="B140" s="78">
        <v>3.0342103087402053</v>
      </c>
      <c r="C140" s="78">
        <v>3.2588129326101574</v>
      </c>
      <c r="D140" s="78">
        <v>3.2057432770672345</v>
      </c>
      <c r="E140" s="319">
        <v>3.3094954878468581</v>
      </c>
      <c r="F140" s="45"/>
    </row>
    <row r="141" spans="1:6" ht="15" x14ac:dyDescent="0.25">
      <c r="A141" s="77">
        <f t="shared" si="4"/>
        <v>1985</v>
      </c>
      <c r="B141" s="78">
        <v>3.0742656122666046</v>
      </c>
      <c r="C141" s="78">
        <v>3.2124361135298134</v>
      </c>
      <c r="D141" s="78">
        <v>3.2779235247305163</v>
      </c>
      <c r="E141" s="319">
        <v>3.4105160896146285</v>
      </c>
      <c r="F141" s="45"/>
    </row>
    <row r="142" spans="1:6" ht="15" x14ac:dyDescent="0.25">
      <c r="A142" s="77">
        <f t="shared" si="4"/>
        <v>1986</v>
      </c>
      <c r="B142" s="78">
        <v>3.3298066035957872</v>
      </c>
      <c r="C142" s="78">
        <v>3.2115476698937289</v>
      </c>
      <c r="D142" s="78">
        <v>3.3219445344684444</v>
      </c>
      <c r="E142" s="319">
        <v>3.6362009015437247</v>
      </c>
      <c r="F142" s="45"/>
    </row>
    <row r="143" spans="1:6" ht="15" x14ac:dyDescent="0.25">
      <c r="A143" s="77">
        <f t="shared" si="4"/>
        <v>1987</v>
      </c>
      <c r="B143" s="78">
        <v>3.4970116434416996</v>
      </c>
      <c r="C143" s="78">
        <v>3.2525175168471274</v>
      </c>
      <c r="D143" s="78">
        <v>3.4303527632555983</v>
      </c>
      <c r="E143" s="319">
        <v>3.6793181282995615</v>
      </c>
      <c r="F143" s="45"/>
    </row>
    <row r="144" spans="1:6" ht="15" x14ac:dyDescent="0.25">
      <c r="A144" s="77">
        <f t="shared" si="4"/>
        <v>1988</v>
      </c>
      <c r="B144" s="78">
        <v>3.7164544112274731</v>
      </c>
      <c r="C144" s="78">
        <v>3.2225225378760429</v>
      </c>
      <c r="D144" s="78">
        <v>3.4158641344019696</v>
      </c>
      <c r="E144" s="319">
        <v>3.6471506494926285</v>
      </c>
      <c r="F144" s="45"/>
    </row>
    <row r="145" spans="1:6" ht="15" x14ac:dyDescent="0.25">
      <c r="A145" s="77">
        <f t="shared" si="4"/>
        <v>1989</v>
      </c>
      <c r="B145" s="78">
        <v>3.8983174868145904</v>
      </c>
      <c r="C145" s="78">
        <v>3.3135072614287355</v>
      </c>
      <c r="D145" s="78">
        <v>3.3989814998932171</v>
      </c>
      <c r="E145" s="319">
        <v>3.7571950581707201</v>
      </c>
      <c r="F145" s="45"/>
    </row>
    <row r="146" spans="1:6" ht="15" x14ac:dyDescent="0.25">
      <c r="A146" s="77">
        <f t="shared" si="4"/>
        <v>1990</v>
      </c>
      <c r="B146" s="78">
        <v>3.8173690748529543</v>
      </c>
      <c r="C146" s="78">
        <v>3.344374903095892</v>
      </c>
      <c r="D146" s="79">
        <v>3.4228697978069644</v>
      </c>
      <c r="E146" s="319">
        <v>3.7635923895850416</v>
      </c>
      <c r="F146" s="45"/>
    </row>
    <row r="147" spans="1:6" ht="15" x14ac:dyDescent="0.25">
      <c r="A147" s="77">
        <f t="shared" si="4"/>
        <v>1991</v>
      </c>
      <c r="B147" s="78">
        <v>3.7752024462712717</v>
      </c>
      <c r="C147" s="78">
        <v>3.3371519480523109</v>
      </c>
      <c r="D147" s="78">
        <v>3.1165089516360598</v>
      </c>
      <c r="E147" s="319">
        <v>3.8299024738678287</v>
      </c>
      <c r="F147" s="45"/>
    </row>
    <row r="148" spans="1:6" ht="15" x14ac:dyDescent="0.25">
      <c r="A148" s="77">
        <f t="shared" si="4"/>
        <v>1992</v>
      </c>
      <c r="B148" s="78">
        <v>3.8005587079841248</v>
      </c>
      <c r="C148" s="78">
        <v>3.2737601134670582</v>
      </c>
      <c r="D148" s="78">
        <v>3.1407788936172474</v>
      </c>
      <c r="E148" s="319">
        <v>3.8186452456509583</v>
      </c>
      <c r="F148" s="45"/>
    </row>
    <row r="149" spans="1:6" ht="15" x14ac:dyDescent="0.25">
      <c r="A149" s="77">
        <f t="shared" si="4"/>
        <v>1993</v>
      </c>
      <c r="B149" s="78">
        <v>3.9169704851331448</v>
      </c>
      <c r="C149" s="78">
        <v>3.31177564010471</v>
      </c>
      <c r="D149" s="78">
        <v>3.2763940850248763</v>
      </c>
      <c r="E149" s="319">
        <v>3.8355372385875137</v>
      </c>
      <c r="F149" s="45"/>
    </row>
    <row r="150" spans="1:6" ht="15" x14ac:dyDescent="0.25">
      <c r="A150" s="77">
        <f t="shared" si="4"/>
        <v>1994</v>
      </c>
      <c r="B150" s="78">
        <v>3.8833265038224694</v>
      </c>
      <c r="C150" s="78">
        <v>3.2654670382197981</v>
      </c>
      <c r="D150" s="78">
        <v>3.3136837627636759</v>
      </c>
      <c r="E150" s="319">
        <v>3.7695633918009839</v>
      </c>
      <c r="F150" s="45"/>
    </row>
    <row r="151" spans="1:6" ht="15" x14ac:dyDescent="0.25">
      <c r="A151" s="77">
        <f t="shared" si="4"/>
        <v>1995</v>
      </c>
      <c r="B151" s="78">
        <v>3.7599011134035698</v>
      </c>
      <c r="C151" s="78">
        <v>3.2467140212783203</v>
      </c>
      <c r="D151" s="78">
        <v>3.3378208990683849</v>
      </c>
      <c r="E151" s="319">
        <v>3.8322858126059702</v>
      </c>
      <c r="F151" s="45"/>
    </row>
    <row r="152" spans="1:6" ht="15" x14ac:dyDescent="0.25">
      <c r="A152" s="77">
        <f t="shared" si="4"/>
        <v>1996</v>
      </c>
      <c r="B152" s="78">
        <v>3.8525680707110199</v>
      </c>
      <c r="C152" s="78">
        <v>3.2926824191316517</v>
      </c>
      <c r="D152" s="78">
        <v>3.4507070321055107</v>
      </c>
      <c r="E152" s="319">
        <v>3.9180640166042426</v>
      </c>
      <c r="F152" s="45"/>
    </row>
    <row r="153" spans="1:6" ht="15" x14ac:dyDescent="0.25">
      <c r="A153" s="77">
        <f t="shared" si="4"/>
        <v>1997</v>
      </c>
      <c r="B153" s="78">
        <v>4.0994364246584647</v>
      </c>
      <c r="C153" s="78">
        <v>3.3222621047282064</v>
      </c>
      <c r="D153" s="78">
        <v>3.5572940821894008</v>
      </c>
      <c r="E153" s="319">
        <v>4.0341888605149139</v>
      </c>
      <c r="F153" s="45"/>
    </row>
    <row r="154" spans="1:6" ht="15" x14ac:dyDescent="0.25">
      <c r="A154" s="77">
        <f t="shared" si="4"/>
        <v>1998</v>
      </c>
      <c r="B154" s="78">
        <v>4.4569918016064367</v>
      </c>
      <c r="C154" s="78">
        <v>3.3569601697231111</v>
      </c>
      <c r="D154" s="78">
        <v>3.6543689179808974</v>
      </c>
      <c r="E154" s="319">
        <v>4.2670342455088432</v>
      </c>
      <c r="F154" s="45"/>
    </row>
    <row r="155" spans="1:6" ht="15" x14ac:dyDescent="0.25">
      <c r="A155" s="77">
        <f t="shared" si="4"/>
        <v>1999</v>
      </c>
      <c r="B155" s="78">
        <v>4.7618520549713734</v>
      </c>
      <c r="C155" s="78">
        <v>3.5488350170943672</v>
      </c>
      <c r="D155" s="78">
        <v>3.7538007190834626</v>
      </c>
      <c r="E155" s="319">
        <v>4.5482379596253955</v>
      </c>
      <c r="F155" s="45"/>
    </row>
    <row r="156" spans="1:6" ht="15" x14ac:dyDescent="0.25">
      <c r="A156" s="77">
        <f t="shared" si="4"/>
        <v>2000</v>
      </c>
      <c r="B156" s="78">
        <v>4.9667020216282118</v>
      </c>
      <c r="C156" s="78">
        <v>3.7278867504667756</v>
      </c>
      <c r="D156" s="79">
        <v>3.801156710872565</v>
      </c>
      <c r="E156" s="319">
        <v>4.526265488793042</v>
      </c>
      <c r="F156" s="45"/>
    </row>
    <row r="157" spans="1:6" ht="15" x14ac:dyDescent="0.25">
      <c r="A157" s="77">
        <f t="shared" si="4"/>
        <v>2001</v>
      </c>
      <c r="B157" s="78">
        <v>4.9547316285208627</v>
      </c>
      <c r="C157" s="78">
        <v>3.80489257270228</v>
      </c>
      <c r="D157" s="78">
        <v>3.8335283894429852</v>
      </c>
      <c r="E157" s="319">
        <v>4.3797032506832574</v>
      </c>
      <c r="F157" s="45"/>
    </row>
    <row r="158" spans="1:6" ht="15" x14ac:dyDescent="0.25">
      <c r="A158" s="77">
        <f t="shared" si="4"/>
        <v>2002</v>
      </c>
      <c r="B158" s="78">
        <v>4.8610061055863421</v>
      </c>
      <c r="C158" s="78">
        <v>3.9419411809153582</v>
      </c>
      <c r="D158" s="78">
        <v>3.8966884743556212</v>
      </c>
      <c r="E158" s="319">
        <v>4.1795254588955357</v>
      </c>
      <c r="F158" s="45"/>
    </row>
    <row r="159" spans="1:6" ht="15" x14ac:dyDescent="0.25">
      <c r="A159" s="77">
        <f t="shared" si="4"/>
        <v>2003</v>
      </c>
      <c r="B159" s="78">
        <v>4.8802160471801983</v>
      </c>
      <c r="C159" s="78">
        <v>4.2206876096300832</v>
      </c>
      <c r="D159" s="78">
        <v>3.98880976434191</v>
      </c>
      <c r="E159" s="319">
        <v>4.2237259880432445</v>
      </c>
      <c r="F159" s="45"/>
    </row>
    <row r="160" spans="1:6" ht="15" x14ac:dyDescent="0.25">
      <c r="A160" s="77">
        <f t="shared" si="4"/>
        <v>2004</v>
      </c>
      <c r="B160" s="78">
        <v>5.0209336802844824</v>
      </c>
      <c r="C160" s="78">
        <v>4.5685326699264657</v>
      </c>
      <c r="D160" s="78">
        <v>4.0117052844174994</v>
      </c>
      <c r="E160" s="319">
        <v>4.5470214976913637</v>
      </c>
      <c r="F160" s="45"/>
    </row>
    <row r="161" spans="1:6" ht="15" x14ac:dyDescent="0.25">
      <c r="A161" s="77">
        <f t="shared" si="4"/>
        <v>2005</v>
      </c>
      <c r="B161" s="78">
        <v>5.0979843885783058</v>
      </c>
      <c r="C161" s="78">
        <v>5.0156111089527986</v>
      </c>
      <c r="D161" s="78">
        <v>4.155103215470727</v>
      </c>
      <c r="E161" s="319">
        <v>4.8293476195280274</v>
      </c>
      <c r="F161" s="45"/>
    </row>
    <row r="162" spans="1:6" ht="15" x14ac:dyDescent="0.25">
      <c r="A162" s="77">
        <f t="shared" si="4"/>
        <v>2006</v>
      </c>
      <c r="B162" s="78">
        <v>5.1579458607634567</v>
      </c>
      <c r="C162" s="78">
        <v>5.3853256325119316</v>
      </c>
      <c r="D162" s="78">
        <v>4.1117613183381021</v>
      </c>
      <c r="E162" s="319">
        <v>4.9440982214187326</v>
      </c>
      <c r="F162" s="45"/>
    </row>
    <row r="163" spans="1:6" ht="15" x14ac:dyDescent="0.25">
      <c r="A163" s="77">
        <f t="shared" si="4"/>
        <v>2007</v>
      </c>
      <c r="B163" s="78">
        <v>5.2756865129087531</v>
      </c>
      <c r="C163" s="78">
        <v>5.5739310833717921</v>
      </c>
      <c r="D163" s="78">
        <v>4.1358651911465945</v>
      </c>
      <c r="E163" s="319">
        <v>4.9890020697729245</v>
      </c>
      <c r="F163" s="45"/>
    </row>
    <row r="164" spans="1:6" ht="15" x14ac:dyDescent="0.25">
      <c r="A164" s="77">
        <f t="shared" si="4"/>
        <v>2008</v>
      </c>
      <c r="B164" s="78">
        <v>5.027658143499929</v>
      </c>
      <c r="C164" s="78">
        <v>5.4580867787326355</v>
      </c>
      <c r="D164" s="78">
        <v>4.2630546003588847</v>
      </c>
      <c r="E164" s="319">
        <v>4.4359665217131727</v>
      </c>
      <c r="F164" s="45"/>
    </row>
    <row r="165" spans="1:6" ht="15" x14ac:dyDescent="0.25">
      <c r="A165" s="77">
        <f t="shared" si="4"/>
        <v>2009</v>
      </c>
      <c r="B165" s="78">
        <v>5.0794121294856946</v>
      </c>
      <c r="C165" s="78">
        <v>5.5527629422883624</v>
      </c>
      <c r="D165" s="78">
        <v>4.5411827524810064</v>
      </c>
      <c r="E165" s="319">
        <v>4.1133334608342498</v>
      </c>
      <c r="F165" s="45"/>
    </row>
    <row r="166" spans="1:6" ht="15" x14ac:dyDescent="0.25">
      <c r="A166" s="77">
        <v>2010</v>
      </c>
      <c r="B166" s="78">
        <v>5.2685166345505712</v>
      </c>
      <c r="C166" s="78">
        <v>5.6323186724479877</v>
      </c>
      <c r="D166" s="79">
        <v>4.5065057089095424</v>
      </c>
      <c r="E166" s="319">
        <v>4.1601328667955348</v>
      </c>
      <c r="F166" s="45"/>
    </row>
    <row r="167" spans="1:6" ht="15" x14ac:dyDescent="0.25">
      <c r="A167" s="77">
        <f t="shared" ref="A167:A176" si="5">A166+1</f>
        <v>2011</v>
      </c>
      <c r="B167" s="78">
        <v>5.4020979677974825</v>
      </c>
      <c r="C167" s="78">
        <v>5.7545071647232255</v>
      </c>
      <c r="D167" s="79">
        <v>4.4411797246312474</v>
      </c>
      <c r="E167" s="319">
        <v>4.1597143717426928</v>
      </c>
      <c r="F167" s="45"/>
    </row>
    <row r="168" spans="1:6" ht="15" x14ac:dyDescent="0.25">
      <c r="A168" s="77">
        <f t="shared" si="5"/>
        <v>2012</v>
      </c>
      <c r="B168" s="78">
        <v>5.5792595273556627</v>
      </c>
      <c r="C168" s="78">
        <v>5.8835635781886868</v>
      </c>
      <c r="D168" s="79">
        <v>4.5789064946893383</v>
      </c>
      <c r="E168" s="319">
        <v>4.1982237492363614</v>
      </c>
      <c r="F168" s="45"/>
    </row>
    <row r="169" spans="1:6" ht="15" x14ac:dyDescent="0.25">
      <c r="A169" s="77">
        <f t="shared" si="5"/>
        <v>2013</v>
      </c>
      <c r="B169" s="78">
        <v>5.6352473060947572</v>
      </c>
      <c r="C169" s="78">
        <v>5.8639326531405418</v>
      </c>
      <c r="D169" s="79">
        <v>4.7132157455697845</v>
      </c>
      <c r="E169" s="319">
        <v>4.641075561620597</v>
      </c>
      <c r="F169" s="45"/>
    </row>
    <row r="170" spans="1:6" ht="15" x14ac:dyDescent="0.25">
      <c r="A170" s="77">
        <f t="shared" si="5"/>
        <v>2014</v>
      </c>
      <c r="B170" s="78">
        <v>5.8979369573201588</v>
      </c>
      <c r="C170" s="78">
        <v>5.8064557724489516</v>
      </c>
      <c r="D170" s="79">
        <v>4.8180622290678476</v>
      </c>
      <c r="E170" s="319">
        <v>4.9176451692467227</v>
      </c>
      <c r="F170" s="45"/>
    </row>
    <row r="171" spans="1:6" ht="15" x14ac:dyDescent="0.25">
      <c r="A171" s="77">
        <f t="shared" si="5"/>
        <v>2015</v>
      </c>
      <c r="B171" s="78">
        <v>6.2934071022680342</v>
      </c>
      <c r="C171" s="78">
        <v>5.7494598193582966</v>
      </c>
      <c r="D171" s="79">
        <v>4.9035546660164515</v>
      </c>
      <c r="E171" s="319">
        <v>4.9952728582729717</v>
      </c>
      <c r="F171" s="45"/>
    </row>
    <row r="172" spans="1:6" ht="15" x14ac:dyDescent="0.25">
      <c r="A172" s="77">
        <f t="shared" si="5"/>
        <v>2016</v>
      </c>
      <c r="B172" s="188">
        <v>6.0956720297940965</v>
      </c>
      <c r="C172" s="188">
        <v>5.7779577959036246</v>
      </c>
      <c r="D172" s="188">
        <v>5.0129059803046747</v>
      </c>
      <c r="E172" s="321">
        <v>4.9564590137598472</v>
      </c>
      <c r="F172" s="45"/>
    </row>
    <row r="173" spans="1:6" ht="15" x14ac:dyDescent="0.25">
      <c r="A173" s="77">
        <f t="shared" si="5"/>
        <v>2017</v>
      </c>
      <c r="B173" s="188">
        <v>6.1945395660310654</v>
      </c>
      <c r="C173" s="188">
        <v>5.7637088076309606</v>
      </c>
      <c r="D173" s="188">
        <v>5.0224772823153936</v>
      </c>
      <c r="E173" s="321">
        <v>4.9758659360164099</v>
      </c>
      <c r="F173" s="45"/>
    </row>
    <row r="174" spans="1:6" ht="15" x14ac:dyDescent="0.25">
      <c r="A174" s="77">
        <f t="shared" si="5"/>
        <v>2018</v>
      </c>
      <c r="B174" s="188">
        <v>6.1451057979125814</v>
      </c>
      <c r="C174" s="188">
        <v>5.7708333017672926</v>
      </c>
      <c r="D174" s="188">
        <v>5.0823699161663516</v>
      </c>
      <c r="E174" s="321">
        <v>4.9661624748881286</v>
      </c>
      <c r="F174" s="45"/>
    </row>
    <row r="175" spans="1:6" ht="15" x14ac:dyDescent="0.25">
      <c r="A175" s="77">
        <f t="shared" si="5"/>
        <v>2019</v>
      </c>
      <c r="B175" s="188">
        <v>6.1698226819718229</v>
      </c>
      <c r="C175" s="188">
        <v>5.7672710546991262</v>
      </c>
      <c r="D175" s="188">
        <v>5.1168862212464461</v>
      </c>
      <c r="E175" s="321">
        <v>4.9710142054522688</v>
      </c>
      <c r="F175" s="45"/>
    </row>
    <row r="176" spans="1:6" ht="15.6" thickBot="1" x14ac:dyDescent="0.3">
      <c r="A176" s="84">
        <f t="shared" si="5"/>
        <v>2020</v>
      </c>
      <c r="B176" s="85">
        <f t="shared" ref="B176" si="6">AVERAGE(B174:B175)</f>
        <v>6.1574642399422022</v>
      </c>
      <c r="C176" s="85">
        <f t="shared" ref="C176" si="7">AVERAGE(C174:C175)</f>
        <v>5.7690521782332098</v>
      </c>
      <c r="D176" s="85">
        <v>5.1641985221373448</v>
      </c>
      <c r="E176" s="86">
        <f t="shared" ref="E176" si="8">AVERAGE(E174:E175)</f>
        <v>4.9685883401701982</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6"/>
  <sheetViews>
    <sheetView workbookViewId="0">
      <pane xSplit="1" ySplit="5" topLeftCell="B6" activePane="bottomRight" state="frozen"/>
      <selection pane="topRight" activeCell="B1" sqref="B1"/>
      <selection pane="bottomLeft" activeCell="A10" sqref="A10"/>
      <selection pane="bottomRight" activeCell="A2" sqref="A2"/>
    </sheetView>
  </sheetViews>
  <sheetFormatPr baseColWidth="10" defaultRowHeight="13.2" x14ac:dyDescent="0.25"/>
  <cols>
    <col min="1" max="9" width="12.77734375" style="73" customWidth="1"/>
    <col min="10" max="16384" width="11.5546875" style="73"/>
  </cols>
  <sheetData>
    <row r="1" spans="1:9" ht="15.6" x14ac:dyDescent="0.3">
      <c r="A1" s="2" t="s">
        <v>96</v>
      </c>
    </row>
    <row r="2" spans="1:9" ht="15" x14ac:dyDescent="0.25">
      <c r="A2" s="19" t="s">
        <v>186</v>
      </c>
    </row>
    <row r="3" spans="1:9" ht="15" x14ac:dyDescent="0.25">
      <c r="A3" s="45"/>
      <c r="B3" s="45"/>
      <c r="C3" s="45"/>
      <c r="D3" s="45"/>
      <c r="E3" s="45"/>
      <c r="F3" s="45"/>
      <c r="G3" s="45"/>
      <c r="H3" s="45"/>
      <c r="I3" s="45"/>
    </row>
    <row r="4" spans="1:9" ht="15.6" thickBot="1" x14ac:dyDescent="0.3">
      <c r="A4" s="45"/>
      <c r="B4" s="45"/>
      <c r="C4" s="45"/>
      <c r="D4" s="45"/>
      <c r="E4" s="45"/>
      <c r="F4" s="45"/>
      <c r="G4" s="45"/>
      <c r="H4" s="45"/>
      <c r="I4" s="45"/>
    </row>
    <row r="5" spans="1:9" ht="60" customHeight="1" thickTop="1" x14ac:dyDescent="0.3">
      <c r="A5" s="74"/>
      <c r="B5" s="75" t="s">
        <v>35</v>
      </c>
      <c r="C5" s="75" t="s">
        <v>31</v>
      </c>
      <c r="D5" s="75" t="s">
        <v>97</v>
      </c>
      <c r="E5" s="75" t="s">
        <v>5</v>
      </c>
      <c r="F5" s="75" t="s">
        <v>1</v>
      </c>
      <c r="G5" s="75" t="s">
        <v>98</v>
      </c>
      <c r="H5" s="76"/>
      <c r="I5" s="45"/>
    </row>
    <row r="6" spans="1:9" ht="15" x14ac:dyDescent="0.25">
      <c r="A6" s="77">
        <v>1810</v>
      </c>
      <c r="B6" s="78">
        <v>0.1</v>
      </c>
      <c r="C6" s="78">
        <v>5.8046561643159085E-2</v>
      </c>
      <c r="D6" s="79">
        <v>0.03</v>
      </c>
      <c r="E6" s="79"/>
      <c r="F6" s="79"/>
      <c r="G6" s="79">
        <v>-0.15</v>
      </c>
      <c r="H6" s="80">
        <v>0</v>
      </c>
      <c r="I6" s="45"/>
    </row>
    <row r="7" spans="1:9" ht="15" x14ac:dyDescent="0.25">
      <c r="A7" s="77">
        <f t="shared" ref="A7:A70" si="0">A6+1</f>
        <v>1811</v>
      </c>
      <c r="B7" s="81"/>
      <c r="D7" s="81"/>
      <c r="E7" s="81"/>
      <c r="F7" s="81"/>
      <c r="G7" s="81"/>
      <c r="H7" s="80">
        <v>0</v>
      </c>
      <c r="I7" s="45"/>
    </row>
    <row r="8" spans="1:9" ht="15" x14ac:dyDescent="0.25">
      <c r="A8" s="77">
        <f t="shared" si="0"/>
        <v>1812</v>
      </c>
      <c r="B8" s="81"/>
      <c r="D8" s="81"/>
      <c r="E8" s="81"/>
      <c r="F8" s="81"/>
      <c r="G8" s="81"/>
      <c r="H8" s="80">
        <v>0</v>
      </c>
      <c r="I8" s="45"/>
    </row>
    <row r="9" spans="1:9" ht="15" x14ac:dyDescent="0.25">
      <c r="A9" s="77">
        <f t="shared" si="0"/>
        <v>1813</v>
      </c>
      <c r="B9" s="81"/>
      <c r="D9" s="81"/>
      <c r="E9" s="81"/>
      <c r="F9" s="81"/>
      <c r="G9" s="81"/>
      <c r="H9" s="80">
        <v>0</v>
      </c>
      <c r="I9" s="45"/>
    </row>
    <row r="10" spans="1:9" ht="15" x14ac:dyDescent="0.25">
      <c r="A10" s="77">
        <f t="shared" si="0"/>
        <v>1814</v>
      </c>
      <c r="B10" s="81"/>
      <c r="D10" s="81"/>
      <c r="E10" s="81"/>
      <c r="F10" s="81"/>
      <c r="G10" s="81"/>
      <c r="H10" s="80">
        <v>0</v>
      </c>
      <c r="I10" s="45"/>
    </row>
    <row r="11" spans="1:9" ht="15" x14ac:dyDescent="0.25">
      <c r="A11" s="77">
        <f t="shared" si="0"/>
        <v>1815</v>
      </c>
      <c r="B11" s="81"/>
      <c r="D11" s="81"/>
      <c r="E11" s="81"/>
      <c r="F11" s="81"/>
      <c r="G11" s="81"/>
      <c r="H11" s="80">
        <v>0</v>
      </c>
      <c r="I11" s="45"/>
    </row>
    <row r="12" spans="1:9" ht="15" x14ac:dyDescent="0.25">
      <c r="A12" s="77">
        <f t="shared" si="0"/>
        <v>1816</v>
      </c>
      <c r="B12" s="81"/>
      <c r="D12" s="81"/>
      <c r="E12" s="81"/>
      <c r="F12" s="81"/>
      <c r="G12" s="81"/>
      <c r="H12" s="80">
        <v>0</v>
      </c>
      <c r="I12" s="45"/>
    </row>
    <row r="13" spans="1:9" ht="15" x14ac:dyDescent="0.25">
      <c r="A13" s="77">
        <f t="shared" si="0"/>
        <v>1817</v>
      </c>
      <c r="B13" s="81"/>
      <c r="D13" s="81"/>
      <c r="E13" s="81"/>
      <c r="F13" s="81"/>
      <c r="G13" s="81"/>
      <c r="H13" s="80">
        <v>0</v>
      </c>
      <c r="I13" s="45"/>
    </row>
    <row r="14" spans="1:9" ht="15" x14ac:dyDescent="0.25">
      <c r="A14" s="77">
        <f t="shared" si="0"/>
        <v>1818</v>
      </c>
      <c r="B14" s="81"/>
      <c r="D14" s="81"/>
      <c r="E14" s="81"/>
      <c r="F14" s="81"/>
      <c r="G14" s="81"/>
      <c r="H14" s="80">
        <v>0</v>
      </c>
      <c r="I14" s="45"/>
    </row>
    <row r="15" spans="1:9" ht="15" x14ac:dyDescent="0.25">
      <c r="A15" s="77">
        <f t="shared" si="0"/>
        <v>1819</v>
      </c>
      <c r="B15" s="81"/>
      <c r="D15" s="81"/>
      <c r="E15" s="81"/>
      <c r="F15" s="81"/>
      <c r="G15" s="81"/>
      <c r="H15" s="80">
        <v>0</v>
      </c>
      <c r="I15" s="45"/>
    </row>
    <row r="16" spans="1:9" ht="15" x14ac:dyDescent="0.25">
      <c r="A16" s="77">
        <f t="shared" si="0"/>
        <v>1820</v>
      </c>
      <c r="B16" s="81"/>
      <c r="C16" s="81"/>
      <c r="D16" s="81"/>
      <c r="E16" s="81"/>
      <c r="F16" s="81"/>
      <c r="G16" s="81"/>
      <c r="H16" s="80">
        <v>0</v>
      </c>
      <c r="I16" s="45"/>
    </row>
    <row r="17" spans="1:9" ht="15" x14ac:dyDescent="0.25">
      <c r="A17" s="77">
        <f t="shared" si="0"/>
        <v>1821</v>
      </c>
      <c r="B17" s="81"/>
      <c r="C17" s="81"/>
      <c r="D17" s="81"/>
      <c r="E17" s="81"/>
      <c r="F17" s="81"/>
      <c r="G17" s="81"/>
      <c r="H17" s="80">
        <v>0</v>
      </c>
      <c r="I17" s="45"/>
    </row>
    <row r="18" spans="1:9" ht="15" x14ac:dyDescent="0.25">
      <c r="A18" s="77">
        <f t="shared" si="0"/>
        <v>1822</v>
      </c>
      <c r="B18" s="81"/>
      <c r="C18" s="81"/>
      <c r="D18" s="81"/>
      <c r="E18" s="81"/>
      <c r="F18" s="81"/>
      <c r="G18" s="81"/>
      <c r="H18" s="80">
        <v>0</v>
      </c>
      <c r="I18" s="45"/>
    </row>
    <row r="19" spans="1:9" ht="15" x14ac:dyDescent="0.25">
      <c r="A19" s="77">
        <f t="shared" si="0"/>
        <v>1823</v>
      </c>
      <c r="B19" s="81"/>
      <c r="C19" s="81"/>
      <c r="D19" s="81"/>
      <c r="E19" s="81"/>
      <c r="F19" s="81"/>
      <c r="G19" s="81"/>
      <c r="H19" s="80">
        <v>0</v>
      </c>
      <c r="I19" s="45"/>
    </row>
    <row r="20" spans="1:9" ht="15" x14ac:dyDescent="0.25">
      <c r="A20" s="77">
        <f t="shared" si="0"/>
        <v>1824</v>
      </c>
      <c r="B20" s="81"/>
      <c r="C20" s="81"/>
      <c r="D20" s="81"/>
      <c r="E20" s="81"/>
      <c r="F20" s="81"/>
      <c r="G20" s="81"/>
      <c r="H20" s="80">
        <v>0</v>
      </c>
      <c r="I20" s="45"/>
    </row>
    <row r="21" spans="1:9" ht="15" x14ac:dyDescent="0.25">
      <c r="A21" s="77">
        <f t="shared" si="0"/>
        <v>1825</v>
      </c>
      <c r="B21" s="81"/>
      <c r="C21" s="81"/>
      <c r="D21" s="81"/>
      <c r="E21" s="81"/>
      <c r="F21" s="81"/>
      <c r="G21" s="81"/>
      <c r="H21" s="80">
        <v>0</v>
      </c>
      <c r="I21" s="45"/>
    </row>
    <row r="22" spans="1:9" ht="15" x14ac:dyDescent="0.25">
      <c r="A22" s="77">
        <f t="shared" si="0"/>
        <v>1826</v>
      </c>
      <c r="B22" s="81"/>
      <c r="C22" s="81"/>
      <c r="D22" s="81"/>
      <c r="E22" s="81"/>
      <c r="F22" s="81"/>
      <c r="G22" s="81"/>
      <c r="H22" s="80">
        <v>0</v>
      </c>
      <c r="I22" s="45"/>
    </row>
    <row r="23" spans="1:9" ht="15" x14ac:dyDescent="0.25">
      <c r="A23" s="77">
        <f t="shared" si="0"/>
        <v>1827</v>
      </c>
      <c r="B23" s="81"/>
      <c r="C23" s="81"/>
      <c r="D23" s="81"/>
      <c r="E23" s="81"/>
      <c r="F23" s="81"/>
      <c r="G23" s="81"/>
      <c r="H23" s="80">
        <v>0</v>
      </c>
      <c r="I23" s="45"/>
    </row>
    <row r="24" spans="1:9" ht="15" x14ac:dyDescent="0.25">
      <c r="A24" s="77">
        <f t="shared" si="0"/>
        <v>1828</v>
      </c>
      <c r="B24" s="81"/>
      <c r="C24" s="81"/>
      <c r="D24" s="81"/>
      <c r="E24" s="81"/>
      <c r="F24" s="81"/>
      <c r="G24" s="81"/>
      <c r="H24" s="80">
        <v>0</v>
      </c>
      <c r="I24" s="45"/>
    </row>
    <row r="25" spans="1:9" ht="15" x14ac:dyDescent="0.25">
      <c r="A25" s="77">
        <f t="shared" si="0"/>
        <v>1829</v>
      </c>
      <c r="B25" s="81"/>
      <c r="C25" s="81"/>
      <c r="D25" s="81"/>
      <c r="E25" s="81"/>
      <c r="F25" s="81"/>
      <c r="G25" s="81"/>
      <c r="H25" s="80">
        <v>0</v>
      </c>
      <c r="I25" s="45"/>
    </row>
    <row r="26" spans="1:9" ht="15" x14ac:dyDescent="0.25">
      <c r="A26" s="77">
        <f t="shared" si="0"/>
        <v>1830</v>
      </c>
      <c r="B26" s="81"/>
      <c r="C26" s="81"/>
      <c r="D26" s="81"/>
      <c r="E26" s="81"/>
      <c r="F26" s="81"/>
      <c r="G26" s="81"/>
      <c r="H26" s="80">
        <v>0</v>
      </c>
      <c r="I26" s="45"/>
    </row>
    <row r="27" spans="1:9" ht="15" x14ac:dyDescent="0.25">
      <c r="A27" s="77">
        <f t="shared" si="0"/>
        <v>1831</v>
      </c>
      <c r="B27" s="81"/>
      <c r="C27" s="81"/>
      <c r="D27" s="81"/>
      <c r="E27" s="81"/>
      <c r="F27" s="81"/>
      <c r="G27" s="81"/>
      <c r="H27" s="80">
        <v>0</v>
      </c>
      <c r="I27" s="45"/>
    </row>
    <row r="28" spans="1:9" ht="15" x14ac:dyDescent="0.25">
      <c r="A28" s="77">
        <f t="shared" si="0"/>
        <v>1832</v>
      </c>
      <c r="B28" s="81"/>
      <c r="C28" s="81"/>
      <c r="D28" s="81"/>
      <c r="E28" s="81"/>
      <c r="F28" s="81"/>
      <c r="G28" s="81"/>
      <c r="H28" s="80">
        <v>0</v>
      </c>
      <c r="I28" s="45"/>
    </row>
    <row r="29" spans="1:9" ht="15" x14ac:dyDescent="0.25">
      <c r="A29" s="77">
        <f t="shared" si="0"/>
        <v>1833</v>
      </c>
      <c r="B29" s="81"/>
      <c r="C29" s="81"/>
      <c r="D29" s="81"/>
      <c r="E29" s="81"/>
      <c r="F29" s="81"/>
      <c r="G29" s="81"/>
      <c r="H29" s="80">
        <v>0</v>
      </c>
      <c r="I29" s="45"/>
    </row>
    <row r="30" spans="1:9" ht="15" x14ac:dyDescent="0.25">
      <c r="A30" s="77">
        <f t="shared" si="0"/>
        <v>1834</v>
      </c>
      <c r="B30" s="81"/>
      <c r="C30" s="81"/>
      <c r="D30" s="81"/>
      <c r="E30" s="81"/>
      <c r="F30" s="81"/>
      <c r="G30" s="81"/>
      <c r="H30" s="80">
        <v>0</v>
      </c>
      <c r="I30" s="45"/>
    </row>
    <row r="31" spans="1:9" ht="15" x14ac:dyDescent="0.25">
      <c r="A31" s="77">
        <f t="shared" si="0"/>
        <v>1835</v>
      </c>
      <c r="B31" s="81"/>
      <c r="C31" s="81"/>
      <c r="D31" s="81"/>
      <c r="E31" s="81"/>
      <c r="F31" s="81"/>
      <c r="G31" s="81"/>
      <c r="H31" s="80">
        <v>0</v>
      </c>
      <c r="I31" s="45"/>
    </row>
    <row r="32" spans="1:9" ht="15" x14ac:dyDescent="0.25">
      <c r="A32" s="77">
        <f t="shared" si="0"/>
        <v>1836</v>
      </c>
      <c r="B32" s="81"/>
      <c r="C32" s="81"/>
      <c r="D32" s="81"/>
      <c r="E32" s="81"/>
      <c r="F32" s="81"/>
      <c r="G32" s="81"/>
      <c r="H32" s="80">
        <v>0</v>
      </c>
      <c r="I32" s="45"/>
    </row>
    <row r="33" spans="1:9" ht="15" x14ac:dyDescent="0.25">
      <c r="A33" s="77">
        <f t="shared" si="0"/>
        <v>1837</v>
      </c>
      <c r="B33" s="81"/>
      <c r="C33" s="81"/>
      <c r="D33" s="81"/>
      <c r="E33" s="81"/>
      <c r="F33" s="81"/>
      <c r="G33" s="81"/>
      <c r="H33" s="80">
        <v>0</v>
      </c>
      <c r="I33" s="45"/>
    </row>
    <row r="34" spans="1:9" ht="15" x14ac:dyDescent="0.25">
      <c r="A34" s="77">
        <f t="shared" si="0"/>
        <v>1838</v>
      </c>
      <c r="B34" s="81"/>
      <c r="C34" s="81"/>
      <c r="D34" s="81"/>
      <c r="E34" s="81"/>
      <c r="F34" s="81"/>
      <c r="G34" s="81"/>
      <c r="H34" s="80">
        <v>0</v>
      </c>
      <c r="I34" s="45"/>
    </row>
    <row r="35" spans="1:9" ht="15" x14ac:dyDescent="0.25">
      <c r="A35" s="77">
        <f t="shared" si="0"/>
        <v>1839</v>
      </c>
      <c r="B35" s="81"/>
      <c r="C35" s="81"/>
      <c r="D35" s="81"/>
      <c r="E35" s="81"/>
      <c r="F35" s="81"/>
      <c r="G35" s="81"/>
      <c r="H35" s="80">
        <v>0</v>
      </c>
      <c r="I35" s="45"/>
    </row>
    <row r="36" spans="1:9" ht="15" x14ac:dyDescent="0.25">
      <c r="A36" s="77">
        <f t="shared" si="0"/>
        <v>1840</v>
      </c>
      <c r="B36" s="81"/>
      <c r="C36" s="81"/>
      <c r="D36" s="81"/>
      <c r="E36" s="81"/>
      <c r="F36" s="81"/>
      <c r="G36" s="81"/>
      <c r="H36" s="80">
        <v>0</v>
      </c>
      <c r="I36" s="45"/>
    </row>
    <row r="37" spans="1:9" ht="15" x14ac:dyDescent="0.25">
      <c r="A37" s="77">
        <f t="shared" si="0"/>
        <v>1841</v>
      </c>
      <c r="B37" s="81"/>
      <c r="C37" s="81"/>
      <c r="D37" s="81"/>
      <c r="E37" s="81"/>
      <c r="F37" s="81"/>
      <c r="G37" s="81"/>
      <c r="H37" s="80">
        <v>0</v>
      </c>
      <c r="I37" s="45"/>
    </row>
    <row r="38" spans="1:9" ht="15" x14ac:dyDescent="0.25">
      <c r="A38" s="77">
        <f t="shared" si="0"/>
        <v>1842</v>
      </c>
      <c r="B38" s="81"/>
      <c r="C38" s="81"/>
      <c r="D38" s="81"/>
      <c r="E38" s="81"/>
      <c r="F38" s="81"/>
      <c r="G38" s="81"/>
      <c r="H38" s="80">
        <v>0</v>
      </c>
      <c r="I38" s="45"/>
    </row>
    <row r="39" spans="1:9" ht="15" x14ac:dyDescent="0.25">
      <c r="A39" s="77">
        <f t="shared" si="0"/>
        <v>1843</v>
      </c>
      <c r="B39" s="81"/>
      <c r="C39" s="81"/>
      <c r="D39" s="81"/>
      <c r="E39" s="81"/>
      <c r="F39" s="81"/>
      <c r="G39" s="81"/>
      <c r="H39" s="80">
        <v>0</v>
      </c>
      <c r="I39" s="45"/>
    </row>
    <row r="40" spans="1:9" ht="15" x14ac:dyDescent="0.25">
      <c r="A40" s="77">
        <f t="shared" si="0"/>
        <v>1844</v>
      </c>
      <c r="B40" s="81"/>
      <c r="C40" s="81"/>
      <c r="D40" s="81"/>
      <c r="E40" s="81"/>
      <c r="F40" s="81"/>
      <c r="G40" s="81"/>
      <c r="H40" s="80">
        <v>0</v>
      </c>
      <c r="I40" s="45"/>
    </row>
    <row r="41" spans="1:9" ht="15" x14ac:dyDescent="0.25">
      <c r="A41" s="77">
        <f t="shared" si="0"/>
        <v>1845</v>
      </c>
      <c r="B41" s="81"/>
      <c r="C41" s="81"/>
      <c r="D41" s="81"/>
      <c r="E41" s="81"/>
      <c r="F41" s="81"/>
      <c r="G41" s="81"/>
      <c r="H41" s="80">
        <v>0</v>
      </c>
      <c r="I41" s="45"/>
    </row>
    <row r="42" spans="1:9" ht="15" x14ac:dyDescent="0.25">
      <c r="A42" s="77">
        <f t="shared" si="0"/>
        <v>1846</v>
      </c>
      <c r="B42" s="81"/>
      <c r="C42" s="81"/>
      <c r="D42" s="81"/>
      <c r="E42" s="81"/>
      <c r="F42" s="81"/>
      <c r="G42" s="81"/>
      <c r="H42" s="80">
        <v>0</v>
      </c>
      <c r="I42" s="45"/>
    </row>
    <row r="43" spans="1:9" ht="15" x14ac:dyDescent="0.25">
      <c r="A43" s="77">
        <f t="shared" si="0"/>
        <v>1847</v>
      </c>
      <c r="B43" s="81"/>
      <c r="C43" s="81"/>
      <c r="D43" s="81"/>
      <c r="E43" s="81"/>
      <c r="F43" s="81"/>
      <c r="G43" s="81"/>
      <c r="H43" s="80">
        <v>0</v>
      </c>
      <c r="I43" s="45"/>
    </row>
    <row r="44" spans="1:9" ht="15" x14ac:dyDescent="0.25">
      <c r="A44" s="77">
        <f t="shared" si="0"/>
        <v>1848</v>
      </c>
      <c r="B44" s="81"/>
      <c r="C44" s="81"/>
      <c r="D44" s="81"/>
      <c r="E44" s="81"/>
      <c r="F44" s="81"/>
      <c r="G44" s="81"/>
      <c r="H44" s="80">
        <v>0</v>
      </c>
      <c r="I44" s="45"/>
    </row>
    <row r="45" spans="1:9" ht="15" x14ac:dyDescent="0.25">
      <c r="A45" s="77">
        <f t="shared" si="0"/>
        <v>1849</v>
      </c>
      <c r="B45" s="81"/>
      <c r="C45" s="81"/>
      <c r="D45" s="81"/>
      <c r="E45" s="81"/>
      <c r="F45" s="81"/>
      <c r="G45" s="81"/>
      <c r="H45" s="80">
        <v>0</v>
      </c>
      <c r="I45" s="45"/>
    </row>
    <row r="46" spans="1:9" ht="15" x14ac:dyDescent="0.25">
      <c r="A46" s="77">
        <f t="shared" si="0"/>
        <v>1850</v>
      </c>
      <c r="B46" s="81">
        <v>0.39244358001991797</v>
      </c>
      <c r="C46" s="81">
        <v>0.52657353336106616</v>
      </c>
      <c r="D46" s="81">
        <v>0.05</v>
      </c>
      <c r="E46" s="81"/>
      <c r="F46" s="81"/>
      <c r="G46" s="81">
        <v>-0.09</v>
      </c>
      <c r="H46" s="80">
        <v>0</v>
      </c>
      <c r="I46" s="45"/>
    </row>
    <row r="47" spans="1:9" ht="15" x14ac:dyDescent="0.25">
      <c r="A47" s="77">
        <f t="shared" si="0"/>
        <v>1851</v>
      </c>
      <c r="B47" s="81"/>
      <c r="D47" s="81"/>
      <c r="E47" s="81"/>
      <c r="F47" s="81"/>
      <c r="G47" s="81"/>
      <c r="H47" s="80">
        <v>0</v>
      </c>
      <c r="I47" s="45"/>
    </row>
    <row r="48" spans="1:9" ht="15" x14ac:dyDescent="0.25">
      <c r="A48" s="77">
        <f t="shared" si="0"/>
        <v>1852</v>
      </c>
      <c r="B48" s="81"/>
      <c r="D48" s="81"/>
      <c r="E48" s="81"/>
      <c r="F48" s="81"/>
      <c r="G48" s="81"/>
      <c r="H48" s="80">
        <v>0</v>
      </c>
      <c r="I48" s="45"/>
    </row>
    <row r="49" spans="1:9" ht="15" x14ac:dyDescent="0.25">
      <c r="A49" s="77">
        <f t="shared" si="0"/>
        <v>1853</v>
      </c>
      <c r="B49" s="81"/>
      <c r="D49" s="81"/>
      <c r="E49" s="81"/>
      <c r="F49" s="81"/>
      <c r="G49" s="81"/>
      <c r="H49" s="80">
        <v>0</v>
      </c>
      <c r="I49" s="45"/>
    </row>
    <row r="50" spans="1:9" ht="15" x14ac:dyDescent="0.25">
      <c r="A50" s="77">
        <f t="shared" si="0"/>
        <v>1854</v>
      </c>
      <c r="B50" s="81"/>
      <c r="D50" s="81"/>
      <c r="E50" s="81"/>
      <c r="F50" s="81"/>
      <c r="G50" s="81"/>
      <c r="H50" s="80">
        <v>0</v>
      </c>
      <c r="I50" s="45"/>
    </row>
    <row r="51" spans="1:9" ht="15" x14ac:dyDescent="0.25">
      <c r="A51" s="77">
        <f t="shared" si="0"/>
        <v>1855</v>
      </c>
      <c r="B51" s="78">
        <v>0.40032512231513956</v>
      </c>
      <c r="D51" s="81"/>
      <c r="E51" s="81"/>
      <c r="F51" s="81"/>
      <c r="G51" s="81"/>
      <c r="H51" s="80">
        <v>0</v>
      </c>
      <c r="I51" s="45"/>
    </row>
    <row r="52" spans="1:9" ht="15" x14ac:dyDescent="0.25">
      <c r="A52" s="77">
        <f t="shared" si="0"/>
        <v>1856</v>
      </c>
      <c r="B52" s="78">
        <v>0.41430977747132441</v>
      </c>
      <c r="D52" s="81"/>
      <c r="E52" s="81"/>
      <c r="F52" s="81"/>
      <c r="G52" s="81"/>
      <c r="H52" s="80">
        <v>0</v>
      </c>
      <c r="I52" s="45"/>
    </row>
    <row r="53" spans="1:9" ht="15" x14ac:dyDescent="0.25">
      <c r="A53" s="77">
        <f t="shared" si="0"/>
        <v>1857</v>
      </c>
      <c r="B53" s="78">
        <v>0.43828305176376148</v>
      </c>
      <c r="D53" s="81"/>
      <c r="E53" s="81"/>
      <c r="F53" s="81"/>
      <c r="G53" s="81"/>
      <c r="H53" s="80">
        <v>0</v>
      </c>
      <c r="I53" s="45"/>
    </row>
    <row r="54" spans="1:9" ht="15" x14ac:dyDescent="0.25">
      <c r="A54" s="77">
        <f t="shared" si="0"/>
        <v>1858</v>
      </c>
      <c r="B54" s="78">
        <v>0.49529697340186751</v>
      </c>
      <c r="D54" s="81"/>
      <c r="E54" s="81"/>
      <c r="F54" s="81"/>
      <c r="G54" s="81"/>
      <c r="H54" s="80">
        <v>0</v>
      </c>
      <c r="I54" s="45"/>
    </row>
    <row r="55" spans="1:9" ht="15" x14ac:dyDescent="0.25">
      <c r="A55" s="77">
        <f t="shared" si="0"/>
        <v>1859</v>
      </c>
      <c r="B55" s="78">
        <v>0.52407919394149449</v>
      </c>
      <c r="C55" s="81"/>
      <c r="D55" s="81"/>
      <c r="E55" s="81"/>
      <c r="F55" s="81"/>
      <c r="G55" s="81"/>
      <c r="H55" s="80">
        <v>0</v>
      </c>
      <c r="I55" s="45"/>
    </row>
    <row r="56" spans="1:9" ht="15" x14ac:dyDescent="0.25">
      <c r="A56" s="77">
        <f t="shared" si="0"/>
        <v>1860</v>
      </c>
      <c r="B56" s="78">
        <v>0.58430291592380357</v>
      </c>
      <c r="C56" s="81"/>
      <c r="D56" s="81"/>
      <c r="E56" s="81"/>
      <c r="F56" s="81"/>
      <c r="G56" s="81"/>
      <c r="H56" s="80">
        <v>0</v>
      </c>
      <c r="I56" s="45"/>
    </row>
    <row r="57" spans="1:9" ht="15" x14ac:dyDescent="0.25">
      <c r="A57" s="77">
        <f t="shared" si="0"/>
        <v>1861</v>
      </c>
      <c r="B57" s="78">
        <v>0.56765160664431924</v>
      </c>
      <c r="C57" s="81"/>
      <c r="D57" s="81"/>
      <c r="E57" s="81"/>
      <c r="F57" s="81"/>
      <c r="G57" s="81"/>
      <c r="H57" s="80">
        <v>0</v>
      </c>
      <c r="I57" s="45"/>
    </row>
    <row r="58" spans="1:9" ht="15" x14ac:dyDescent="0.25">
      <c r="A58" s="77">
        <f t="shared" si="0"/>
        <v>1862</v>
      </c>
      <c r="B58" s="78">
        <v>0.57939634831755915</v>
      </c>
      <c r="C58" s="81"/>
      <c r="D58" s="81"/>
      <c r="E58" s="81"/>
      <c r="F58" s="81"/>
      <c r="G58" s="81"/>
      <c r="H58" s="80">
        <v>0</v>
      </c>
      <c r="I58" s="45"/>
    </row>
    <row r="59" spans="1:9" ht="15" x14ac:dyDescent="0.25">
      <c r="A59" s="77">
        <f t="shared" si="0"/>
        <v>1863</v>
      </c>
      <c r="B59" s="78">
        <v>0.57079441680021925</v>
      </c>
      <c r="C59" s="81"/>
      <c r="D59" s="81"/>
      <c r="E59" s="81"/>
      <c r="F59" s="81"/>
      <c r="G59" s="81"/>
      <c r="H59" s="80">
        <v>0</v>
      </c>
      <c r="I59" s="45"/>
    </row>
    <row r="60" spans="1:9" ht="15" x14ac:dyDescent="0.25">
      <c r="A60" s="77">
        <f t="shared" si="0"/>
        <v>1864</v>
      </c>
      <c r="B60" s="78">
        <v>0.57203531543097674</v>
      </c>
      <c r="C60" s="81"/>
      <c r="D60" s="81"/>
      <c r="E60" s="81"/>
      <c r="F60" s="81"/>
      <c r="G60" s="81"/>
      <c r="H60" s="80">
        <v>0</v>
      </c>
      <c r="I60" s="45"/>
    </row>
    <row r="61" spans="1:9" ht="15" x14ac:dyDescent="0.25">
      <c r="A61" s="77">
        <f t="shared" si="0"/>
        <v>1865</v>
      </c>
      <c r="B61" s="78">
        <v>0.58638711835854584</v>
      </c>
      <c r="C61" s="81"/>
      <c r="D61" s="81"/>
      <c r="E61" s="81"/>
      <c r="F61" s="81"/>
      <c r="G61" s="81"/>
      <c r="H61" s="80">
        <v>0</v>
      </c>
      <c r="I61" s="45"/>
    </row>
    <row r="62" spans="1:9" ht="15" x14ac:dyDescent="0.25">
      <c r="A62" s="77">
        <f t="shared" si="0"/>
        <v>1866</v>
      </c>
      <c r="B62" s="78">
        <v>0.60608554684722393</v>
      </c>
      <c r="C62" s="81"/>
      <c r="D62" s="81"/>
      <c r="E62" s="81"/>
      <c r="F62" s="81"/>
      <c r="G62" s="81"/>
      <c r="H62" s="80">
        <v>0</v>
      </c>
      <c r="I62" s="45"/>
    </row>
    <row r="63" spans="1:9" ht="15" x14ac:dyDescent="0.25">
      <c r="A63" s="77">
        <f t="shared" si="0"/>
        <v>1867</v>
      </c>
      <c r="B63" s="78">
        <v>0.65924661437593035</v>
      </c>
      <c r="C63" s="81"/>
      <c r="D63" s="81"/>
      <c r="E63" s="81"/>
      <c r="F63" s="81"/>
      <c r="G63" s="81"/>
      <c r="H63" s="80">
        <v>0</v>
      </c>
      <c r="I63" s="45"/>
    </row>
    <row r="64" spans="1:9" ht="15" x14ac:dyDescent="0.25">
      <c r="A64" s="77">
        <f t="shared" si="0"/>
        <v>1868</v>
      </c>
      <c r="B64" s="78">
        <v>0.70366776479752147</v>
      </c>
      <c r="C64" s="81"/>
      <c r="D64" s="81"/>
      <c r="E64" s="81"/>
      <c r="F64" s="81"/>
      <c r="G64" s="81"/>
      <c r="H64" s="80">
        <v>0</v>
      </c>
      <c r="I64" s="45"/>
    </row>
    <row r="65" spans="1:9" ht="15" x14ac:dyDescent="0.25">
      <c r="A65" s="77">
        <f t="shared" si="0"/>
        <v>1869</v>
      </c>
      <c r="B65" s="78">
        <v>0.76364199819033818</v>
      </c>
      <c r="C65" s="81"/>
      <c r="D65" s="81"/>
      <c r="E65" s="81"/>
      <c r="F65" s="81"/>
      <c r="G65" s="81"/>
      <c r="H65" s="80">
        <v>0</v>
      </c>
      <c r="I65" s="45"/>
    </row>
    <row r="66" spans="1:9" ht="15" x14ac:dyDescent="0.25">
      <c r="A66" s="77">
        <f t="shared" si="0"/>
        <v>1870</v>
      </c>
      <c r="B66" s="78">
        <v>0.79122768533535059</v>
      </c>
      <c r="C66" s="81">
        <v>0.7</v>
      </c>
      <c r="D66" s="81">
        <v>0.1</v>
      </c>
      <c r="E66" s="81"/>
      <c r="F66" s="81"/>
      <c r="G66" s="81"/>
      <c r="H66" s="80">
        <v>0</v>
      </c>
      <c r="I66" s="45"/>
    </row>
    <row r="67" spans="1:9" ht="15" x14ac:dyDescent="0.25">
      <c r="A67" s="77">
        <f t="shared" si="0"/>
        <v>1871</v>
      </c>
      <c r="B67" s="78">
        <v>0.81627600405386358</v>
      </c>
      <c r="C67" s="81"/>
      <c r="D67" s="81"/>
      <c r="E67" s="81"/>
      <c r="F67" s="81"/>
      <c r="G67" s="81"/>
      <c r="H67" s="80">
        <v>0</v>
      </c>
      <c r="I67" s="45"/>
    </row>
    <row r="68" spans="1:9" ht="15" x14ac:dyDescent="0.25">
      <c r="A68" s="77">
        <f t="shared" si="0"/>
        <v>1872</v>
      </c>
      <c r="B68" s="78">
        <v>0.84290794878092723</v>
      </c>
      <c r="C68" s="81"/>
      <c r="D68" s="81"/>
      <c r="E68" s="81"/>
      <c r="F68" s="81"/>
      <c r="G68" s="81"/>
      <c r="H68" s="80">
        <v>0</v>
      </c>
      <c r="I68" s="45"/>
    </row>
    <row r="69" spans="1:9" ht="15" x14ac:dyDescent="0.25">
      <c r="A69" s="77">
        <f t="shared" si="0"/>
        <v>1873</v>
      </c>
      <c r="B69" s="78">
        <v>0.86577374518610972</v>
      </c>
      <c r="C69" s="81"/>
      <c r="D69" s="81"/>
      <c r="E69" s="81"/>
      <c r="F69" s="81"/>
      <c r="G69" s="81"/>
      <c r="H69" s="80">
        <v>0</v>
      </c>
      <c r="I69" s="45"/>
    </row>
    <row r="70" spans="1:9" ht="15" x14ac:dyDescent="0.25">
      <c r="A70" s="77">
        <f t="shared" si="0"/>
        <v>1874</v>
      </c>
      <c r="B70" s="78">
        <v>0.89938156480833653</v>
      </c>
      <c r="C70" s="81"/>
      <c r="D70" s="81"/>
      <c r="E70" s="81"/>
      <c r="F70" s="81"/>
      <c r="G70" s="81"/>
      <c r="H70" s="80">
        <v>0</v>
      </c>
      <c r="I70" s="45"/>
    </row>
    <row r="71" spans="1:9" ht="15" x14ac:dyDescent="0.25">
      <c r="A71" s="77">
        <f t="shared" ref="A71:A105" si="1">A70+1</f>
        <v>1875</v>
      </c>
      <c r="B71" s="78">
        <v>1.0057225511541832</v>
      </c>
      <c r="C71" s="81"/>
      <c r="D71" s="81"/>
      <c r="E71" s="81"/>
      <c r="F71" s="81"/>
      <c r="G71" s="81"/>
      <c r="H71" s="80">
        <v>0</v>
      </c>
      <c r="I71" s="45"/>
    </row>
    <row r="72" spans="1:9" ht="15" x14ac:dyDescent="0.25">
      <c r="A72" s="77">
        <f t="shared" si="1"/>
        <v>1876</v>
      </c>
      <c r="B72" s="78">
        <v>1.0699842115524736</v>
      </c>
      <c r="C72" s="81"/>
      <c r="D72" s="81"/>
      <c r="E72" s="81"/>
      <c r="F72" s="81"/>
      <c r="G72" s="81"/>
      <c r="H72" s="80">
        <v>0</v>
      </c>
      <c r="I72" s="45"/>
    </row>
    <row r="73" spans="1:9" ht="15" x14ac:dyDescent="0.25">
      <c r="A73" s="77">
        <f t="shared" si="1"/>
        <v>1877</v>
      </c>
      <c r="B73" s="78">
        <v>1.1264062700763509</v>
      </c>
      <c r="C73" s="81"/>
      <c r="D73" s="81"/>
      <c r="E73" s="81"/>
      <c r="F73" s="81"/>
      <c r="G73" s="81"/>
      <c r="H73" s="80">
        <v>0</v>
      </c>
      <c r="I73" s="45"/>
    </row>
    <row r="74" spans="1:9" ht="15" x14ac:dyDescent="0.25">
      <c r="A74" s="77">
        <f t="shared" si="1"/>
        <v>1878</v>
      </c>
      <c r="B74" s="78">
        <v>1.0797982782792825</v>
      </c>
      <c r="C74" s="81"/>
      <c r="D74" s="81"/>
      <c r="E74" s="81"/>
      <c r="F74" s="81"/>
      <c r="G74" s="81"/>
      <c r="H74" s="80">
        <v>0</v>
      </c>
      <c r="I74" s="45"/>
    </row>
    <row r="75" spans="1:9" ht="15" x14ac:dyDescent="0.25">
      <c r="A75" s="77">
        <f t="shared" si="1"/>
        <v>1879</v>
      </c>
      <c r="B75" s="78">
        <v>1.2385110603117202</v>
      </c>
      <c r="C75" s="81"/>
      <c r="D75" s="81"/>
      <c r="E75" s="81"/>
      <c r="F75" s="81"/>
      <c r="G75" s="81"/>
      <c r="H75" s="80">
        <v>0</v>
      </c>
      <c r="I75" s="45"/>
    </row>
    <row r="76" spans="1:9" ht="15" x14ac:dyDescent="0.25">
      <c r="A76" s="77">
        <f t="shared" si="1"/>
        <v>1880</v>
      </c>
      <c r="B76" s="78">
        <v>1.0652669327413573</v>
      </c>
      <c r="C76" s="81">
        <v>0.8</v>
      </c>
      <c r="D76" s="81">
        <v>0.3</v>
      </c>
      <c r="E76" s="81"/>
      <c r="F76" s="81"/>
      <c r="G76" s="81">
        <v>-0.11</v>
      </c>
      <c r="H76" s="80">
        <v>0</v>
      </c>
      <c r="I76" s="45"/>
    </row>
    <row r="77" spans="1:9" ht="15" x14ac:dyDescent="0.25">
      <c r="A77" s="77">
        <f t="shared" si="1"/>
        <v>1881</v>
      </c>
      <c r="B77" s="78">
        <v>1.1630822907765819</v>
      </c>
      <c r="D77" s="81"/>
      <c r="E77" s="81"/>
      <c r="F77" s="81"/>
      <c r="G77" s="81"/>
      <c r="H77" s="80">
        <v>0</v>
      </c>
      <c r="I77" s="45"/>
    </row>
    <row r="78" spans="1:9" ht="15" x14ac:dyDescent="0.25">
      <c r="A78" s="77">
        <f t="shared" si="1"/>
        <v>1882</v>
      </c>
      <c r="B78" s="78">
        <v>1.1918706324738106</v>
      </c>
      <c r="D78" s="81"/>
      <c r="E78" s="81"/>
      <c r="F78" s="81"/>
      <c r="G78" s="81"/>
      <c r="H78" s="80">
        <v>0</v>
      </c>
      <c r="I78" s="45"/>
    </row>
    <row r="79" spans="1:9" ht="15" x14ac:dyDescent="0.25">
      <c r="A79" s="77">
        <f t="shared" si="1"/>
        <v>1883</v>
      </c>
      <c r="B79" s="78">
        <v>1.1769087016856328</v>
      </c>
      <c r="D79" s="81"/>
      <c r="E79" s="81"/>
      <c r="F79" s="81"/>
      <c r="G79" s="81"/>
      <c r="H79" s="80">
        <v>0</v>
      </c>
      <c r="I79" s="45"/>
    </row>
    <row r="80" spans="1:9" ht="15" x14ac:dyDescent="0.25">
      <c r="A80" s="77">
        <f t="shared" si="1"/>
        <v>1884</v>
      </c>
      <c r="B80" s="78">
        <v>1.2457499953693496</v>
      </c>
      <c r="D80" s="81"/>
      <c r="E80" s="81"/>
      <c r="F80" s="81"/>
      <c r="G80" s="81"/>
      <c r="H80" s="80">
        <v>0</v>
      </c>
      <c r="I80" s="45"/>
    </row>
    <row r="81" spans="1:9" ht="15" x14ac:dyDescent="0.25">
      <c r="A81" s="77">
        <f t="shared" si="1"/>
        <v>1885</v>
      </c>
      <c r="B81" s="78">
        <v>1.3541507297064173</v>
      </c>
      <c r="D81" s="81"/>
      <c r="E81" s="81"/>
      <c r="F81" s="81"/>
      <c r="G81" s="81"/>
      <c r="H81" s="80">
        <v>0</v>
      </c>
      <c r="I81" s="45"/>
    </row>
    <row r="82" spans="1:9" ht="15" x14ac:dyDescent="0.25">
      <c r="A82" s="77">
        <f t="shared" si="1"/>
        <v>1886</v>
      </c>
      <c r="B82" s="78">
        <v>1.406495901163668</v>
      </c>
      <c r="D82" s="81"/>
      <c r="E82" s="81"/>
      <c r="F82" s="81"/>
      <c r="G82" s="81"/>
      <c r="H82" s="80">
        <v>0</v>
      </c>
      <c r="I82" s="45"/>
    </row>
    <row r="83" spans="1:9" ht="15" x14ac:dyDescent="0.25">
      <c r="A83" s="77">
        <f t="shared" si="1"/>
        <v>1887</v>
      </c>
      <c r="B83" s="78">
        <v>1.4330667823458831</v>
      </c>
      <c r="D83" s="81"/>
      <c r="E83" s="81"/>
      <c r="F83" s="81"/>
      <c r="G83" s="81"/>
      <c r="H83" s="80">
        <v>0</v>
      </c>
      <c r="I83" s="45"/>
    </row>
    <row r="84" spans="1:9" ht="15" x14ac:dyDescent="0.25">
      <c r="A84" s="77">
        <f t="shared" si="1"/>
        <v>1888</v>
      </c>
      <c r="B84" s="78">
        <v>1.4888042646707478</v>
      </c>
      <c r="C84" s="81"/>
      <c r="D84" s="81"/>
      <c r="E84" s="81"/>
      <c r="F84" s="81"/>
      <c r="G84" s="81"/>
      <c r="H84" s="80">
        <v>0</v>
      </c>
      <c r="I84" s="45"/>
    </row>
    <row r="85" spans="1:9" ht="15" x14ac:dyDescent="0.25">
      <c r="A85" s="77">
        <f t="shared" si="1"/>
        <v>1889</v>
      </c>
      <c r="B85" s="78">
        <v>1.5138672994102078</v>
      </c>
      <c r="C85" s="81"/>
      <c r="D85" s="81"/>
      <c r="E85" s="81"/>
      <c r="F85" s="81"/>
      <c r="G85" s="81"/>
      <c r="H85" s="80">
        <v>0</v>
      </c>
      <c r="I85" s="45"/>
    </row>
    <row r="86" spans="1:9" ht="15" x14ac:dyDescent="0.25">
      <c r="A86" s="77">
        <f t="shared" si="1"/>
        <v>1890</v>
      </c>
      <c r="B86" s="78">
        <v>1.5587657349575987</v>
      </c>
      <c r="C86" s="81">
        <v>1.1000000000000001</v>
      </c>
      <c r="D86" s="81">
        <v>0.4</v>
      </c>
      <c r="E86" s="81"/>
      <c r="F86" s="81"/>
      <c r="G86" s="81"/>
      <c r="H86" s="80">
        <v>0</v>
      </c>
      <c r="I86" s="45"/>
    </row>
    <row r="87" spans="1:9" ht="15" x14ac:dyDescent="0.25">
      <c r="A87" s="77">
        <f t="shared" si="1"/>
        <v>1891</v>
      </c>
      <c r="B87" s="78">
        <v>1.5957508053818505</v>
      </c>
      <c r="C87" s="81"/>
      <c r="D87" s="81"/>
      <c r="E87" s="81"/>
      <c r="F87" s="81"/>
      <c r="G87" s="81"/>
      <c r="H87" s="80">
        <v>0</v>
      </c>
      <c r="I87" s="45"/>
    </row>
    <row r="88" spans="1:9" ht="15" x14ac:dyDescent="0.25">
      <c r="A88" s="77">
        <f t="shared" si="1"/>
        <v>1892</v>
      </c>
      <c r="B88" s="78">
        <v>1.6516958810652576</v>
      </c>
      <c r="C88" s="81"/>
      <c r="D88" s="81"/>
      <c r="E88" s="81"/>
      <c r="F88" s="81"/>
      <c r="G88" s="81"/>
      <c r="H88" s="80">
        <v>0</v>
      </c>
      <c r="I88" s="45"/>
    </row>
    <row r="89" spans="1:9" ht="15" x14ac:dyDescent="0.25">
      <c r="A89" s="77">
        <f t="shared" si="1"/>
        <v>1893</v>
      </c>
      <c r="B89" s="78">
        <v>1.7347175164862805</v>
      </c>
      <c r="C89" s="81"/>
      <c r="D89" s="81"/>
      <c r="E89" s="81"/>
      <c r="F89" s="81"/>
      <c r="G89" s="81"/>
      <c r="H89" s="80">
        <v>0</v>
      </c>
      <c r="I89" s="45"/>
    </row>
    <row r="90" spans="1:9" ht="15" x14ac:dyDescent="0.25">
      <c r="A90" s="77">
        <f t="shared" si="1"/>
        <v>1894</v>
      </c>
      <c r="B90" s="78">
        <v>1.6857313270320449</v>
      </c>
      <c r="C90" s="81"/>
      <c r="D90" s="81"/>
      <c r="E90" s="81"/>
      <c r="F90" s="81"/>
      <c r="G90" s="81"/>
      <c r="H90" s="80">
        <v>0</v>
      </c>
      <c r="I90" s="45"/>
    </row>
    <row r="91" spans="1:9" ht="15" x14ac:dyDescent="0.25">
      <c r="A91" s="77">
        <f t="shared" si="1"/>
        <v>1895</v>
      </c>
      <c r="B91" s="78">
        <v>1.7110319159791565</v>
      </c>
      <c r="C91" s="81"/>
      <c r="D91" s="81"/>
      <c r="E91" s="81"/>
      <c r="F91" s="81"/>
      <c r="G91" s="81"/>
      <c r="H91" s="80">
        <v>0</v>
      </c>
      <c r="I91" s="45"/>
    </row>
    <row r="92" spans="1:9" ht="15" x14ac:dyDescent="0.25">
      <c r="A92" s="77">
        <f t="shared" si="1"/>
        <v>1896</v>
      </c>
      <c r="B92" s="78">
        <v>1.6600570921789477</v>
      </c>
      <c r="C92" s="81"/>
      <c r="D92" s="81"/>
      <c r="E92" s="81"/>
      <c r="F92" s="81"/>
      <c r="G92" s="81"/>
      <c r="H92" s="80">
        <v>0</v>
      </c>
      <c r="I92" s="45"/>
    </row>
    <row r="93" spans="1:9" ht="15" x14ac:dyDescent="0.25">
      <c r="A93" s="77">
        <f t="shared" si="1"/>
        <v>1897</v>
      </c>
      <c r="B93" s="78">
        <v>1.7052361065162658</v>
      </c>
      <c r="C93" s="81"/>
      <c r="D93" s="81"/>
      <c r="E93" s="81"/>
      <c r="F93" s="81"/>
      <c r="G93" s="81"/>
      <c r="H93" s="80">
        <v>0</v>
      </c>
      <c r="I93" s="45"/>
    </row>
    <row r="94" spans="1:9" ht="15" x14ac:dyDescent="0.25">
      <c r="A94" s="77">
        <f t="shared" si="1"/>
        <v>1898</v>
      </c>
      <c r="B94" s="78">
        <f>1.05*161.909963204775%</f>
        <v>1.7000546136501378</v>
      </c>
      <c r="C94" s="81"/>
      <c r="D94" s="81"/>
      <c r="E94" s="81"/>
      <c r="F94" s="81"/>
      <c r="G94" s="81"/>
      <c r="H94" s="80">
        <v>0</v>
      </c>
      <c r="I94" s="45"/>
    </row>
    <row r="95" spans="1:9" ht="15" x14ac:dyDescent="0.25">
      <c r="A95" s="77">
        <f t="shared" si="1"/>
        <v>1899</v>
      </c>
      <c r="B95" s="78">
        <f>1.1*150.317499142461%</f>
        <v>1.6534924905670711</v>
      </c>
      <c r="C95" s="81"/>
      <c r="D95" s="81"/>
      <c r="E95" s="81"/>
      <c r="F95" s="81"/>
      <c r="G95" s="81"/>
      <c r="H95" s="80">
        <v>0</v>
      </c>
      <c r="I95" s="45"/>
    </row>
    <row r="96" spans="1:9" ht="15" x14ac:dyDescent="0.25">
      <c r="A96" s="77">
        <f t="shared" si="1"/>
        <v>1900</v>
      </c>
      <c r="B96" s="78">
        <f>1.1*147.093543924247%</f>
        <v>1.6180289831667172</v>
      </c>
      <c r="C96" s="81">
        <v>1.1499999999999999</v>
      </c>
      <c r="D96" s="81">
        <v>0.42</v>
      </c>
      <c r="E96" s="81"/>
      <c r="F96" s="81"/>
      <c r="G96" s="81"/>
      <c r="H96" s="80">
        <v>0</v>
      </c>
      <c r="I96" s="45"/>
    </row>
    <row r="97" spans="1:9" ht="15" x14ac:dyDescent="0.25">
      <c r="A97" s="77">
        <f t="shared" si="1"/>
        <v>1901</v>
      </c>
      <c r="B97" s="78">
        <f>1.1*139.518235573656%</f>
        <v>1.5347005913102161</v>
      </c>
      <c r="C97" s="81"/>
      <c r="D97" s="81"/>
      <c r="E97" s="81"/>
      <c r="F97" s="81"/>
      <c r="G97" s="81"/>
      <c r="H97" s="80">
        <v>0</v>
      </c>
      <c r="I97" s="45"/>
    </row>
    <row r="98" spans="1:9" ht="15" x14ac:dyDescent="0.25">
      <c r="A98" s="77">
        <f t="shared" si="1"/>
        <v>1902</v>
      </c>
      <c r="B98" s="78">
        <f>1.1*145.047975114102%</f>
        <v>1.5955277262551222</v>
      </c>
      <c r="C98" s="81"/>
      <c r="D98" s="81"/>
      <c r="E98" s="81"/>
      <c r="F98" s="81"/>
      <c r="G98" s="81"/>
      <c r="H98" s="80">
        <v>0</v>
      </c>
      <c r="I98" s="45"/>
    </row>
    <row r="99" spans="1:9" ht="15" x14ac:dyDescent="0.25">
      <c r="A99" s="77">
        <f t="shared" si="1"/>
        <v>1903</v>
      </c>
      <c r="B99" s="78">
        <f>1.1*148.72768956681%</f>
        <v>1.6360045852349101</v>
      </c>
      <c r="C99" s="81"/>
      <c r="D99" s="81"/>
      <c r="E99" s="81"/>
      <c r="F99" s="81"/>
      <c r="G99" s="81"/>
      <c r="H99" s="80">
        <v>0</v>
      </c>
      <c r="I99" s="45"/>
    </row>
    <row r="100" spans="1:9" ht="15" x14ac:dyDescent="0.25">
      <c r="A100" s="77">
        <f t="shared" si="1"/>
        <v>1904</v>
      </c>
      <c r="B100" s="78">
        <f>1.1*148.71845512736%</f>
        <v>1.6359030064009601</v>
      </c>
      <c r="C100" s="81"/>
      <c r="D100" s="81"/>
      <c r="E100" s="81"/>
      <c r="F100" s="81"/>
      <c r="G100" s="81"/>
      <c r="H100" s="80">
        <v>0</v>
      </c>
      <c r="I100" s="45"/>
    </row>
    <row r="101" spans="1:9" ht="15" x14ac:dyDescent="0.25">
      <c r="A101" s="77">
        <f t="shared" si="1"/>
        <v>1905</v>
      </c>
      <c r="B101" s="78">
        <f>1.1*147.661126759083%</f>
        <v>1.6242723943499131</v>
      </c>
      <c r="C101" s="81"/>
      <c r="D101" s="81"/>
      <c r="E101" s="81"/>
      <c r="F101" s="81"/>
      <c r="G101" s="81"/>
      <c r="H101" s="80">
        <v>0</v>
      </c>
      <c r="I101" s="45"/>
    </row>
    <row r="102" spans="1:9" ht="15" x14ac:dyDescent="0.25">
      <c r="A102" s="77">
        <f t="shared" si="1"/>
        <v>1906</v>
      </c>
      <c r="B102" s="78">
        <f>1.1*152.060491439371%</f>
        <v>1.672665405833081</v>
      </c>
      <c r="C102" s="81"/>
      <c r="D102" s="81"/>
      <c r="E102" s="81"/>
      <c r="F102" s="81"/>
      <c r="G102" s="81"/>
      <c r="H102" s="80">
        <v>0</v>
      </c>
      <c r="I102" s="45"/>
    </row>
    <row r="103" spans="1:9" ht="15" x14ac:dyDescent="0.25">
      <c r="A103" s="77">
        <f t="shared" si="1"/>
        <v>1907</v>
      </c>
      <c r="B103" s="78">
        <f>1.05*156.892170515241%</f>
        <v>1.6473677904100303</v>
      </c>
      <c r="C103" s="81"/>
      <c r="D103" s="81"/>
      <c r="E103" s="81"/>
      <c r="F103" s="81"/>
      <c r="G103" s="81"/>
      <c r="H103" s="80">
        <v>0</v>
      </c>
      <c r="I103" s="45"/>
    </row>
    <row r="104" spans="1:9" ht="15" x14ac:dyDescent="0.25">
      <c r="A104" s="77">
        <f t="shared" si="1"/>
        <v>1908</v>
      </c>
      <c r="B104" s="78">
        <v>1.6700186257823593</v>
      </c>
      <c r="C104" s="81"/>
      <c r="D104" s="81"/>
      <c r="E104" s="81"/>
      <c r="F104" s="81"/>
      <c r="G104" s="81"/>
      <c r="H104" s="80">
        <v>0</v>
      </c>
      <c r="I104" s="45"/>
    </row>
    <row r="105" spans="1:9" ht="15" x14ac:dyDescent="0.25">
      <c r="A105" s="77">
        <f t="shared" si="1"/>
        <v>1909</v>
      </c>
      <c r="B105" s="78">
        <v>1.7307766107461549</v>
      </c>
      <c r="C105" s="81"/>
      <c r="D105" s="81"/>
      <c r="E105" s="81"/>
      <c r="F105" s="81"/>
      <c r="G105" s="81"/>
      <c r="H105" s="80">
        <v>0</v>
      </c>
      <c r="I105" s="45"/>
    </row>
    <row r="106" spans="1:9" ht="15" x14ac:dyDescent="0.25">
      <c r="A106" s="77">
        <v>1910</v>
      </c>
      <c r="B106" s="78">
        <v>1.769755204014666</v>
      </c>
      <c r="C106" s="81">
        <v>1.2268002232694999</v>
      </c>
      <c r="D106" s="79">
        <v>0.44</v>
      </c>
      <c r="E106" s="79"/>
      <c r="F106" s="79"/>
      <c r="G106" s="79"/>
      <c r="H106" s="80">
        <v>0</v>
      </c>
      <c r="I106" s="45"/>
    </row>
    <row r="107" spans="1:9" ht="15" x14ac:dyDescent="0.25">
      <c r="A107" s="77">
        <f t="shared" ref="A107:A170" si="2">A106+1</f>
        <v>1911</v>
      </c>
      <c r="B107" s="78">
        <v>1.7994476347087038</v>
      </c>
      <c r="D107" s="81"/>
      <c r="E107" s="81"/>
      <c r="F107" s="81"/>
      <c r="G107" s="81"/>
      <c r="H107" s="80">
        <v>0</v>
      </c>
      <c r="I107" s="45"/>
    </row>
    <row r="108" spans="1:9" ht="15" x14ac:dyDescent="0.25">
      <c r="A108" s="77">
        <f t="shared" si="2"/>
        <v>1912</v>
      </c>
      <c r="B108" s="78">
        <v>1.8668547164075791</v>
      </c>
      <c r="D108" s="81"/>
      <c r="E108" s="81"/>
      <c r="F108" s="81"/>
      <c r="G108" s="81"/>
      <c r="H108" s="80">
        <v>0</v>
      </c>
      <c r="I108" s="45"/>
    </row>
    <row r="109" spans="1:9" ht="15" x14ac:dyDescent="0.25">
      <c r="A109" s="77">
        <f t="shared" si="2"/>
        <v>1913</v>
      </c>
      <c r="B109" s="78">
        <v>1.8333770632376587</v>
      </c>
      <c r="D109" s="81"/>
      <c r="E109" s="81"/>
      <c r="F109" s="81"/>
      <c r="G109" s="78">
        <v>-0.109496802286629</v>
      </c>
      <c r="H109" s="80">
        <v>0</v>
      </c>
      <c r="I109" s="45"/>
    </row>
    <row r="110" spans="1:9" ht="15" x14ac:dyDescent="0.25">
      <c r="A110" s="77">
        <f t="shared" si="2"/>
        <v>1914</v>
      </c>
      <c r="B110" s="78">
        <v>1.90550100586902</v>
      </c>
      <c r="C110" s="82">
        <f>C106+(4/30)*(C106-C76)</f>
        <v>1.2837069197054332</v>
      </c>
      <c r="D110" s="78">
        <v>0.46</v>
      </c>
      <c r="E110" s="81"/>
      <c r="F110" s="81"/>
      <c r="G110" s="78">
        <v>-0.11694529822230958</v>
      </c>
      <c r="H110" s="80">
        <v>0</v>
      </c>
      <c r="I110" s="45"/>
    </row>
    <row r="111" spans="1:9" ht="15" x14ac:dyDescent="0.25">
      <c r="A111" s="77">
        <f t="shared" si="2"/>
        <v>1915</v>
      </c>
      <c r="B111" s="78">
        <v>1.573271669114215</v>
      </c>
      <c r="D111" s="81"/>
      <c r="E111" s="81"/>
      <c r="F111" s="81"/>
      <c r="G111" s="78">
        <v>-7.3370723117436948E-2</v>
      </c>
      <c r="H111" s="80">
        <v>0</v>
      </c>
      <c r="I111" s="45"/>
    </row>
    <row r="112" spans="1:9" ht="15" x14ac:dyDescent="0.25">
      <c r="A112" s="77">
        <f t="shared" si="2"/>
        <v>1916</v>
      </c>
      <c r="B112" s="78">
        <v>1.3637562408439612</v>
      </c>
      <c r="D112" s="81"/>
      <c r="E112" s="81"/>
      <c r="F112" s="81"/>
      <c r="G112" s="78">
        <v>-2.9019886243688557E-2</v>
      </c>
      <c r="H112" s="80">
        <v>0</v>
      </c>
      <c r="I112" s="45"/>
    </row>
    <row r="113" spans="1:9" ht="15" x14ac:dyDescent="0.25">
      <c r="A113" s="77">
        <f t="shared" si="2"/>
        <v>1917</v>
      </c>
      <c r="B113" s="78">
        <v>1.110012582030371</v>
      </c>
      <c r="C113" s="81"/>
      <c r="D113" s="81"/>
      <c r="E113" s="81"/>
      <c r="F113" s="81"/>
      <c r="G113" s="78">
        <v>0</v>
      </c>
      <c r="H113" s="80">
        <v>0</v>
      </c>
      <c r="I113" s="45"/>
    </row>
    <row r="114" spans="1:9" ht="15" x14ac:dyDescent="0.25">
      <c r="A114" s="77">
        <f t="shared" si="2"/>
        <v>1918</v>
      </c>
      <c r="B114" s="78">
        <v>0.92801828745340509</v>
      </c>
      <c r="C114" s="81"/>
      <c r="D114" s="81"/>
      <c r="E114" s="81"/>
      <c r="F114" s="81"/>
      <c r="G114" s="78">
        <v>1.9674549568938313E-2</v>
      </c>
      <c r="H114" s="80">
        <v>0</v>
      </c>
      <c r="I114" s="45"/>
    </row>
    <row r="115" spans="1:9" ht="15" x14ac:dyDescent="0.25">
      <c r="A115" s="77">
        <f t="shared" si="2"/>
        <v>1919</v>
      </c>
      <c r="B115" s="78">
        <v>0.83908658362428334</v>
      </c>
      <c r="C115" s="81"/>
      <c r="D115" s="81"/>
      <c r="E115" s="81"/>
      <c r="F115" s="81"/>
      <c r="G115" s="78">
        <v>3.564647621235198E-2</v>
      </c>
      <c r="H115" s="80">
        <v>0</v>
      </c>
      <c r="I115" s="45"/>
    </row>
    <row r="116" spans="1:9" ht="15" x14ac:dyDescent="0.25">
      <c r="A116" s="77">
        <f t="shared" si="2"/>
        <v>1920</v>
      </c>
      <c r="B116" s="78">
        <v>0.80926059468327305</v>
      </c>
      <c r="C116" s="81">
        <v>6.3318771030438939E-2</v>
      </c>
      <c r="D116" s="79">
        <v>-0.1</v>
      </c>
      <c r="E116" s="79"/>
      <c r="F116" s="79"/>
      <c r="G116" s="79">
        <v>4.6331821549175145E-2</v>
      </c>
      <c r="H116" s="80">
        <v>0</v>
      </c>
      <c r="I116" s="45"/>
    </row>
    <row r="117" spans="1:9" ht="15" x14ac:dyDescent="0.25">
      <c r="A117" s="77">
        <f t="shared" si="2"/>
        <v>1921</v>
      </c>
      <c r="B117" s="78">
        <v>1.0444996150481871</v>
      </c>
      <c r="D117" s="81"/>
      <c r="E117" s="81"/>
      <c r="F117" s="81"/>
      <c r="G117" s="78">
        <v>6.8221680953655064E-2</v>
      </c>
      <c r="H117" s="80">
        <v>0</v>
      </c>
      <c r="I117" s="45"/>
    </row>
    <row r="118" spans="1:9" ht="15" x14ac:dyDescent="0.25">
      <c r="A118" s="77">
        <f t="shared" si="2"/>
        <v>1922</v>
      </c>
      <c r="B118" s="78">
        <v>1.2012282758588864</v>
      </c>
      <c r="D118" s="81"/>
      <c r="E118" s="81"/>
      <c r="F118" s="81"/>
      <c r="G118" s="78">
        <v>7.6816503159243141E-2</v>
      </c>
      <c r="H118" s="80">
        <v>0</v>
      </c>
      <c r="I118" s="45"/>
    </row>
    <row r="119" spans="1:9" ht="15" x14ac:dyDescent="0.25">
      <c r="A119" s="77">
        <f t="shared" si="2"/>
        <v>1923</v>
      </c>
      <c r="B119" s="78">
        <v>1.2914591153332362</v>
      </c>
      <c r="D119" s="81"/>
      <c r="E119" s="81"/>
      <c r="F119" s="81"/>
      <c r="G119" s="78">
        <v>7.3651580060164007E-2</v>
      </c>
      <c r="H119" s="80">
        <v>0</v>
      </c>
      <c r="I119" s="45"/>
    </row>
    <row r="120" spans="1:9" ht="15" x14ac:dyDescent="0.25">
      <c r="A120" s="77">
        <f t="shared" si="2"/>
        <v>1924</v>
      </c>
      <c r="B120" s="78">
        <v>1.2786131936761895</v>
      </c>
      <c r="D120" s="81"/>
      <c r="E120" s="81"/>
      <c r="F120" s="81"/>
      <c r="G120" s="78">
        <v>8.1442409155937145E-2</v>
      </c>
      <c r="H120" s="80">
        <v>0</v>
      </c>
      <c r="I120" s="45"/>
    </row>
    <row r="121" spans="1:9" ht="15" x14ac:dyDescent="0.25">
      <c r="A121" s="77">
        <f t="shared" si="2"/>
        <v>1925</v>
      </c>
      <c r="B121" s="78">
        <v>1.2441471557335926</v>
      </c>
      <c r="D121" s="81"/>
      <c r="E121" s="81"/>
      <c r="F121" s="81"/>
      <c r="G121" s="78">
        <v>8.5293654679267958E-2</v>
      </c>
      <c r="H121" s="80">
        <v>0</v>
      </c>
      <c r="I121" s="45"/>
    </row>
    <row r="122" spans="1:9" ht="15" x14ac:dyDescent="0.25">
      <c r="A122" s="77">
        <f t="shared" si="2"/>
        <v>1926</v>
      </c>
      <c r="B122" s="78">
        <v>1.2787816032614028</v>
      </c>
      <c r="C122" s="81"/>
      <c r="D122" s="81"/>
      <c r="E122" s="81"/>
      <c r="F122" s="81"/>
      <c r="G122" s="78">
        <v>7.9660041400807041E-2</v>
      </c>
      <c r="H122" s="80">
        <v>0</v>
      </c>
      <c r="I122" s="45"/>
    </row>
    <row r="123" spans="1:9" ht="15" x14ac:dyDescent="0.25">
      <c r="A123" s="77">
        <f t="shared" si="2"/>
        <v>1927</v>
      </c>
      <c r="B123" s="78">
        <v>1.2096962194793295</v>
      </c>
      <c r="C123" s="81"/>
      <c r="D123" s="81"/>
      <c r="E123" s="81"/>
      <c r="F123" s="81"/>
      <c r="G123" s="78">
        <v>8.1124008152390681E-2</v>
      </c>
      <c r="H123" s="80">
        <v>0</v>
      </c>
      <c r="I123" s="45"/>
    </row>
    <row r="124" spans="1:9" ht="15" x14ac:dyDescent="0.25">
      <c r="A124" s="77">
        <f t="shared" si="2"/>
        <v>1928</v>
      </c>
      <c r="B124" s="78">
        <v>1.2297698929003433</v>
      </c>
      <c r="C124" s="81"/>
      <c r="D124" s="81"/>
      <c r="E124" s="81"/>
      <c r="F124" s="81"/>
      <c r="G124" s="78">
        <v>8.1778247827290179E-2</v>
      </c>
      <c r="H124" s="80">
        <v>0</v>
      </c>
      <c r="I124" s="45"/>
    </row>
    <row r="125" spans="1:9" ht="15" x14ac:dyDescent="0.25">
      <c r="A125" s="77">
        <f t="shared" si="2"/>
        <v>1929</v>
      </c>
      <c r="B125" s="78">
        <v>1.2197699830215558</v>
      </c>
      <c r="C125" s="81"/>
      <c r="D125" s="81"/>
      <c r="E125" s="81"/>
      <c r="F125" s="81"/>
      <c r="G125" s="78">
        <v>8.2094833687487295E-2</v>
      </c>
      <c r="H125" s="80">
        <v>0</v>
      </c>
      <c r="I125" s="45"/>
    </row>
    <row r="126" spans="1:9" ht="15" x14ac:dyDescent="0.25">
      <c r="A126" s="77">
        <f t="shared" si="2"/>
        <v>1930</v>
      </c>
      <c r="B126" s="78">
        <v>1.2214451340065964</v>
      </c>
      <c r="C126" s="78">
        <v>0.45</v>
      </c>
      <c r="D126" s="79">
        <v>-0.3</v>
      </c>
      <c r="E126" s="79"/>
      <c r="F126" s="79"/>
      <c r="G126" s="79">
        <f>0.9*9.94785399114491%</f>
        <v>8.9530685920304193E-2</v>
      </c>
      <c r="H126" s="80">
        <v>0</v>
      </c>
      <c r="I126" s="45"/>
    </row>
    <row r="127" spans="1:9" ht="15" x14ac:dyDescent="0.25">
      <c r="A127" s="77">
        <f t="shared" si="2"/>
        <v>1931</v>
      </c>
      <c r="B127" s="78">
        <v>1.2600399140707041</v>
      </c>
      <c r="C127" s="81"/>
      <c r="D127" s="81"/>
      <c r="E127" s="81"/>
      <c r="F127" s="81"/>
      <c r="G127" s="78">
        <f>0.8*12.9985228951703%</f>
        <v>0.10398818316136241</v>
      </c>
      <c r="H127" s="80">
        <v>0</v>
      </c>
      <c r="I127" s="45"/>
    </row>
    <row r="128" spans="1:9" ht="15" x14ac:dyDescent="0.25">
      <c r="A128" s="77">
        <f t="shared" si="2"/>
        <v>1932</v>
      </c>
      <c r="B128" s="78">
        <v>1.2397809800333035</v>
      </c>
      <c r="C128" s="81"/>
      <c r="D128" s="81"/>
      <c r="E128" s="81"/>
      <c r="F128" s="81"/>
      <c r="G128" s="78">
        <f>0.7*23.5867446393368%</f>
        <v>0.16510721247535759</v>
      </c>
      <c r="H128" s="80">
        <v>0</v>
      </c>
      <c r="I128" s="45"/>
    </row>
    <row r="129" spans="1:9" ht="15" x14ac:dyDescent="0.25">
      <c r="A129" s="77">
        <f t="shared" si="2"/>
        <v>1933</v>
      </c>
      <c r="B129" s="78">
        <v>1.1828877945841239</v>
      </c>
      <c r="C129" s="81"/>
      <c r="D129" s="81"/>
      <c r="E129" s="81"/>
      <c r="F129" s="81"/>
      <c r="G129" s="78">
        <f>0.7*22.1428571428433%</f>
        <v>0.1549999999999031</v>
      </c>
      <c r="H129" s="80">
        <v>0</v>
      </c>
      <c r="I129" s="45"/>
    </row>
    <row r="130" spans="1:9" ht="15" x14ac:dyDescent="0.25">
      <c r="A130" s="77">
        <f t="shared" si="2"/>
        <v>1934</v>
      </c>
      <c r="B130" s="78">
        <v>1.0783562057333924</v>
      </c>
      <c r="C130" s="81"/>
      <c r="D130" s="81"/>
      <c r="E130" s="81"/>
      <c r="F130" s="81"/>
      <c r="G130" s="78">
        <f>0.8*16.4665523155613%</f>
        <v>0.13173241852449041</v>
      </c>
      <c r="H130" s="80">
        <v>0</v>
      </c>
      <c r="I130" s="45"/>
    </row>
    <row r="131" spans="1:9" ht="15" x14ac:dyDescent="0.25">
      <c r="A131" s="77">
        <f t="shared" si="2"/>
        <v>1935</v>
      </c>
      <c r="B131" s="78">
        <v>1.0003113873137299</v>
      </c>
      <c r="C131" s="81"/>
      <c r="D131" s="81"/>
      <c r="E131" s="81"/>
      <c r="F131" s="81"/>
      <c r="G131" s="78">
        <f>0.8*12.5753012047935%</f>
        <v>0.10060240963834802</v>
      </c>
      <c r="H131" s="80">
        <v>0</v>
      </c>
      <c r="I131" s="45"/>
    </row>
    <row r="132" spans="1:9" ht="15" x14ac:dyDescent="0.25">
      <c r="A132" s="77">
        <f t="shared" si="2"/>
        <v>1936</v>
      </c>
      <c r="B132" s="78">
        <v>0.91718483233443848</v>
      </c>
      <c r="C132" s="81"/>
      <c r="D132" s="81"/>
      <c r="E132" s="81"/>
      <c r="F132" s="81"/>
      <c r="G132" s="78">
        <v>9.4414893617348825E-2</v>
      </c>
      <c r="H132" s="80">
        <v>0</v>
      </c>
      <c r="I132" s="45"/>
    </row>
    <row r="133" spans="1:9" ht="15" x14ac:dyDescent="0.25">
      <c r="A133" s="77">
        <f t="shared" si="2"/>
        <v>1937</v>
      </c>
      <c r="B133" s="78">
        <v>0.82435036134440476</v>
      </c>
      <c r="C133" s="81"/>
      <c r="D133" s="81"/>
      <c r="E133" s="81"/>
      <c r="F133" s="81"/>
      <c r="G133" s="78">
        <v>6.4755077658190566E-2</v>
      </c>
      <c r="H133" s="80">
        <v>0</v>
      </c>
      <c r="I133" s="45"/>
    </row>
    <row r="134" spans="1:9" ht="15" x14ac:dyDescent="0.25">
      <c r="A134" s="77">
        <f t="shared" si="2"/>
        <v>1938</v>
      </c>
      <c r="B134" s="78">
        <v>0.77455118294310354</v>
      </c>
      <c r="C134" s="81"/>
      <c r="D134" s="81"/>
      <c r="E134" s="81"/>
      <c r="F134" s="81"/>
      <c r="G134" s="78">
        <v>4.8508430609349076E-2</v>
      </c>
      <c r="H134" s="80">
        <v>0</v>
      </c>
      <c r="I134" s="45"/>
    </row>
    <row r="135" spans="1:9" ht="15" x14ac:dyDescent="0.25">
      <c r="A135" s="77">
        <f t="shared" si="2"/>
        <v>1939</v>
      </c>
      <c r="B135" s="78">
        <v>0.69607007345397409</v>
      </c>
      <c r="C135" s="81"/>
      <c r="D135" s="81"/>
      <c r="E135" s="81"/>
      <c r="F135" s="81"/>
      <c r="G135" s="78">
        <v>2.4969696969700986E-2</v>
      </c>
      <c r="H135" s="80">
        <v>0</v>
      </c>
      <c r="I135" s="45"/>
    </row>
    <row r="136" spans="1:9" ht="15" x14ac:dyDescent="0.25">
      <c r="A136" s="77">
        <f t="shared" si="2"/>
        <v>1940</v>
      </c>
      <c r="B136" s="78">
        <v>0.49954592376766349</v>
      </c>
      <c r="C136" s="78"/>
      <c r="D136" s="79"/>
      <c r="E136" s="79"/>
      <c r="F136" s="79"/>
      <c r="G136" s="79">
        <v>4.1484716157311266E-3</v>
      </c>
      <c r="H136" s="80">
        <v>0</v>
      </c>
      <c r="I136" s="45"/>
    </row>
    <row r="137" spans="1:9" ht="15" x14ac:dyDescent="0.25">
      <c r="A137" s="77">
        <f t="shared" si="2"/>
        <v>1941</v>
      </c>
      <c r="B137" s="78">
        <v>0.31465609468985722</v>
      </c>
      <c r="C137" s="81"/>
      <c r="D137" s="81"/>
      <c r="E137" s="81"/>
      <c r="F137" s="81"/>
      <c r="G137" s="78">
        <v>-1.1073253833069081E-2</v>
      </c>
      <c r="H137" s="80">
        <v>0</v>
      </c>
      <c r="I137" s="45"/>
    </row>
    <row r="138" spans="1:9" ht="15" x14ac:dyDescent="0.25">
      <c r="A138" s="77">
        <f t="shared" si="2"/>
        <v>1942</v>
      </c>
      <c r="B138" s="78">
        <v>0.20414849025370227</v>
      </c>
      <c r="C138" s="81"/>
      <c r="D138" s="81"/>
      <c r="E138" s="81"/>
      <c r="F138" s="81"/>
      <c r="G138" s="78">
        <v>-2.7539370078731259E-3</v>
      </c>
      <c r="H138" s="80">
        <v>0</v>
      </c>
      <c r="I138" s="45"/>
    </row>
    <row r="139" spans="1:9" ht="15" x14ac:dyDescent="0.25">
      <c r="A139" s="77">
        <f t="shared" si="2"/>
        <v>1943</v>
      </c>
      <c r="B139" s="78">
        <v>0.12217363659319563</v>
      </c>
      <c r="C139" s="81"/>
      <c r="D139" s="81"/>
      <c r="E139" s="81"/>
      <c r="F139" s="81"/>
      <c r="G139" s="78">
        <v>2.4591564335292538E-3</v>
      </c>
      <c r="H139" s="80">
        <v>0</v>
      </c>
      <c r="I139" s="45"/>
    </row>
    <row r="140" spans="1:9" ht="15" x14ac:dyDescent="0.25">
      <c r="A140" s="77">
        <f t="shared" si="2"/>
        <v>1944</v>
      </c>
      <c r="B140" s="78">
        <v>5.0118910870904317E-2</v>
      </c>
      <c r="C140" s="81"/>
      <c r="D140" s="81"/>
      <c r="E140" s="81"/>
      <c r="F140" s="81"/>
      <c r="G140" s="78">
        <v>6.6711442785898469E-3</v>
      </c>
      <c r="H140" s="80">
        <v>0</v>
      </c>
      <c r="I140" s="45"/>
    </row>
    <row r="141" spans="1:9" ht="15" x14ac:dyDescent="0.25">
      <c r="A141" s="77">
        <f t="shared" si="2"/>
        <v>1945</v>
      </c>
      <c r="B141" s="78">
        <v>-3.0302608734382893E-2</v>
      </c>
      <c r="C141" s="81"/>
      <c r="D141" s="81"/>
      <c r="E141" s="81"/>
      <c r="F141" s="81"/>
      <c r="G141" s="78">
        <v>1.102879841112047E-2</v>
      </c>
      <c r="H141" s="80">
        <v>0</v>
      </c>
      <c r="I141" s="45"/>
    </row>
    <row r="142" spans="1:9" ht="15" x14ac:dyDescent="0.25">
      <c r="A142" s="77">
        <f t="shared" si="2"/>
        <v>1946</v>
      </c>
      <c r="B142" s="78">
        <v>-9.3637518176377679E-2</v>
      </c>
      <c r="C142" s="81"/>
      <c r="D142" s="81"/>
      <c r="E142" s="81"/>
      <c r="F142" s="81"/>
      <c r="G142" s="78">
        <v>1.5392059553301821E-2</v>
      </c>
      <c r="H142" s="80">
        <v>0</v>
      </c>
      <c r="I142" s="45"/>
    </row>
    <row r="143" spans="1:9" ht="15" x14ac:dyDescent="0.25">
      <c r="A143" s="77">
        <f t="shared" si="2"/>
        <v>1947</v>
      </c>
      <c r="B143" s="78">
        <v>-0.12613278425773539</v>
      </c>
      <c r="C143" s="81"/>
      <c r="D143" s="81"/>
      <c r="E143" s="81"/>
      <c r="F143" s="81"/>
      <c r="G143" s="78">
        <v>3.8406392694079507E-2</v>
      </c>
      <c r="H143" s="80">
        <v>0</v>
      </c>
      <c r="I143" s="45"/>
    </row>
    <row r="144" spans="1:9" ht="15" x14ac:dyDescent="0.25">
      <c r="A144" s="77">
        <f t="shared" si="2"/>
        <v>1948</v>
      </c>
      <c r="B144" s="78">
        <v>-0.13032418642467272</v>
      </c>
      <c r="C144" s="81"/>
      <c r="D144" s="81"/>
      <c r="E144" s="81"/>
      <c r="F144" s="81"/>
      <c r="G144" s="78">
        <v>5.2431660546612587E-2</v>
      </c>
      <c r="H144" s="80">
        <v>0</v>
      </c>
      <c r="I144" s="45"/>
    </row>
    <row r="145" spans="1:9" ht="15" x14ac:dyDescent="0.25">
      <c r="A145" s="77">
        <f t="shared" si="2"/>
        <v>1949</v>
      </c>
      <c r="B145" s="78">
        <v>-8.9489313702482823E-2</v>
      </c>
      <c r="C145" s="81"/>
      <c r="D145" s="81"/>
      <c r="E145" s="81"/>
      <c r="F145" s="81"/>
      <c r="G145" s="78">
        <v>5.9041666666857527E-2</v>
      </c>
      <c r="H145" s="80">
        <v>0</v>
      </c>
      <c r="I145" s="45"/>
    </row>
    <row r="146" spans="1:9" ht="15" x14ac:dyDescent="0.25">
      <c r="A146" s="77">
        <f t="shared" si="2"/>
        <v>1950</v>
      </c>
      <c r="B146" s="78">
        <v>-4.6666518542589096E-2</v>
      </c>
      <c r="C146" s="81">
        <v>3.3305474333594751E-2</v>
      </c>
      <c r="D146" s="79">
        <v>-0.19553478589274237</v>
      </c>
      <c r="E146" s="79"/>
      <c r="F146" s="79"/>
      <c r="G146" s="79">
        <v>5.1837078651851665E-2</v>
      </c>
      <c r="H146" s="80">
        <v>0</v>
      </c>
      <c r="I146" s="45"/>
    </row>
    <row r="147" spans="1:9" ht="15" x14ac:dyDescent="0.25">
      <c r="A147" s="77">
        <f t="shared" si="2"/>
        <v>1951</v>
      </c>
      <c r="B147" s="78">
        <v>-4.3944796837637752E-2</v>
      </c>
      <c r="D147" s="78">
        <v>-0.15837649817336247</v>
      </c>
      <c r="E147" s="81"/>
      <c r="F147" s="81"/>
      <c r="G147" s="78">
        <v>4.5116883117053315E-2</v>
      </c>
      <c r="H147" s="80">
        <v>0</v>
      </c>
      <c r="I147" s="45"/>
    </row>
    <row r="148" spans="1:9" ht="15" x14ac:dyDescent="0.25">
      <c r="A148" s="77">
        <f t="shared" si="2"/>
        <v>1952</v>
      </c>
      <c r="B148" s="78">
        <v>-4.6415660216186559E-2</v>
      </c>
      <c r="D148" s="78">
        <v>-0.11958120072726887</v>
      </c>
      <c r="E148" s="81"/>
      <c r="F148" s="81"/>
      <c r="G148" s="78">
        <v>4.6047473200600327E-2</v>
      </c>
      <c r="H148" s="80">
        <v>0</v>
      </c>
      <c r="I148" s="45"/>
    </row>
    <row r="149" spans="1:9" ht="15" x14ac:dyDescent="0.25">
      <c r="A149" s="77">
        <f t="shared" si="2"/>
        <v>1953</v>
      </c>
      <c r="B149" s="78">
        <v>-3.0988469541162331E-2</v>
      </c>
      <c r="D149" s="78">
        <v>-7.9943749198828823E-2</v>
      </c>
      <c r="E149" s="81"/>
      <c r="F149" s="81"/>
      <c r="G149" s="78">
        <v>4.7292392566664163E-2</v>
      </c>
      <c r="H149" s="80">
        <v>0</v>
      </c>
      <c r="I149" s="45"/>
    </row>
    <row r="150" spans="1:9" ht="15" x14ac:dyDescent="0.25">
      <c r="A150" s="77">
        <f t="shared" si="2"/>
        <v>1954</v>
      </c>
      <c r="B150" s="78">
        <v>4.0823499932821031E-3</v>
      </c>
      <c r="D150" s="78">
        <v>-4.7161263705988263E-2</v>
      </c>
      <c r="E150" s="81"/>
      <c r="F150" s="81"/>
      <c r="G150" s="78">
        <v>4.788763066180856E-2</v>
      </c>
      <c r="H150" s="80">
        <v>0</v>
      </c>
      <c r="I150" s="45"/>
    </row>
    <row r="151" spans="1:9" ht="15" x14ac:dyDescent="0.25">
      <c r="A151" s="77">
        <f t="shared" si="2"/>
        <v>1955</v>
      </c>
      <c r="B151" s="78">
        <v>2.7057782193093811E-2</v>
      </c>
      <c r="C151" s="81"/>
      <c r="D151" s="78">
        <v>-2.8972077895016223E-2</v>
      </c>
      <c r="E151" s="78">
        <v>2.1291575354831265E-2</v>
      </c>
      <c r="F151" s="81"/>
      <c r="G151" s="78">
        <v>4.3155455508437912E-2</v>
      </c>
      <c r="H151" s="80">
        <v>0</v>
      </c>
      <c r="I151" s="45"/>
    </row>
    <row r="152" spans="1:9" ht="15" x14ac:dyDescent="0.25">
      <c r="A152" s="77">
        <f t="shared" si="2"/>
        <v>1956</v>
      </c>
      <c r="B152" s="78">
        <v>3.0044538931736628E-2</v>
      </c>
      <c r="C152" s="81"/>
      <c r="D152" s="78">
        <v>-1.0093243583188926E-2</v>
      </c>
      <c r="E152" s="78">
        <v>9.8581342806602339E-3</v>
      </c>
      <c r="F152" s="81"/>
      <c r="G152" s="78">
        <v>4.5929159391445082E-2</v>
      </c>
      <c r="H152" s="80">
        <v>0</v>
      </c>
      <c r="I152" s="45"/>
    </row>
    <row r="153" spans="1:9" ht="15" x14ac:dyDescent="0.25">
      <c r="A153" s="77">
        <f t="shared" si="2"/>
        <v>1957</v>
      </c>
      <c r="B153" s="78">
        <v>4.2365025506941913E-2</v>
      </c>
      <c r="C153" s="81"/>
      <c r="D153" s="78">
        <v>1.5840347315379876E-2</v>
      </c>
      <c r="E153" s="78">
        <v>-1.5000399434727241E-2</v>
      </c>
      <c r="F153" s="81"/>
      <c r="G153" s="78">
        <v>5.4304959465954886E-2</v>
      </c>
      <c r="H153" s="80">
        <v>0</v>
      </c>
      <c r="I153" s="45"/>
    </row>
    <row r="154" spans="1:9" ht="15" x14ac:dyDescent="0.25">
      <c r="A154" s="77">
        <f t="shared" si="2"/>
        <v>1958</v>
      </c>
      <c r="B154" s="78">
        <v>5.6887641374361593E-2</v>
      </c>
      <c r="C154" s="81"/>
      <c r="D154" s="78">
        <v>4.0322972038282098E-2</v>
      </c>
      <c r="E154" s="78">
        <v>-1.8957131727331242E-2</v>
      </c>
      <c r="F154" s="81"/>
      <c r="G154" s="78">
        <v>6.2051707779718655E-2</v>
      </c>
      <c r="H154" s="80">
        <v>0</v>
      </c>
      <c r="I154" s="45"/>
    </row>
    <row r="155" spans="1:9" ht="15" x14ac:dyDescent="0.25">
      <c r="A155" s="77">
        <f t="shared" si="2"/>
        <v>1959</v>
      </c>
      <c r="B155" s="78">
        <v>5.8025825212132447E-2</v>
      </c>
      <c r="C155" s="81"/>
      <c r="D155" s="78">
        <v>5.3706300404299891E-2</v>
      </c>
      <c r="E155" s="78">
        <v>-5.3830941095337282E-3</v>
      </c>
      <c r="F155" s="81"/>
      <c r="G155" s="78">
        <v>5.7407528285307423E-2</v>
      </c>
      <c r="H155" s="80">
        <v>0</v>
      </c>
      <c r="I155" s="45"/>
    </row>
    <row r="156" spans="1:9" ht="15" x14ac:dyDescent="0.25">
      <c r="A156" s="77">
        <f t="shared" si="2"/>
        <v>1960</v>
      </c>
      <c r="B156" s="78">
        <v>4.5572759187957126E-2</v>
      </c>
      <c r="C156" s="78"/>
      <c r="D156" s="79">
        <v>6.2068763784962358E-2</v>
      </c>
      <c r="E156" s="79">
        <v>3.923242111215283E-3</v>
      </c>
      <c r="F156" s="79"/>
      <c r="G156" s="79">
        <v>5.6631589914421798E-2</v>
      </c>
      <c r="H156" s="80">
        <v>0</v>
      </c>
      <c r="I156" s="45"/>
    </row>
    <row r="157" spans="1:9" ht="15" x14ac:dyDescent="0.25">
      <c r="A157" s="77">
        <f t="shared" si="2"/>
        <v>1961</v>
      </c>
      <c r="B157" s="78">
        <v>4.2086733546766633E-2</v>
      </c>
      <c r="C157" s="81"/>
      <c r="D157" s="78">
        <v>6.8851455776327355E-2</v>
      </c>
      <c r="E157" s="78">
        <v>-4.3347691060286464E-3</v>
      </c>
      <c r="F157" s="81"/>
      <c r="G157" s="78">
        <v>5.9590707964647049E-2</v>
      </c>
      <c r="H157" s="80">
        <v>0</v>
      </c>
      <c r="I157" s="45"/>
    </row>
    <row r="158" spans="1:9" ht="15" x14ac:dyDescent="0.25">
      <c r="A158" s="77">
        <f t="shared" si="2"/>
        <v>1962</v>
      </c>
      <c r="B158" s="78">
        <v>4.6763445145694596E-2</v>
      </c>
      <c r="C158" s="81"/>
      <c r="D158" s="78">
        <v>6.7056003705299433E-2</v>
      </c>
      <c r="E158" s="78">
        <v>-1.681953423115318E-2</v>
      </c>
      <c r="F158" s="81"/>
      <c r="G158" s="78">
        <v>6.1221038864067434E-2</v>
      </c>
      <c r="H158" s="80">
        <v>0</v>
      </c>
      <c r="I158" s="45"/>
    </row>
    <row r="159" spans="1:9" ht="15" x14ac:dyDescent="0.25">
      <c r="A159" s="77">
        <f t="shared" si="2"/>
        <v>1963</v>
      </c>
      <c r="B159" s="78">
        <v>5.1346516591341027E-2</v>
      </c>
      <c r="C159" s="81"/>
      <c r="D159" s="78">
        <v>6.6356622294105924E-2</v>
      </c>
      <c r="E159" s="78">
        <v>-2.5556537291184265E-2</v>
      </c>
      <c r="F159" s="81"/>
      <c r="G159" s="78">
        <v>6.3258030356524539E-2</v>
      </c>
      <c r="H159" s="80">
        <v>0</v>
      </c>
      <c r="I159" s="45"/>
    </row>
    <row r="160" spans="1:9" ht="15" x14ac:dyDescent="0.25">
      <c r="A160" s="77">
        <f t="shared" si="2"/>
        <v>1964</v>
      </c>
      <c r="B160" s="78">
        <v>5.4025240925707534E-2</v>
      </c>
      <c r="C160" s="81"/>
      <c r="D160" s="78">
        <v>6.4933703215599423E-2</v>
      </c>
      <c r="E160" s="78">
        <v>-3.2478800232617677E-2</v>
      </c>
      <c r="F160" s="81"/>
      <c r="G160" s="78">
        <v>6.0317277658958654E-2</v>
      </c>
      <c r="H160" s="80">
        <v>0</v>
      </c>
      <c r="I160" s="45"/>
    </row>
    <row r="161" spans="1:9" ht="15" x14ac:dyDescent="0.25">
      <c r="A161" s="77">
        <f t="shared" si="2"/>
        <v>1965</v>
      </c>
      <c r="B161" s="78">
        <v>5.4120268932676296E-2</v>
      </c>
      <c r="C161" s="81"/>
      <c r="D161" s="78">
        <v>5.5978276703410934E-2</v>
      </c>
      <c r="E161" s="78">
        <v>-2.8890924009835835E-2</v>
      </c>
      <c r="F161" s="81"/>
      <c r="G161" s="78">
        <v>6.3258367408810426E-2</v>
      </c>
      <c r="H161" s="80">
        <v>0</v>
      </c>
      <c r="I161" s="45"/>
    </row>
    <row r="162" spans="1:9" ht="15" x14ac:dyDescent="0.25">
      <c r="A162" s="77">
        <f t="shared" si="2"/>
        <v>1966</v>
      </c>
      <c r="B162" s="78">
        <v>5.426832684716066E-2</v>
      </c>
      <c r="C162" s="81"/>
      <c r="D162" s="78">
        <v>5.1770782362312591E-2</v>
      </c>
      <c r="E162" s="78">
        <v>-1.5567742087960466E-2</v>
      </c>
      <c r="F162" s="81"/>
      <c r="G162" s="78">
        <v>6.7258579963814194E-2</v>
      </c>
      <c r="H162" s="80">
        <v>0</v>
      </c>
      <c r="I162" s="45"/>
    </row>
    <row r="163" spans="1:9" ht="15" x14ac:dyDescent="0.25">
      <c r="A163" s="77">
        <f t="shared" si="2"/>
        <v>1967</v>
      </c>
      <c r="B163" s="78">
        <v>5.1877961343120754E-2</v>
      </c>
      <c r="C163" s="81"/>
      <c r="D163" s="78">
        <v>6.7259996441863798E-2</v>
      </c>
      <c r="E163" s="78">
        <v>-8.5315832229150464E-3</v>
      </c>
      <c r="F163" s="81"/>
      <c r="G163" s="78">
        <v>6.1299657984678714E-2</v>
      </c>
      <c r="H163" s="80">
        <v>0</v>
      </c>
      <c r="I163" s="45"/>
    </row>
    <row r="164" spans="1:9" ht="15" x14ac:dyDescent="0.25">
      <c r="A164" s="77">
        <f t="shared" si="2"/>
        <v>1968</v>
      </c>
      <c r="B164" s="78">
        <v>4.3989378204967858E-2</v>
      </c>
      <c r="C164" s="81"/>
      <c r="D164" s="78">
        <v>8.464544119449896E-2</v>
      </c>
      <c r="E164" s="78">
        <v>-2.5867059620480908E-3</v>
      </c>
      <c r="F164" s="81"/>
      <c r="G164" s="78">
        <v>5.4222449224811654E-2</v>
      </c>
      <c r="H164" s="80">
        <v>0</v>
      </c>
      <c r="I164" s="45"/>
    </row>
    <row r="165" spans="1:9" ht="15" x14ac:dyDescent="0.25">
      <c r="A165" s="77">
        <f t="shared" si="2"/>
        <v>1969</v>
      </c>
      <c r="B165" s="78">
        <v>4.6308585384723613E-2</v>
      </c>
      <c r="C165" s="81"/>
      <c r="D165" s="78">
        <v>8.7255671122743614E-2</v>
      </c>
      <c r="E165" s="78">
        <v>1.4267039283431496E-2</v>
      </c>
      <c r="F165" s="81"/>
      <c r="G165" s="78">
        <v>5.4371317398663854E-2</v>
      </c>
      <c r="H165" s="80">
        <v>0</v>
      </c>
      <c r="I165" s="45"/>
    </row>
    <row r="166" spans="1:9" ht="15" x14ac:dyDescent="0.25">
      <c r="A166" s="77">
        <f t="shared" si="2"/>
        <v>1970</v>
      </c>
      <c r="B166" s="78">
        <v>5.7451661758717673E-2</v>
      </c>
      <c r="C166" s="78">
        <v>0.11159733959804317</v>
      </c>
      <c r="D166" s="79">
        <v>8.1269054057648019E-2</v>
      </c>
      <c r="E166" s="79">
        <v>3.182504384907537E-2</v>
      </c>
      <c r="F166" s="79"/>
      <c r="G166" s="79">
        <v>5.6249867035364415E-2</v>
      </c>
      <c r="H166" s="80">
        <v>0</v>
      </c>
      <c r="I166" s="45"/>
    </row>
    <row r="167" spans="1:9" ht="15" x14ac:dyDescent="0.25">
      <c r="A167" s="77">
        <f t="shared" si="2"/>
        <v>1971</v>
      </c>
      <c r="B167" s="78">
        <v>7.3002472291819137E-2</v>
      </c>
      <c r="C167" s="83">
        <v>0.13151860955168845</v>
      </c>
      <c r="D167" s="78">
        <v>7.392995927459621E-2</v>
      </c>
      <c r="E167" s="78">
        <v>4.8899022849162276E-2</v>
      </c>
      <c r="F167" s="81"/>
      <c r="G167" s="78">
        <v>4.7188790560541566E-2</v>
      </c>
      <c r="H167" s="80">
        <v>0</v>
      </c>
      <c r="I167" s="45"/>
    </row>
    <row r="168" spans="1:9" ht="15" x14ac:dyDescent="0.25">
      <c r="A168" s="77">
        <f t="shared" si="2"/>
        <v>1972</v>
      </c>
      <c r="B168" s="78">
        <v>9.6768896320071615E-2</v>
      </c>
      <c r="C168" s="83">
        <v>0.14745043599570926</v>
      </c>
      <c r="D168" s="78">
        <v>6.6727186288017173E-2</v>
      </c>
      <c r="E168" s="78">
        <v>6.3160161437326584E-2</v>
      </c>
      <c r="F168" s="81"/>
      <c r="G168" s="78">
        <v>3.8196794300980511E-2</v>
      </c>
      <c r="H168" s="80">
        <v>0</v>
      </c>
      <c r="I168" s="45"/>
    </row>
    <row r="169" spans="1:9" ht="15" x14ac:dyDescent="0.25">
      <c r="A169" s="77">
        <f t="shared" si="2"/>
        <v>1973</v>
      </c>
      <c r="B169" s="78">
        <v>0.10167662312534569</v>
      </c>
      <c r="C169" s="83">
        <v>0.14696366404209094</v>
      </c>
      <c r="D169" s="78">
        <v>6.3628796006449523E-2</v>
      </c>
      <c r="E169" s="78">
        <v>5.9682739013471209E-2</v>
      </c>
      <c r="F169" s="81"/>
      <c r="G169" s="78">
        <v>3.8419252187752523E-2</v>
      </c>
      <c r="H169" s="80">
        <v>0</v>
      </c>
      <c r="I169" s="45"/>
    </row>
    <row r="170" spans="1:9" ht="15" x14ac:dyDescent="0.25">
      <c r="A170" s="77">
        <f t="shared" si="2"/>
        <v>1974</v>
      </c>
      <c r="B170" s="78">
        <v>8.2151559291363724E-2</v>
      </c>
      <c r="C170" s="78">
        <v>0.13017398913757336</v>
      </c>
      <c r="D170" s="78">
        <v>7.1804616350529996E-2</v>
      </c>
      <c r="E170" s="78">
        <v>4.6437905340773272E-2</v>
      </c>
      <c r="F170" s="81"/>
      <c r="G170" s="78">
        <v>4.4205285756476968E-2</v>
      </c>
      <c r="H170" s="80">
        <v>0</v>
      </c>
      <c r="I170" s="45"/>
    </row>
    <row r="171" spans="1:9" ht="15" x14ac:dyDescent="0.25">
      <c r="A171" s="77">
        <f t="shared" ref="A171:A205" si="3">A170+1</f>
        <v>1975</v>
      </c>
      <c r="B171" s="78">
        <v>5.6106143034005004E-2</v>
      </c>
      <c r="C171" s="78">
        <v>0.14356123618114486</v>
      </c>
      <c r="D171" s="78">
        <v>8.678149163855392E-2</v>
      </c>
      <c r="E171" s="78">
        <v>3.7308629200700404E-2</v>
      </c>
      <c r="F171" s="81"/>
      <c r="G171" s="78">
        <v>5.2221073668285663E-2</v>
      </c>
      <c r="H171" s="80">
        <v>0</v>
      </c>
      <c r="I171" s="45"/>
    </row>
    <row r="172" spans="1:9" ht="15" x14ac:dyDescent="0.25">
      <c r="A172" s="77">
        <f t="shared" si="3"/>
        <v>1976</v>
      </c>
      <c r="B172" s="78">
        <v>4.3366319624117224E-2</v>
      </c>
      <c r="C172" s="78">
        <v>0.15487909183789636</v>
      </c>
      <c r="D172" s="78">
        <v>9.1013871222087733E-2</v>
      </c>
      <c r="E172" s="78">
        <v>3.557024223092245E-2</v>
      </c>
      <c r="F172" s="81"/>
      <c r="G172" s="78">
        <v>6.4502415159845242E-2</v>
      </c>
      <c r="H172" s="80">
        <v>0</v>
      </c>
      <c r="I172" s="45"/>
    </row>
    <row r="173" spans="1:9" ht="15" x14ac:dyDescent="0.25">
      <c r="A173" s="77">
        <f t="shared" si="3"/>
        <v>1977</v>
      </c>
      <c r="B173" s="78">
        <v>3.7429585866122807E-2</v>
      </c>
      <c r="C173" s="78">
        <v>0.15893653298798679</v>
      </c>
      <c r="D173" s="78">
        <v>8.7826701572698118E-2</v>
      </c>
      <c r="E173" s="78">
        <v>4.7412471128910325E-2</v>
      </c>
      <c r="F173" s="81"/>
      <c r="G173" s="78">
        <v>6.7231611719665949E-2</v>
      </c>
      <c r="H173" s="80">
        <v>0</v>
      </c>
      <c r="I173" s="45"/>
    </row>
    <row r="174" spans="1:9" ht="15" x14ac:dyDescent="0.25">
      <c r="A174" s="77">
        <f t="shared" si="3"/>
        <v>1978</v>
      </c>
      <c r="B174" s="78">
        <v>3.8455276565490283E-2</v>
      </c>
      <c r="C174" s="78">
        <v>0.1443024252081907</v>
      </c>
      <c r="D174" s="78">
        <v>8.2013585142298812E-2</v>
      </c>
      <c r="E174" s="78">
        <v>5.9270190055737075E-2</v>
      </c>
      <c r="F174" s="81"/>
      <c r="G174" s="78">
        <v>6.2905069215342058E-2</v>
      </c>
      <c r="H174" s="80">
        <v>0</v>
      </c>
      <c r="I174" s="45"/>
    </row>
    <row r="175" spans="1:9" ht="15" x14ac:dyDescent="0.25">
      <c r="A175" s="77">
        <f t="shared" si="3"/>
        <v>1979</v>
      </c>
      <c r="B175" s="78">
        <v>3.7517877290268183E-2</v>
      </c>
      <c r="C175" s="78">
        <v>0.14455975202217175</v>
      </c>
      <c r="D175" s="78">
        <v>6.9291668291394687E-2</v>
      </c>
      <c r="E175" s="78">
        <v>5.4206886833709639E-2</v>
      </c>
      <c r="F175" s="81"/>
      <c r="G175" s="78">
        <v>7.0414776265386003E-2</v>
      </c>
      <c r="H175" s="80">
        <v>0</v>
      </c>
      <c r="I175" s="45"/>
    </row>
    <row r="176" spans="1:9" ht="15" x14ac:dyDescent="0.25">
      <c r="A176" s="77">
        <f t="shared" si="3"/>
        <v>1980</v>
      </c>
      <c r="B176" s="78">
        <v>3.8742857628539039E-2</v>
      </c>
      <c r="C176" s="78">
        <v>0.18176399635053883</v>
      </c>
      <c r="D176" s="79">
        <v>5.1195566781806486E-2</v>
      </c>
      <c r="E176" s="79">
        <v>4.2351710988901455E-2</v>
      </c>
      <c r="F176" s="79"/>
      <c r="G176" s="79">
        <v>8.0959700016436195E-2</v>
      </c>
      <c r="H176" s="80">
        <v>0</v>
      </c>
      <c r="I176" s="45"/>
    </row>
    <row r="177" spans="1:9" ht="15" x14ac:dyDescent="0.25">
      <c r="A177" s="77">
        <f t="shared" si="3"/>
        <v>1981</v>
      </c>
      <c r="B177" s="78">
        <v>5.1637959886944723E-2</v>
      </c>
      <c r="C177" s="78">
        <v>0.1927365548629863</v>
      </c>
      <c r="D177" s="78">
        <v>4.2425989937111538E-2</v>
      </c>
      <c r="E177" s="78">
        <v>4.1427939866827482E-2</v>
      </c>
      <c r="F177" s="81"/>
      <c r="G177" s="78">
        <v>8.3576834061830252E-2</v>
      </c>
      <c r="H177" s="80">
        <v>0</v>
      </c>
      <c r="I177" s="45"/>
    </row>
    <row r="178" spans="1:9" ht="15" x14ac:dyDescent="0.25">
      <c r="A178" s="77">
        <f t="shared" si="3"/>
        <v>1982</v>
      </c>
      <c r="B178" s="78">
        <v>6.2734018862182203E-2</v>
      </c>
      <c r="C178" s="78">
        <v>0.18231635429706147</v>
      </c>
      <c r="D178" s="78">
        <v>4.3210369951601373E-2</v>
      </c>
      <c r="E178" s="78">
        <v>4.4250231268142211E-2</v>
      </c>
      <c r="F178" s="78">
        <v>5.2657243778778291E-2</v>
      </c>
      <c r="G178" s="78">
        <v>6.9174764117723941E-2</v>
      </c>
      <c r="H178" s="80">
        <v>0</v>
      </c>
      <c r="I178" s="45"/>
    </row>
    <row r="179" spans="1:9" ht="15" x14ac:dyDescent="0.25">
      <c r="A179" s="77">
        <f t="shared" si="3"/>
        <v>1983</v>
      </c>
      <c r="B179" s="78">
        <v>6.5799437171881595E-2</v>
      </c>
      <c r="C179" s="78">
        <v>0.18846694591916041</v>
      </c>
      <c r="D179" s="78">
        <v>4.8607519981827461E-2</v>
      </c>
      <c r="E179" s="78">
        <v>4.9963458251567817E-2</v>
      </c>
      <c r="F179" s="78">
        <v>6.3264362514286521E-2</v>
      </c>
      <c r="G179" s="78">
        <v>5.6116810978532342E-2</v>
      </c>
      <c r="H179" s="80">
        <v>0</v>
      </c>
      <c r="I179" s="45"/>
    </row>
    <row r="180" spans="1:9" ht="15" x14ac:dyDescent="0.25">
      <c r="A180" s="77">
        <f t="shared" si="3"/>
        <v>1984</v>
      </c>
      <c r="B180" s="78">
        <v>6.430850764312461E-2</v>
      </c>
      <c r="C180" s="78">
        <v>0.15705616584668247</v>
      </c>
      <c r="D180" s="78">
        <v>6.7400325396376928E-2</v>
      </c>
      <c r="E180" s="78">
        <v>6.6768587012474401E-2</v>
      </c>
      <c r="F180" s="78">
        <v>6.4164891419547759E-2</v>
      </c>
      <c r="G180" s="78">
        <v>3.8475754936136627E-2</v>
      </c>
      <c r="H180" s="80">
        <v>0</v>
      </c>
      <c r="I180" s="45"/>
    </row>
    <row r="181" spans="1:9" ht="15" x14ac:dyDescent="0.25">
      <c r="A181" s="77">
        <f t="shared" si="3"/>
        <v>1985</v>
      </c>
      <c r="B181" s="78">
        <v>5.8379023424294726E-2</v>
      </c>
      <c r="C181" s="78">
        <v>9.8965773277692307E-2</v>
      </c>
      <c r="D181" s="78">
        <v>7.8017782355377152E-2</v>
      </c>
      <c r="E181" s="78">
        <v>8.4699585443557671E-2</v>
      </c>
      <c r="F181" s="78">
        <v>4.6296782847705074E-2</v>
      </c>
      <c r="G181" s="78">
        <v>2.1310189457649984E-2</v>
      </c>
      <c r="H181" s="80">
        <v>0</v>
      </c>
      <c r="I181" s="45"/>
    </row>
    <row r="182" spans="1:9" ht="15" x14ac:dyDescent="0.25">
      <c r="A182" s="77">
        <f t="shared" si="3"/>
        <v>1986</v>
      </c>
      <c r="B182" s="78">
        <v>5.1559726962349353E-2</v>
      </c>
      <c r="C182" s="78">
        <v>6.3340577876592752E-2</v>
      </c>
      <c r="D182" s="78">
        <v>8.8792186414062779E-2</v>
      </c>
      <c r="E182" s="78">
        <v>0.11584385238840787</v>
      </c>
      <c r="F182" s="78">
        <v>1.5213606955540391E-2</v>
      </c>
      <c r="G182" s="78">
        <v>8.2235850527565043E-3</v>
      </c>
      <c r="H182" s="80">
        <v>0</v>
      </c>
      <c r="I182" s="45"/>
    </row>
    <row r="183" spans="1:9" ht="15" x14ac:dyDescent="0.25">
      <c r="A183" s="77">
        <f t="shared" si="3"/>
        <v>1987</v>
      </c>
      <c r="B183" s="78">
        <v>7.7330596218152844E-2</v>
      </c>
      <c r="C183" s="78">
        <v>6.2723061880306394E-2</v>
      </c>
      <c r="D183" s="78">
        <v>0.12537575725082395</v>
      </c>
      <c r="E183" s="78">
        <v>0.15533477275541011</v>
      </c>
      <c r="F183" s="78">
        <v>-1.3615717791585996E-2</v>
      </c>
      <c r="G183" s="78">
        <v>-6.9974752379103802E-3</v>
      </c>
      <c r="H183" s="80">
        <v>0</v>
      </c>
      <c r="I183" s="45"/>
    </row>
    <row r="184" spans="1:9" ht="15" x14ac:dyDescent="0.25">
      <c r="A184" s="77">
        <f t="shared" si="3"/>
        <v>1988</v>
      </c>
      <c r="B184" s="78">
        <v>0.10077227179880968</v>
      </c>
      <c r="C184" s="78">
        <v>4.4019555884483884E-2</v>
      </c>
      <c r="D184" s="78">
        <v>0.16837630157214453</v>
      </c>
      <c r="E184" s="78">
        <v>0.19557120611828829</v>
      </c>
      <c r="F184" s="78">
        <v>-2.5501647330776631E-2</v>
      </c>
      <c r="G184" s="78">
        <v>-1.8436150798923742E-2</v>
      </c>
      <c r="H184" s="80">
        <v>0</v>
      </c>
      <c r="I184" s="45"/>
    </row>
    <row r="185" spans="1:9" ht="15" x14ac:dyDescent="0.25">
      <c r="A185" s="77">
        <f t="shared" si="3"/>
        <v>1989</v>
      </c>
      <c r="B185" s="78">
        <v>0.10194965566419048</v>
      </c>
      <c r="C185" s="78">
        <v>-8.242475547330215E-3</v>
      </c>
      <c r="D185" s="78">
        <v>0.20425412742629756</v>
      </c>
      <c r="E185" s="78">
        <v>0.17628403039923018</v>
      </c>
      <c r="F185" s="78">
        <v>-2.8881713558066475E-2</v>
      </c>
      <c r="G185" s="78">
        <v>-3.5115637154445982E-2</v>
      </c>
      <c r="H185" s="80">
        <v>0</v>
      </c>
      <c r="I185" s="45"/>
    </row>
    <row r="186" spans="1:9" ht="15" x14ac:dyDescent="0.25">
      <c r="A186" s="77">
        <f t="shared" si="3"/>
        <v>1990</v>
      </c>
      <c r="B186" s="78">
        <v>4.5450829147345974E-2</v>
      </c>
      <c r="C186" s="78">
        <v>-2.4583161936777065E-2</v>
      </c>
      <c r="D186" s="79">
        <v>0.22419374112693069</v>
      </c>
      <c r="E186" s="79">
        <v>0.13287104139300518</v>
      </c>
      <c r="F186" s="79">
        <v>-5.6136798452732107E-3</v>
      </c>
      <c r="G186" s="79">
        <v>-3.9790512499716171E-2</v>
      </c>
      <c r="H186" s="80">
        <v>0</v>
      </c>
      <c r="I186" s="45"/>
    </row>
    <row r="187" spans="1:9" ht="15" x14ac:dyDescent="0.25">
      <c r="A187" s="77">
        <f t="shared" si="3"/>
        <v>1991</v>
      </c>
      <c r="B187" s="78">
        <v>-3.5630921229601693E-3</v>
      </c>
      <c r="C187" s="83">
        <v>-2.6041602232796977E-2</v>
      </c>
      <c r="D187" s="78">
        <v>0.19411793032993541</v>
      </c>
      <c r="E187" s="78">
        <v>0.13521741575323026</v>
      </c>
      <c r="F187" s="78">
        <v>3.5574605392718353E-2</v>
      </c>
      <c r="G187" s="78">
        <v>-3.9907541312355362E-2</v>
      </c>
      <c r="H187" s="80">
        <v>0</v>
      </c>
      <c r="I187" s="45"/>
    </row>
    <row r="188" spans="1:9" ht="15" x14ac:dyDescent="0.25">
      <c r="A188" s="77">
        <f t="shared" si="3"/>
        <v>1992</v>
      </c>
      <c r="B188" s="78">
        <v>9.5801490835478939E-3</v>
      </c>
      <c r="C188" s="83">
        <v>-2.1822804748084984E-2</v>
      </c>
      <c r="D188" s="78">
        <v>0.16862426568346081</v>
      </c>
      <c r="E188" s="78">
        <v>0.16147252022054306</v>
      </c>
      <c r="F188" s="78">
        <v>9.3948329049139568E-3</v>
      </c>
      <c r="G188" s="78">
        <v>-6.0005182100836475E-2</v>
      </c>
      <c r="H188" s="80">
        <v>0</v>
      </c>
      <c r="I188" s="45"/>
    </row>
    <row r="189" spans="1:9" ht="15" x14ac:dyDescent="0.25">
      <c r="A189" s="77">
        <f t="shared" si="3"/>
        <v>1993</v>
      </c>
      <c r="B189" s="78">
        <v>2.7221398455266697E-2</v>
      </c>
      <c r="C189" s="78">
        <v>-9.6351386794301733E-3</v>
      </c>
      <c r="D189" s="78">
        <v>0.14443679828638437</v>
      </c>
      <c r="E189" s="78">
        <v>0.1912369475835955</v>
      </c>
      <c r="F189" s="78">
        <v>-5.0293067574253836E-2</v>
      </c>
      <c r="G189" s="78">
        <v>-6.7124139848519809E-2</v>
      </c>
      <c r="H189" s="80">
        <v>0</v>
      </c>
      <c r="I189" s="45"/>
    </row>
    <row r="190" spans="1:9" ht="15" x14ac:dyDescent="0.25">
      <c r="A190" s="77">
        <f t="shared" si="3"/>
        <v>1994</v>
      </c>
      <c r="B190" s="78">
        <v>2.749817106007765E-2</v>
      </c>
      <c r="C190" s="78">
        <v>2.4989038153180137E-2</v>
      </c>
      <c r="D190" s="78">
        <v>0.11906167722444747</v>
      </c>
      <c r="E190" s="78">
        <v>0.1970309670981541</v>
      </c>
      <c r="F190" s="78">
        <v>-7.3382966285826731E-2</v>
      </c>
      <c r="G190" s="78">
        <v>-5.3019608481846822E-2</v>
      </c>
      <c r="H190" s="80">
        <v>0</v>
      </c>
      <c r="I190" s="45"/>
    </row>
    <row r="191" spans="1:9" ht="15" x14ac:dyDescent="0.25">
      <c r="A191" s="77">
        <f t="shared" si="3"/>
        <v>1995</v>
      </c>
      <c r="B191" s="78">
        <v>-1.0375066076668316E-2</v>
      </c>
      <c r="C191" s="78">
        <v>8.7438761392307413E-2</v>
      </c>
      <c r="D191" s="78">
        <v>8.5963746527619123E-2</v>
      </c>
      <c r="E191" s="78">
        <v>0.19929744200610475</v>
      </c>
      <c r="F191" s="78">
        <v>-8.6846975635587825E-2</v>
      </c>
      <c r="G191" s="78">
        <v>-5.7900146616276169E-2</v>
      </c>
      <c r="H191" s="80">
        <v>0</v>
      </c>
      <c r="I191" s="45"/>
    </row>
    <row r="192" spans="1:9" ht="15" x14ac:dyDescent="0.25">
      <c r="A192" s="77">
        <f t="shared" si="3"/>
        <v>1996</v>
      </c>
      <c r="B192" s="78">
        <v>-6.1700012588525539E-2</v>
      </c>
      <c r="C192" s="78">
        <v>0.11782586244097275</v>
      </c>
      <c r="D192" s="78">
        <v>5.6703179948856229E-2</v>
      </c>
      <c r="E192" s="78">
        <v>0.22295192338549277</v>
      </c>
      <c r="F192" s="78">
        <v>-9.2453262213904874E-2</v>
      </c>
      <c r="G192" s="78">
        <v>-6.2820245238723579E-2</v>
      </c>
      <c r="H192" s="80">
        <v>0</v>
      </c>
      <c r="I192" s="45"/>
    </row>
    <row r="193" spans="1:9" ht="15" x14ac:dyDescent="0.25">
      <c r="A193" s="77">
        <f t="shared" si="3"/>
        <v>1997</v>
      </c>
      <c r="B193" s="78">
        <v>-7.6748019970194245E-2</v>
      </c>
      <c r="C193" s="78">
        <v>0.13897299607783481</v>
      </c>
      <c r="D193" s="78">
        <v>4.8466718355967074E-2</v>
      </c>
      <c r="E193" s="78">
        <v>0.26822679853384546</v>
      </c>
      <c r="F193" s="78">
        <v>-7.1164084147887996E-2</v>
      </c>
      <c r="G193" s="78">
        <v>-7.3394937943595473E-2</v>
      </c>
      <c r="H193" s="80">
        <v>0</v>
      </c>
      <c r="I193" s="45"/>
    </row>
    <row r="194" spans="1:9" ht="15" x14ac:dyDescent="0.25">
      <c r="A194" s="77">
        <f t="shared" si="3"/>
        <v>1998</v>
      </c>
      <c r="B194" s="78">
        <v>-0.13374516416643137</v>
      </c>
      <c r="C194" s="78">
        <v>0.16782133636654065</v>
      </c>
      <c r="D194" s="78">
        <v>2.5714464965330953E-2</v>
      </c>
      <c r="E194" s="78">
        <v>0.30965128265218461</v>
      </c>
      <c r="F194" s="78">
        <v>-3.3753723770852694E-2</v>
      </c>
      <c r="G194" s="78">
        <v>-8.8947093785216355E-2</v>
      </c>
      <c r="H194" s="80">
        <v>0</v>
      </c>
      <c r="I194" s="45"/>
    </row>
    <row r="195" spans="1:9" ht="15" x14ac:dyDescent="0.25">
      <c r="A195" s="77">
        <f t="shared" si="3"/>
        <v>1999</v>
      </c>
      <c r="B195" s="78">
        <v>-0.19700850699581055</v>
      </c>
      <c r="C195" s="78">
        <v>0.14088819901577596</v>
      </c>
      <c r="D195" s="78">
        <v>2.0829063782655172E-2</v>
      </c>
      <c r="E195" s="78">
        <v>0.26684285809053476</v>
      </c>
      <c r="F195" s="78">
        <v>-7.6893757175199359E-3</v>
      </c>
      <c r="G195" s="78">
        <v>-7.8815590312671518E-2</v>
      </c>
      <c r="H195" s="80">
        <v>0</v>
      </c>
      <c r="I195" s="45"/>
    </row>
    <row r="196" spans="1:9" ht="15" x14ac:dyDescent="0.25">
      <c r="A196" s="77">
        <f t="shared" si="3"/>
        <v>2000</v>
      </c>
      <c r="B196" s="78">
        <v>-0.13811886729054229</v>
      </c>
      <c r="C196" s="78">
        <v>0.14603888267691964</v>
      </c>
      <c r="D196" s="79">
        <v>2.7950699632796207E-2</v>
      </c>
      <c r="E196" s="79">
        <v>0.26159415537344127</v>
      </c>
      <c r="F196" s="79">
        <v>2.0450987225303596E-2</v>
      </c>
      <c r="G196" s="79">
        <v>-8.9085606826702926E-2</v>
      </c>
      <c r="H196" s="80">
        <v>0</v>
      </c>
      <c r="I196" s="45"/>
    </row>
    <row r="197" spans="1:9" ht="15" x14ac:dyDescent="0.25">
      <c r="A197" s="77">
        <f t="shared" si="3"/>
        <v>2001</v>
      </c>
      <c r="B197" s="78">
        <v>-0.10062385139605635</v>
      </c>
      <c r="C197" s="83">
        <v>0.17334728430605639</v>
      </c>
      <c r="D197" s="78">
        <v>4.9077266726515321E-2</v>
      </c>
      <c r="E197" s="78">
        <v>0.37745070904824035</v>
      </c>
      <c r="F197" s="78">
        <v>3.301318988238415E-2</v>
      </c>
      <c r="G197" s="78">
        <v>-0.13355263157908839</v>
      </c>
      <c r="H197" s="80">
        <v>0</v>
      </c>
      <c r="I197" s="45"/>
    </row>
    <row r="198" spans="1:9" ht="15" x14ac:dyDescent="0.25">
      <c r="A198" s="77">
        <f t="shared" si="3"/>
        <v>2002</v>
      </c>
      <c r="B198" s="78">
        <v>-9.751316599589166E-2</v>
      </c>
      <c r="C198" s="78">
        <v>7.8652855915295194E-2</v>
      </c>
      <c r="D198" s="78">
        <v>3.9304734464123817E-2</v>
      </c>
      <c r="E198" s="78">
        <v>0.43591556222169869</v>
      </c>
      <c r="F198" s="78">
        <v>5.063301702899909E-2</v>
      </c>
      <c r="G198" s="78">
        <v>-0.15829862877251369</v>
      </c>
      <c r="H198" s="80">
        <v>0</v>
      </c>
      <c r="I198" s="45"/>
    </row>
    <row r="199" spans="1:9" ht="15" x14ac:dyDescent="0.25">
      <c r="A199" s="77">
        <f t="shared" si="3"/>
        <v>2003</v>
      </c>
      <c r="B199" s="78">
        <v>-5.9829577467195964E-2</v>
      </c>
      <c r="C199" s="78">
        <v>1.3070571725633637E-3</v>
      </c>
      <c r="D199" s="78">
        <v>4.5628994355672928E-3</v>
      </c>
      <c r="E199" s="78">
        <v>0.42654418660428861</v>
      </c>
      <c r="F199" s="78">
        <v>8.2776158883746731E-2</v>
      </c>
      <c r="G199" s="78">
        <v>-0.15919233186684534</v>
      </c>
      <c r="H199" s="80">
        <v>0</v>
      </c>
      <c r="I199" s="45"/>
    </row>
    <row r="200" spans="1:9" ht="15" x14ac:dyDescent="0.25">
      <c r="A200" s="77">
        <f t="shared" si="3"/>
        <v>2004</v>
      </c>
      <c r="B200" s="78">
        <v>-7.7250563051074028E-2</v>
      </c>
      <c r="C200" s="78">
        <v>-7.9176214939239344E-3</v>
      </c>
      <c r="D200" s="78">
        <v>3.1221457583582614E-2</v>
      </c>
      <c r="E200" s="78">
        <v>0.43181882767024099</v>
      </c>
      <c r="F200" s="78">
        <v>0.12080189479294369</v>
      </c>
      <c r="G200" s="78">
        <v>-0.15399249589701688</v>
      </c>
      <c r="H200" s="80">
        <v>0</v>
      </c>
      <c r="I200" s="45"/>
    </row>
    <row r="201" spans="1:9" ht="15" x14ac:dyDescent="0.25">
      <c r="A201" s="77">
        <f t="shared" si="3"/>
        <v>2005</v>
      </c>
      <c r="B201" s="78">
        <v>-8.9216771655816277E-2</v>
      </c>
      <c r="C201" s="78">
        <v>-5.6108551590424802E-3</v>
      </c>
      <c r="D201" s="78">
        <v>0.10571301899457167</v>
      </c>
      <c r="E201" s="78">
        <v>0.43749526986597576</v>
      </c>
      <c r="F201" s="78">
        <v>0.16283057650217686</v>
      </c>
      <c r="G201" s="78">
        <v>-0.14744052385287304</v>
      </c>
      <c r="H201" s="80">
        <v>0</v>
      </c>
      <c r="I201" s="45"/>
    </row>
    <row r="202" spans="1:9" ht="15" x14ac:dyDescent="0.25">
      <c r="A202" s="77">
        <f t="shared" si="3"/>
        <v>2006</v>
      </c>
      <c r="B202" s="78">
        <v>-0.10006282704460248</v>
      </c>
      <c r="C202" s="78">
        <v>-2.06741200683663E-3</v>
      </c>
      <c r="D202" s="78">
        <v>0.19199718456867793</v>
      </c>
      <c r="E202" s="78">
        <v>0.46958216228571403</v>
      </c>
      <c r="F202" s="78">
        <v>0.18054301997448655</v>
      </c>
      <c r="G202" s="78">
        <v>-0.14148511428746965</v>
      </c>
      <c r="H202" s="80">
        <v>0</v>
      </c>
      <c r="I202" s="45"/>
    </row>
    <row r="203" spans="1:9" ht="15" x14ac:dyDescent="0.25">
      <c r="A203" s="77">
        <f t="shared" si="3"/>
        <v>2007</v>
      </c>
      <c r="B203" s="78">
        <v>-0.11592436428561001</v>
      </c>
      <c r="C203" s="78">
        <v>-2.100088621810452E-2</v>
      </c>
      <c r="D203" s="78">
        <v>0.22219837717840027</v>
      </c>
      <c r="E203" s="78">
        <v>0.5458359453894992</v>
      </c>
      <c r="F203" s="78">
        <v>0.22037657597274546</v>
      </c>
      <c r="G203" s="78">
        <v>-0.11812663333653473</v>
      </c>
      <c r="H203" s="80">
        <v>0</v>
      </c>
      <c r="I203" s="45"/>
    </row>
    <row r="204" spans="1:9" ht="15" x14ac:dyDescent="0.25">
      <c r="A204" s="77">
        <f t="shared" si="3"/>
        <v>2008</v>
      </c>
      <c r="B204" s="78">
        <v>-2.0947764160103538E-3</v>
      </c>
      <c r="C204" s="78">
        <v>-6.9528799811602635E-2</v>
      </c>
      <c r="D204" s="78">
        <v>0.21806708788843135</v>
      </c>
      <c r="E204" s="78">
        <v>0.58075008190365918</v>
      </c>
      <c r="F204" s="78">
        <v>0.3000271469778456</v>
      </c>
      <c r="G204" s="78">
        <v>-0.17058843882209082</v>
      </c>
      <c r="H204" s="80">
        <v>0</v>
      </c>
      <c r="I204" s="45"/>
    </row>
    <row r="205" spans="1:9" ht="15" x14ac:dyDescent="0.25">
      <c r="A205" s="77">
        <f t="shared" si="3"/>
        <v>2009</v>
      </c>
      <c r="B205" s="78">
        <v>-1.2037857457473494E-2</v>
      </c>
      <c r="C205" s="78">
        <v>-9.9123205264388961E-2</v>
      </c>
      <c r="D205" s="78">
        <v>0.26147833162194123</v>
      </c>
      <c r="E205" s="78">
        <v>0.65055341682909973</v>
      </c>
      <c r="F205" s="78">
        <v>0.30372979402422112</v>
      </c>
      <c r="G205" s="78">
        <v>-0.21824387065914266</v>
      </c>
      <c r="H205" s="80">
        <v>0</v>
      </c>
      <c r="I205" s="45"/>
    </row>
    <row r="206" spans="1:9" ht="15" x14ac:dyDescent="0.25">
      <c r="A206" s="77">
        <v>2010</v>
      </c>
      <c r="B206" s="78">
        <v>-8.6197392440128237E-2</v>
      </c>
      <c r="C206" s="78">
        <v>-8.9530139608010775E-2</v>
      </c>
      <c r="D206" s="79">
        <v>0.29404606732786004</v>
      </c>
      <c r="E206" s="79">
        <v>0.66471941756942332</v>
      </c>
      <c r="F206" s="79">
        <v>0.2702260243366354</v>
      </c>
      <c r="G206" s="79">
        <v>-0.17696220416794881</v>
      </c>
      <c r="H206" s="80">
        <v>0</v>
      </c>
      <c r="I206" s="45"/>
    </row>
    <row r="207" spans="1:9" ht="15" x14ac:dyDescent="0.25">
      <c r="A207" s="77">
        <f>A206+1</f>
        <v>2011</v>
      </c>
      <c r="B207" s="78">
        <v>-6.199648737610456E-2</v>
      </c>
      <c r="C207" s="78">
        <v>-0.10935163664553972</v>
      </c>
      <c r="D207" s="79">
        <v>0.28093183610015909</v>
      </c>
      <c r="E207" s="79">
        <v>0.67091722687285971</v>
      </c>
      <c r="F207" s="79">
        <v>0.24536468085317042</v>
      </c>
      <c r="G207" s="79">
        <v>-0.21986511687172608</v>
      </c>
      <c r="H207" s="80">
        <v>0</v>
      </c>
      <c r="I207" s="45"/>
    </row>
    <row r="208" spans="1:9" ht="15" x14ac:dyDescent="0.25">
      <c r="A208" s="77">
        <f t="shared" ref="A208:A216" si="4">A207+1</f>
        <v>2012</v>
      </c>
      <c r="B208" s="78">
        <v>-0.16868444377277791</v>
      </c>
      <c r="C208" s="78">
        <v>-0.11897733699309508</v>
      </c>
      <c r="D208" s="79">
        <v>0.30270973582778105</v>
      </c>
      <c r="E208" s="79">
        <v>0.71859075364916469</v>
      </c>
      <c r="F208" s="79">
        <v>0.22777195845799802</v>
      </c>
      <c r="G208" s="79">
        <v>-0.25781238666298839</v>
      </c>
      <c r="H208" s="80">
        <v>0</v>
      </c>
      <c r="I208" s="45"/>
    </row>
    <row r="209" spans="1:9" ht="15" x14ac:dyDescent="0.25">
      <c r="A209" s="77">
        <f t="shared" si="4"/>
        <v>2013</v>
      </c>
      <c r="B209" s="78">
        <v>-0.22400756470724623</v>
      </c>
      <c r="C209" s="78">
        <v>-8.6083087497766789E-2</v>
      </c>
      <c r="D209" s="79">
        <v>0.36731170321476619</v>
      </c>
      <c r="E209" s="79">
        <v>0.77332282826110343</v>
      </c>
      <c r="F209" s="79">
        <v>0.2233292297020647</v>
      </c>
      <c r="G209" s="79">
        <v>-0.2815014745789105</v>
      </c>
      <c r="H209" s="80">
        <v>0</v>
      </c>
      <c r="I209" s="45"/>
    </row>
    <row r="210" spans="1:9" ht="15" x14ac:dyDescent="0.25">
      <c r="A210" s="77">
        <f t="shared" si="4"/>
        <v>2014</v>
      </c>
      <c r="B210" s="78">
        <v>-0.19767491604424697</v>
      </c>
      <c r="C210" s="78">
        <v>-8.3952071464296035E-2</v>
      </c>
      <c r="D210" s="79">
        <v>0.43872969250005672</v>
      </c>
      <c r="E210" s="79">
        <v>0.83265590678080759</v>
      </c>
      <c r="F210" s="79">
        <v>0.18520408536447228</v>
      </c>
      <c r="G210" s="79">
        <v>-0.33488705877655606</v>
      </c>
      <c r="H210" s="80">
        <v>0</v>
      </c>
      <c r="I210" s="45"/>
    </row>
    <row r="211" spans="1:9" ht="15" x14ac:dyDescent="0.25">
      <c r="A211" s="77">
        <f t="shared" si="4"/>
        <v>2015</v>
      </c>
      <c r="B211" s="78">
        <v>-0.1905889977132213</v>
      </c>
      <c r="C211" s="78">
        <v>-0.10407289235151725</v>
      </c>
      <c r="D211" s="79">
        <v>0.52735699989367713</v>
      </c>
      <c r="E211" s="79">
        <v>0.81599985507250672</v>
      </c>
      <c r="F211" s="79">
        <v>0.1531539513540747</v>
      </c>
      <c r="G211" s="79">
        <v>-0.35831554454646775</v>
      </c>
      <c r="H211" s="80">
        <v>0</v>
      </c>
      <c r="I211" s="45"/>
    </row>
    <row r="212" spans="1:9" ht="15" x14ac:dyDescent="0.25">
      <c r="A212" s="77">
        <f t="shared" si="4"/>
        <v>2016</v>
      </c>
      <c r="B212" s="78">
        <f t="shared" ref="B212:C212" si="5">AVERAGE(B210:B211)</f>
        <v>-0.19413195687873414</v>
      </c>
      <c r="C212" s="78">
        <f t="shared" si="5"/>
        <v>-9.4012481907906648E-2</v>
      </c>
      <c r="D212" s="78">
        <v>0.56942792479690307</v>
      </c>
      <c r="E212" s="78">
        <f>E211</f>
        <v>0.81599985507250672</v>
      </c>
      <c r="F212" s="78">
        <f>AVERAGE(F210:F211)</f>
        <v>0.16917901835927349</v>
      </c>
      <c r="G212" s="78">
        <f>AVERAGE(G210:G211)</f>
        <v>-0.34660130166151193</v>
      </c>
      <c r="H212" s="80">
        <v>0</v>
      </c>
      <c r="I212" s="45"/>
    </row>
    <row r="213" spans="1:9" ht="15" x14ac:dyDescent="0.25">
      <c r="A213" s="77">
        <f t="shared" si="4"/>
        <v>2017</v>
      </c>
      <c r="B213" s="78">
        <f t="shared" ref="B213:C213" si="6">B211</f>
        <v>-0.1905889977132213</v>
      </c>
      <c r="C213" s="78">
        <f t="shared" si="6"/>
        <v>-0.10407289235151725</v>
      </c>
      <c r="D213" s="78">
        <f>D212+0.01</f>
        <v>0.57942792479690308</v>
      </c>
      <c r="E213" s="78">
        <f>E212</f>
        <v>0.81599985507250672</v>
      </c>
      <c r="F213" s="78">
        <f>AVERAGE(F209:F210)</f>
        <v>0.2042666575332685</v>
      </c>
      <c r="G213" s="78">
        <f>G211</f>
        <v>-0.35831554454646775</v>
      </c>
      <c r="H213" s="80">
        <v>0</v>
      </c>
      <c r="I213" s="45"/>
    </row>
    <row r="214" spans="1:9" ht="15" x14ac:dyDescent="0.25">
      <c r="A214" s="77">
        <f t="shared" si="4"/>
        <v>2018</v>
      </c>
      <c r="B214" s="78">
        <f t="shared" ref="B214:C214" si="7">B212</f>
        <v>-0.19413195687873414</v>
      </c>
      <c r="C214" s="78">
        <f t="shared" si="7"/>
        <v>-9.4012481907906648E-2</v>
      </c>
      <c r="D214" s="78">
        <f t="shared" ref="D214:D216" si="8">D213+0.01</f>
        <v>0.58942792479690309</v>
      </c>
      <c r="E214" s="78">
        <f t="shared" ref="E214:E216" si="9">E213</f>
        <v>0.81599985507250672</v>
      </c>
      <c r="F214" s="78">
        <f t="shared" ref="F214:F216" si="10">AVERAGE(F210:F211)</f>
        <v>0.16917901835927349</v>
      </c>
      <c r="G214" s="78">
        <f t="shared" ref="G214:G216" si="11">G212</f>
        <v>-0.34660130166151193</v>
      </c>
      <c r="H214" s="80">
        <v>0</v>
      </c>
      <c r="I214" s="45"/>
    </row>
    <row r="215" spans="1:9" ht="15" x14ac:dyDescent="0.25">
      <c r="A215" s="77">
        <f t="shared" si="4"/>
        <v>2019</v>
      </c>
      <c r="B215" s="78">
        <f t="shared" ref="B215:C215" si="12">B213</f>
        <v>-0.1905889977132213</v>
      </c>
      <c r="C215" s="78">
        <f t="shared" si="12"/>
        <v>-0.10407289235151725</v>
      </c>
      <c r="D215" s="78">
        <f t="shared" si="8"/>
        <v>0.5994279247969031</v>
      </c>
      <c r="E215" s="78">
        <f t="shared" si="9"/>
        <v>0.81599985507250672</v>
      </c>
      <c r="F215" s="78">
        <f t="shared" si="10"/>
        <v>0.16116648485667409</v>
      </c>
      <c r="G215" s="78">
        <f t="shared" si="11"/>
        <v>-0.35831554454646775</v>
      </c>
      <c r="H215" s="80">
        <v>0</v>
      </c>
      <c r="I215" s="45"/>
    </row>
    <row r="216" spans="1:9" ht="15.6" thickBot="1" x14ac:dyDescent="0.3">
      <c r="A216" s="84">
        <f t="shared" si="4"/>
        <v>2020</v>
      </c>
      <c r="B216" s="85">
        <f t="shared" ref="B216:C216" si="13">B214</f>
        <v>-0.19413195687873414</v>
      </c>
      <c r="C216" s="85">
        <f t="shared" si="13"/>
        <v>-9.4012481907906648E-2</v>
      </c>
      <c r="D216" s="85">
        <f t="shared" si="8"/>
        <v>0.60942792479690311</v>
      </c>
      <c r="E216" s="85">
        <f t="shared" si="9"/>
        <v>0.81599985507250672</v>
      </c>
      <c r="F216" s="85">
        <f t="shared" si="10"/>
        <v>0.18672283794627098</v>
      </c>
      <c r="G216" s="85">
        <f t="shared" si="11"/>
        <v>-0.34660130166151193</v>
      </c>
      <c r="H216" s="86">
        <v>0</v>
      </c>
      <c r="I216" s="45"/>
    </row>
    <row r="217" spans="1:9" ht="15.6" thickTop="1" x14ac:dyDescent="0.25">
      <c r="A217" s="87"/>
      <c r="B217" s="45"/>
      <c r="C217" s="88"/>
      <c r="D217" s="45"/>
      <c r="E217" s="45"/>
      <c r="F217" s="45"/>
      <c r="G217" s="45"/>
      <c r="H217" s="45"/>
      <c r="I217" s="45"/>
    </row>
    <row r="218" spans="1:9" ht="15" x14ac:dyDescent="0.25">
      <c r="A218" s="45"/>
      <c r="B218" s="45"/>
      <c r="C218" s="88"/>
      <c r="D218" s="45"/>
      <c r="E218" s="45"/>
      <c r="F218" s="45"/>
      <c r="G218" s="45"/>
      <c r="H218" s="45"/>
      <c r="I218" s="45"/>
    </row>
    <row r="219" spans="1:9" ht="15" x14ac:dyDescent="0.25">
      <c r="A219" s="45"/>
      <c r="B219" s="45"/>
      <c r="C219" s="88"/>
      <c r="D219" s="45"/>
      <c r="E219" s="45"/>
      <c r="F219" s="45"/>
      <c r="G219" s="45"/>
      <c r="H219" s="45"/>
      <c r="I219" s="45"/>
    </row>
    <row r="220" spans="1:9" ht="15" x14ac:dyDescent="0.25">
      <c r="A220" s="45"/>
      <c r="B220" s="45"/>
      <c r="C220" s="88"/>
      <c r="D220" s="45"/>
      <c r="E220" s="45"/>
      <c r="F220" s="45"/>
      <c r="G220" s="45"/>
      <c r="H220" s="45"/>
      <c r="I220" s="45"/>
    </row>
    <row r="221" spans="1:9" ht="15" x14ac:dyDescent="0.25">
      <c r="A221" s="45"/>
      <c r="B221" s="45"/>
      <c r="C221" s="88"/>
      <c r="D221" s="45"/>
      <c r="E221" s="45"/>
      <c r="F221" s="45"/>
      <c r="G221" s="45"/>
      <c r="H221" s="45"/>
      <c r="I221" s="45"/>
    </row>
    <row r="222" spans="1:9" ht="15" x14ac:dyDescent="0.25">
      <c r="A222" s="45"/>
      <c r="B222" s="45"/>
      <c r="C222" s="88"/>
      <c r="D222" s="45"/>
      <c r="E222" s="45"/>
      <c r="F222" s="45"/>
      <c r="G222" s="45"/>
      <c r="H222" s="45"/>
      <c r="I222" s="45"/>
    </row>
    <row r="223" spans="1:9" ht="15" x14ac:dyDescent="0.25">
      <c r="A223" s="45"/>
      <c r="B223" s="45"/>
      <c r="C223" s="88"/>
      <c r="D223" s="45"/>
      <c r="E223" s="45"/>
      <c r="F223" s="45"/>
      <c r="G223" s="45"/>
      <c r="H223" s="45"/>
      <c r="I223" s="45"/>
    </row>
    <row r="224" spans="1:9" ht="15" x14ac:dyDescent="0.25">
      <c r="A224" s="45"/>
      <c r="B224" s="45"/>
      <c r="C224" s="88"/>
      <c r="D224" s="45"/>
      <c r="E224" s="45"/>
      <c r="F224" s="45"/>
      <c r="G224" s="45"/>
      <c r="H224" s="45"/>
      <c r="I224" s="45"/>
    </row>
    <row r="225" spans="1:9" ht="15" x14ac:dyDescent="0.25">
      <c r="A225" s="45"/>
      <c r="B225" s="45"/>
      <c r="C225" s="88"/>
      <c r="D225" s="45"/>
      <c r="E225" s="45"/>
      <c r="F225" s="45"/>
      <c r="G225" s="45"/>
      <c r="H225" s="45"/>
      <c r="I225" s="45"/>
    </row>
    <row r="226" spans="1:9" ht="15" x14ac:dyDescent="0.25">
      <c r="A226" s="45"/>
      <c r="B226" s="45"/>
      <c r="C226" s="88"/>
      <c r="D226" s="45"/>
      <c r="E226" s="45"/>
      <c r="F226" s="45"/>
      <c r="G226" s="45"/>
      <c r="H226" s="45"/>
      <c r="I226" s="45"/>
    </row>
    <row r="227" spans="1:9" ht="15" x14ac:dyDescent="0.25">
      <c r="A227" s="45"/>
      <c r="B227" s="45"/>
      <c r="C227" s="88"/>
      <c r="D227" s="45"/>
      <c r="E227" s="45"/>
      <c r="F227" s="45"/>
      <c r="G227" s="45"/>
      <c r="H227" s="45"/>
      <c r="I227" s="45"/>
    </row>
    <row r="228" spans="1:9" ht="15" x14ac:dyDescent="0.25">
      <c r="A228" s="45"/>
      <c r="B228" s="45"/>
      <c r="C228" s="88"/>
      <c r="D228" s="45"/>
      <c r="E228" s="45"/>
      <c r="F228" s="45"/>
      <c r="G228" s="45"/>
      <c r="H228" s="45"/>
      <c r="I228" s="45"/>
    </row>
    <row r="229" spans="1:9" ht="15" x14ac:dyDescent="0.25">
      <c r="A229" s="45"/>
      <c r="B229" s="45"/>
      <c r="C229" s="88"/>
      <c r="D229" s="45"/>
      <c r="E229" s="45"/>
      <c r="F229" s="45"/>
      <c r="G229" s="45"/>
      <c r="H229" s="45"/>
      <c r="I229" s="45"/>
    </row>
    <row r="230" spans="1:9" ht="15" x14ac:dyDescent="0.25">
      <c r="A230" s="45"/>
      <c r="B230" s="45"/>
      <c r="C230" s="88"/>
      <c r="D230" s="45"/>
      <c r="E230" s="45"/>
      <c r="F230" s="45"/>
      <c r="G230" s="45"/>
      <c r="H230" s="45"/>
      <c r="I230" s="45"/>
    </row>
    <row r="231" spans="1:9" ht="15" x14ac:dyDescent="0.25">
      <c r="A231" s="45"/>
      <c r="B231" s="45"/>
      <c r="C231" s="88"/>
      <c r="D231" s="45"/>
      <c r="E231" s="45"/>
      <c r="F231" s="45"/>
      <c r="G231" s="45"/>
      <c r="H231" s="45"/>
      <c r="I231" s="45"/>
    </row>
    <row r="232" spans="1:9" ht="15" x14ac:dyDescent="0.25">
      <c r="A232" s="45"/>
      <c r="B232" s="45"/>
      <c r="C232" s="88"/>
      <c r="D232" s="45"/>
      <c r="E232" s="45"/>
      <c r="F232" s="45"/>
      <c r="G232" s="45"/>
      <c r="H232" s="45"/>
      <c r="I232" s="45"/>
    </row>
    <row r="233" spans="1:9" ht="15" x14ac:dyDescent="0.25">
      <c r="A233" s="45"/>
      <c r="B233" s="45"/>
      <c r="C233" s="88"/>
      <c r="D233" s="45"/>
      <c r="E233" s="45"/>
      <c r="F233" s="45"/>
      <c r="G233" s="45"/>
      <c r="H233" s="45"/>
      <c r="I233" s="45"/>
    </row>
    <row r="234" spans="1:9" ht="15" x14ac:dyDescent="0.25">
      <c r="A234" s="45"/>
      <c r="B234" s="45"/>
      <c r="C234" s="88"/>
      <c r="D234" s="45"/>
      <c r="E234" s="45"/>
      <c r="F234" s="45"/>
      <c r="G234" s="45"/>
      <c r="H234" s="45"/>
      <c r="I234" s="45"/>
    </row>
    <row r="235" spans="1:9" ht="15" x14ac:dyDescent="0.25">
      <c r="A235" s="45"/>
      <c r="B235" s="45"/>
      <c r="C235" s="88"/>
      <c r="D235" s="45"/>
      <c r="E235" s="45"/>
      <c r="F235" s="45"/>
      <c r="G235" s="45"/>
      <c r="H235" s="45"/>
      <c r="I235" s="45"/>
    </row>
    <row r="236" spans="1:9" ht="15" x14ac:dyDescent="0.25">
      <c r="A236" s="45"/>
      <c r="B236" s="45"/>
      <c r="C236" s="88"/>
      <c r="D236" s="45"/>
      <c r="E236" s="45"/>
      <c r="F236" s="45"/>
      <c r="G236" s="45"/>
      <c r="H236" s="45"/>
      <c r="I236" s="45"/>
    </row>
    <row r="237" spans="1:9" ht="15" x14ac:dyDescent="0.25">
      <c r="A237" s="45"/>
      <c r="B237" s="45"/>
      <c r="C237" s="88"/>
      <c r="D237" s="45"/>
      <c r="E237" s="45"/>
      <c r="F237" s="45"/>
      <c r="G237" s="45"/>
      <c r="H237" s="45"/>
      <c r="I237" s="45"/>
    </row>
    <row r="238" spans="1:9" ht="15" x14ac:dyDescent="0.25">
      <c r="A238" s="45"/>
      <c r="B238" s="45"/>
      <c r="C238" s="88"/>
      <c r="D238" s="45"/>
      <c r="E238" s="45"/>
      <c r="F238" s="45"/>
      <c r="G238" s="45"/>
      <c r="H238" s="45"/>
      <c r="I238" s="45"/>
    </row>
    <row r="239" spans="1:9" ht="15" x14ac:dyDescent="0.25">
      <c r="A239" s="45"/>
      <c r="B239" s="45"/>
      <c r="C239" s="45"/>
      <c r="D239" s="45"/>
      <c r="E239" s="45"/>
      <c r="F239" s="45"/>
      <c r="G239" s="45"/>
      <c r="H239" s="45"/>
      <c r="I239" s="45"/>
    </row>
    <row r="240" spans="1:9" ht="15" x14ac:dyDescent="0.25">
      <c r="A240" s="45"/>
      <c r="B240" s="45"/>
      <c r="C240" s="45"/>
      <c r="D240" s="45"/>
      <c r="E240" s="45"/>
      <c r="F240" s="45"/>
      <c r="G240" s="45"/>
      <c r="H240" s="45"/>
      <c r="I240" s="45"/>
    </row>
    <row r="241" spans="1:9" ht="15" x14ac:dyDescent="0.25">
      <c r="A241" s="45"/>
      <c r="B241" s="45"/>
      <c r="C241" s="45"/>
      <c r="D241" s="45"/>
      <c r="E241" s="45"/>
      <c r="F241" s="45"/>
      <c r="G241" s="45"/>
      <c r="H241" s="45"/>
      <c r="I241" s="45"/>
    </row>
    <row r="242" spans="1:9" ht="15" x14ac:dyDescent="0.25">
      <c r="A242" s="45"/>
      <c r="B242" s="45"/>
      <c r="C242" s="45"/>
      <c r="D242" s="45"/>
      <c r="E242" s="45"/>
      <c r="F242" s="45"/>
      <c r="G242" s="45"/>
      <c r="H242" s="45"/>
      <c r="I242" s="45"/>
    </row>
    <row r="243" spans="1:9" ht="15" x14ac:dyDescent="0.25">
      <c r="A243" s="45"/>
      <c r="B243" s="45"/>
      <c r="C243" s="45"/>
      <c r="D243" s="45"/>
      <c r="E243" s="45"/>
      <c r="F243" s="45"/>
      <c r="G243" s="45"/>
      <c r="H243" s="45"/>
      <c r="I243" s="45"/>
    </row>
    <row r="244" spans="1:9" ht="15" x14ac:dyDescent="0.25">
      <c r="A244" s="45"/>
      <c r="B244" s="45"/>
      <c r="C244" s="45"/>
      <c r="D244" s="45"/>
      <c r="E244" s="45"/>
      <c r="F244" s="45"/>
      <c r="G244" s="45"/>
      <c r="H244" s="45"/>
      <c r="I244" s="45"/>
    </row>
    <row r="245" spans="1:9" ht="15" x14ac:dyDescent="0.25">
      <c r="A245" s="45"/>
      <c r="B245" s="45"/>
      <c r="C245" s="45"/>
      <c r="D245" s="45"/>
      <c r="E245" s="45"/>
      <c r="F245" s="45"/>
      <c r="G245" s="45"/>
      <c r="H245" s="45"/>
      <c r="I245" s="45"/>
    </row>
    <row r="246" spans="1:9" ht="15" x14ac:dyDescent="0.25">
      <c r="A246" s="45"/>
      <c r="B246" s="45"/>
      <c r="C246" s="45"/>
      <c r="D246" s="45"/>
      <c r="E246" s="45"/>
      <c r="F246" s="45"/>
      <c r="G246" s="45"/>
      <c r="H246" s="45"/>
      <c r="I246" s="45"/>
    </row>
    <row r="247" spans="1:9" ht="15" x14ac:dyDescent="0.25">
      <c r="A247" s="45"/>
      <c r="B247" s="45"/>
      <c r="C247" s="45"/>
      <c r="D247" s="45"/>
      <c r="E247" s="45"/>
      <c r="F247" s="45"/>
      <c r="G247" s="45"/>
      <c r="H247" s="45"/>
      <c r="I247" s="45"/>
    </row>
    <row r="248" spans="1:9" ht="15" x14ac:dyDescent="0.25">
      <c r="A248" s="45"/>
      <c r="B248" s="45"/>
      <c r="C248" s="45"/>
      <c r="D248" s="45"/>
      <c r="E248" s="45"/>
      <c r="F248" s="45"/>
      <c r="G248" s="45"/>
      <c r="H248" s="45"/>
      <c r="I248" s="45"/>
    </row>
    <row r="249" spans="1:9" ht="15" x14ac:dyDescent="0.25">
      <c r="A249" s="45"/>
      <c r="B249" s="45"/>
      <c r="C249" s="45"/>
      <c r="D249" s="45"/>
      <c r="E249" s="45"/>
      <c r="F249" s="45"/>
      <c r="G249" s="45"/>
      <c r="H249" s="45"/>
      <c r="I249" s="45"/>
    </row>
    <row r="250" spans="1:9" ht="15" x14ac:dyDescent="0.25">
      <c r="A250" s="45"/>
      <c r="B250" s="45"/>
      <c r="C250" s="45"/>
      <c r="D250" s="45"/>
      <c r="E250" s="45"/>
      <c r="F250" s="45"/>
      <c r="G250" s="45"/>
      <c r="H250" s="45"/>
      <c r="I250" s="45"/>
    </row>
    <row r="251" spans="1:9" ht="15" x14ac:dyDescent="0.25">
      <c r="A251" s="45"/>
      <c r="B251" s="45"/>
      <c r="C251" s="45"/>
      <c r="D251" s="45"/>
      <c r="E251" s="45"/>
      <c r="F251" s="45"/>
      <c r="G251" s="45"/>
      <c r="H251" s="45"/>
      <c r="I251" s="45"/>
    </row>
    <row r="252" spans="1:9" ht="15" x14ac:dyDescent="0.25">
      <c r="A252" s="45"/>
      <c r="B252" s="45"/>
      <c r="C252" s="45"/>
      <c r="D252" s="45"/>
      <c r="E252" s="45"/>
      <c r="F252" s="45"/>
      <c r="G252" s="45"/>
      <c r="H252" s="45"/>
      <c r="I252" s="45"/>
    </row>
    <row r="253" spans="1:9" ht="15" x14ac:dyDescent="0.25">
      <c r="A253" s="45"/>
      <c r="B253" s="45"/>
      <c r="C253" s="45"/>
      <c r="D253" s="45"/>
      <c r="E253" s="45"/>
      <c r="F253" s="45"/>
      <c r="G253" s="45"/>
      <c r="H253" s="45"/>
      <c r="I253" s="45"/>
    </row>
    <row r="254" spans="1:9" ht="15" x14ac:dyDescent="0.25">
      <c r="A254" s="45"/>
      <c r="B254" s="45"/>
      <c r="C254" s="45"/>
      <c r="D254" s="45"/>
      <c r="E254" s="45"/>
      <c r="F254" s="45"/>
      <c r="G254" s="45"/>
      <c r="H254" s="45"/>
      <c r="I254" s="45"/>
    </row>
    <row r="255" spans="1:9" ht="15" x14ac:dyDescent="0.25">
      <c r="A255" s="45"/>
      <c r="B255" s="45"/>
      <c r="C255" s="45"/>
      <c r="D255" s="45"/>
      <c r="E255" s="45"/>
      <c r="F255" s="45"/>
      <c r="G255" s="45"/>
      <c r="H255" s="45"/>
      <c r="I255" s="45"/>
    </row>
    <row r="256" spans="1:9" ht="15" x14ac:dyDescent="0.25">
      <c r="A256" s="45"/>
      <c r="B256" s="45"/>
      <c r="C256" s="45"/>
      <c r="D256" s="45"/>
      <c r="E256" s="45"/>
      <c r="F256" s="45"/>
      <c r="G256" s="45"/>
      <c r="H256" s="45"/>
      <c r="I256" s="45"/>
    </row>
    <row r="257" spans="1:9" ht="15" x14ac:dyDescent="0.25">
      <c r="A257" s="45"/>
      <c r="B257" s="45"/>
      <c r="C257" s="45"/>
      <c r="D257" s="45"/>
      <c r="E257" s="45"/>
      <c r="F257" s="45"/>
      <c r="G257" s="45"/>
      <c r="H257" s="45"/>
      <c r="I257" s="45"/>
    </row>
    <row r="258" spans="1:9" ht="15" x14ac:dyDescent="0.25">
      <c r="A258" s="45"/>
      <c r="B258" s="45"/>
      <c r="C258" s="45"/>
      <c r="D258" s="45"/>
      <c r="E258" s="45"/>
      <c r="F258" s="45"/>
      <c r="G258" s="45"/>
      <c r="H258" s="45"/>
      <c r="I258" s="45"/>
    </row>
    <row r="259" spans="1:9" ht="15" x14ac:dyDescent="0.25">
      <c r="A259" s="45"/>
      <c r="B259" s="45"/>
      <c r="C259" s="45"/>
      <c r="D259" s="45"/>
      <c r="E259" s="45"/>
      <c r="F259" s="45"/>
      <c r="G259" s="45"/>
      <c r="H259" s="45"/>
      <c r="I259" s="45"/>
    </row>
    <row r="260" spans="1:9" ht="15" x14ac:dyDescent="0.25">
      <c r="A260" s="45"/>
      <c r="B260" s="45"/>
      <c r="C260" s="45"/>
      <c r="D260" s="45"/>
      <c r="E260" s="45"/>
      <c r="F260" s="45"/>
      <c r="G260" s="45"/>
      <c r="H260" s="45"/>
      <c r="I260" s="45"/>
    </row>
    <row r="261" spans="1:9" ht="15" x14ac:dyDescent="0.25">
      <c r="A261" s="45"/>
      <c r="B261" s="45"/>
      <c r="C261" s="45"/>
      <c r="D261" s="45"/>
      <c r="E261" s="45"/>
      <c r="F261" s="45"/>
      <c r="G261" s="45"/>
      <c r="H261" s="45"/>
      <c r="I261" s="45"/>
    </row>
    <row r="262" spans="1:9" ht="15" x14ac:dyDescent="0.25">
      <c r="A262" s="45"/>
      <c r="B262" s="45"/>
      <c r="C262" s="45"/>
      <c r="D262" s="45"/>
      <c r="E262" s="45"/>
      <c r="F262" s="45"/>
      <c r="G262" s="45"/>
      <c r="H262" s="45"/>
      <c r="I262" s="45"/>
    </row>
    <row r="263" spans="1:9" ht="15" x14ac:dyDescent="0.25">
      <c r="A263" s="45"/>
      <c r="B263" s="45"/>
      <c r="C263" s="45"/>
      <c r="D263" s="45"/>
      <c r="E263" s="45"/>
      <c r="F263" s="45"/>
      <c r="G263" s="45"/>
      <c r="H263" s="45"/>
      <c r="I263" s="45"/>
    </row>
    <row r="264" spans="1:9" ht="15" x14ac:dyDescent="0.25">
      <c r="A264" s="45"/>
      <c r="B264" s="45"/>
      <c r="C264" s="45"/>
      <c r="D264" s="45"/>
      <c r="E264" s="45"/>
      <c r="F264" s="45"/>
      <c r="G264" s="45"/>
      <c r="H264" s="45"/>
      <c r="I264" s="45"/>
    </row>
    <row r="265" spans="1:9" ht="15" x14ac:dyDescent="0.25">
      <c r="A265" s="45"/>
      <c r="B265" s="45"/>
      <c r="C265" s="45"/>
      <c r="D265" s="45"/>
      <c r="E265" s="45"/>
      <c r="F265" s="45"/>
      <c r="G265" s="45"/>
      <c r="H265" s="45"/>
      <c r="I265" s="45"/>
    </row>
    <row r="266" spans="1:9" ht="15" x14ac:dyDescent="0.25">
      <c r="A266" s="45"/>
      <c r="B266" s="45"/>
      <c r="C266" s="45"/>
      <c r="D266" s="45"/>
      <c r="E266" s="45"/>
      <c r="F266" s="45"/>
      <c r="G266" s="45"/>
      <c r="H266" s="45"/>
      <c r="I266" s="45"/>
    </row>
    <row r="267" spans="1:9" ht="15" x14ac:dyDescent="0.25">
      <c r="A267" s="45"/>
      <c r="B267" s="45"/>
      <c r="C267" s="45"/>
      <c r="D267" s="45"/>
      <c r="E267" s="45"/>
      <c r="F267" s="45"/>
      <c r="G267" s="45"/>
      <c r="H267" s="45"/>
      <c r="I267" s="45"/>
    </row>
    <row r="268" spans="1:9" ht="15" x14ac:dyDescent="0.25">
      <c r="A268" s="45"/>
      <c r="B268" s="45"/>
      <c r="C268" s="45"/>
      <c r="D268" s="45"/>
      <c r="E268" s="45"/>
      <c r="F268" s="45"/>
      <c r="G268" s="45"/>
      <c r="H268" s="45"/>
      <c r="I268" s="45"/>
    </row>
    <row r="269" spans="1:9" ht="15" x14ac:dyDescent="0.25">
      <c r="A269" s="45"/>
      <c r="B269" s="45"/>
      <c r="C269" s="45"/>
      <c r="D269" s="45"/>
      <c r="E269" s="45"/>
      <c r="F269" s="45"/>
      <c r="G269" s="45"/>
      <c r="H269" s="45"/>
      <c r="I269" s="45"/>
    </row>
    <row r="270" spans="1:9" ht="15" x14ac:dyDescent="0.25">
      <c r="A270" s="45"/>
      <c r="B270" s="45"/>
      <c r="C270" s="45"/>
      <c r="D270" s="45"/>
      <c r="E270" s="45"/>
      <c r="F270" s="45"/>
      <c r="G270" s="45"/>
      <c r="H270" s="45"/>
      <c r="I270" s="45"/>
    </row>
    <row r="271" spans="1:9" ht="15" x14ac:dyDescent="0.25">
      <c r="A271" s="45"/>
      <c r="B271" s="45"/>
      <c r="C271" s="45"/>
      <c r="D271" s="45"/>
      <c r="E271" s="45"/>
      <c r="F271" s="45"/>
      <c r="G271" s="45"/>
      <c r="H271" s="45"/>
      <c r="I271" s="45"/>
    </row>
    <row r="272" spans="1:9" ht="15" x14ac:dyDescent="0.25">
      <c r="A272" s="45"/>
      <c r="B272" s="45"/>
      <c r="C272" s="45"/>
      <c r="D272" s="45"/>
      <c r="E272" s="45"/>
      <c r="F272" s="45"/>
      <c r="G272" s="45"/>
      <c r="H272" s="45"/>
      <c r="I272" s="45"/>
    </row>
    <row r="273" spans="1:9" ht="15" x14ac:dyDescent="0.25">
      <c r="A273" s="45"/>
      <c r="B273" s="45"/>
      <c r="C273" s="45"/>
      <c r="D273" s="45"/>
      <c r="E273" s="45"/>
      <c r="F273" s="45"/>
      <c r="G273" s="45"/>
      <c r="H273" s="45"/>
      <c r="I273" s="45"/>
    </row>
    <row r="274" spans="1:9" ht="15" x14ac:dyDescent="0.25">
      <c r="A274" s="45"/>
      <c r="B274" s="45"/>
      <c r="C274" s="45"/>
      <c r="D274" s="45"/>
      <c r="E274" s="45"/>
      <c r="F274" s="45"/>
      <c r="G274" s="45"/>
      <c r="H274" s="45"/>
      <c r="I274" s="45"/>
    </row>
    <row r="275" spans="1:9" ht="15" x14ac:dyDescent="0.25">
      <c r="A275" s="45"/>
      <c r="B275" s="45"/>
      <c r="C275" s="45"/>
      <c r="D275" s="45"/>
      <c r="E275" s="45"/>
      <c r="F275" s="45"/>
      <c r="G275" s="45"/>
      <c r="H275" s="45"/>
      <c r="I275" s="45"/>
    </row>
    <row r="276" spans="1:9" ht="15" x14ac:dyDescent="0.25">
      <c r="A276" s="45"/>
      <c r="B276" s="45"/>
      <c r="C276" s="45"/>
      <c r="D276" s="45"/>
      <c r="E276" s="45"/>
      <c r="F276" s="45"/>
      <c r="G276" s="45"/>
      <c r="H276" s="45"/>
      <c r="I276" s="45"/>
    </row>
    <row r="277" spans="1:9" ht="15" x14ac:dyDescent="0.25">
      <c r="A277" s="45"/>
      <c r="B277" s="45"/>
      <c r="C277" s="45"/>
      <c r="D277" s="45"/>
      <c r="E277" s="45"/>
      <c r="F277" s="45"/>
      <c r="G277" s="45"/>
      <c r="H277" s="45"/>
      <c r="I277" s="45"/>
    </row>
    <row r="278" spans="1:9" ht="15" x14ac:dyDescent="0.25">
      <c r="A278" s="45"/>
      <c r="B278" s="45"/>
      <c r="C278" s="45"/>
      <c r="D278" s="45"/>
      <c r="E278" s="45"/>
      <c r="F278" s="45"/>
      <c r="G278" s="45"/>
      <c r="H278" s="45"/>
      <c r="I278" s="45"/>
    </row>
    <row r="279" spans="1:9" ht="15" x14ac:dyDescent="0.25">
      <c r="A279" s="45"/>
      <c r="B279" s="45"/>
      <c r="C279" s="45"/>
      <c r="D279" s="45"/>
      <c r="E279" s="45"/>
      <c r="F279" s="45"/>
      <c r="G279" s="45"/>
      <c r="H279" s="45"/>
      <c r="I279" s="45"/>
    </row>
    <row r="280" spans="1:9" ht="15" x14ac:dyDescent="0.25">
      <c r="A280" s="45"/>
      <c r="B280" s="45"/>
      <c r="C280" s="45"/>
      <c r="D280" s="45"/>
      <c r="E280" s="45"/>
      <c r="F280" s="45"/>
      <c r="G280" s="45"/>
      <c r="H280" s="45"/>
      <c r="I280" s="45"/>
    </row>
    <row r="281" spans="1:9" ht="15" x14ac:dyDescent="0.25">
      <c r="A281" s="45"/>
      <c r="B281" s="45"/>
      <c r="C281" s="45"/>
      <c r="D281" s="45"/>
      <c r="E281" s="45"/>
      <c r="F281" s="45"/>
      <c r="G281" s="45"/>
      <c r="H281" s="45"/>
      <c r="I281" s="45"/>
    </row>
    <row r="282" spans="1:9" ht="15" x14ac:dyDescent="0.25">
      <c r="A282" s="45"/>
      <c r="B282" s="45"/>
      <c r="C282" s="45"/>
      <c r="D282" s="45"/>
      <c r="E282" s="45"/>
      <c r="F282" s="45"/>
      <c r="G282" s="45"/>
      <c r="H282" s="45"/>
      <c r="I282" s="45"/>
    </row>
    <row r="283" spans="1:9" ht="15" x14ac:dyDescent="0.25">
      <c r="A283" s="45"/>
      <c r="B283" s="45"/>
      <c r="C283" s="45"/>
      <c r="D283" s="45"/>
      <c r="E283" s="45"/>
      <c r="F283" s="45"/>
      <c r="G283" s="45"/>
      <c r="H283" s="45"/>
      <c r="I283" s="45"/>
    </row>
    <row r="284" spans="1:9" ht="15" x14ac:dyDescent="0.25">
      <c r="A284" s="45"/>
      <c r="B284" s="45"/>
      <c r="C284" s="45"/>
      <c r="D284" s="45"/>
      <c r="E284" s="45"/>
      <c r="F284" s="45"/>
      <c r="G284" s="45"/>
      <c r="H284" s="45"/>
      <c r="I284" s="45"/>
    </row>
    <row r="285" spans="1:9" ht="15" x14ac:dyDescent="0.25">
      <c r="A285" s="45"/>
      <c r="B285" s="45"/>
      <c r="C285" s="45"/>
      <c r="D285" s="45"/>
      <c r="E285" s="45"/>
      <c r="F285" s="45"/>
      <c r="G285" s="45"/>
      <c r="H285" s="45"/>
      <c r="I285" s="45"/>
    </row>
    <row r="286" spans="1:9" ht="15" x14ac:dyDescent="0.25">
      <c r="A286" s="45"/>
      <c r="B286" s="45"/>
      <c r="C286" s="45"/>
      <c r="D286" s="45"/>
      <c r="E286" s="45"/>
      <c r="F286" s="45"/>
      <c r="G286" s="45"/>
      <c r="H286" s="45"/>
      <c r="I286" s="45"/>
    </row>
    <row r="287" spans="1:9" ht="15" x14ac:dyDescent="0.25">
      <c r="A287" s="45"/>
      <c r="B287" s="45"/>
      <c r="C287" s="45"/>
      <c r="D287" s="45"/>
      <c r="E287" s="45"/>
      <c r="F287" s="45"/>
      <c r="G287" s="45"/>
      <c r="H287" s="45"/>
      <c r="I287" s="45"/>
    </row>
    <row r="288" spans="1:9" ht="15" x14ac:dyDescent="0.25">
      <c r="A288" s="45"/>
      <c r="B288" s="45"/>
      <c r="C288" s="45"/>
      <c r="D288" s="45"/>
      <c r="E288" s="45"/>
      <c r="F288" s="45"/>
      <c r="G288" s="45"/>
      <c r="H288" s="45"/>
      <c r="I288" s="45"/>
    </row>
    <row r="289" spans="1:9" ht="15" x14ac:dyDescent="0.25">
      <c r="A289" s="45"/>
      <c r="B289" s="45"/>
      <c r="C289" s="45"/>
      <c r="D289" s="45"/>
      <c r="E289" s="45"/>
      <c r="F289" s="45"/>
      <c r="G289" s="45"/>
      <c r="H289" s="45"/>
      <c r="I289" s="45"/>
    </row>
    <row r="290" spans="1:9" ht="15" x14ac:dyDescent="0.25">
      <c r="A290" s="45"/>
      <c r="B290" s="45"/>
      <c r="C290" s="45"/>
      <c r="D290" s="45"/>
      <c r="E290" s="45"/>
      <c r="F290" s="45"/>
      <c r="G290" s="45"/>
      <c r="H290" s="45"/>
      <c r="I290" s="45"/>
    </row>
    <row r="291" spans="1:9" ht="15" x14ac:dyDescent="0.25">
      <c r="A291" s="45"/>
      <c r="B291" s="45"/>
      <c r="C291" s="45"/>
      <c r="D291" s="45"/>
      <c r="E291" s="45"/>
      <c r="F291" s="45"/>
      <c r="G291" s="45"/>
      <c r="H291" s="45"/>
      <c r="I291" s="45"/>
    </row>
    <row r="292" spans="1:9" ht="15" x14ac:dyDescent="0.25">
      <c r="A292" s="45"/>
      <c r="B292" s="45"/>
      <c r="C292" s="45"/>
      <c r="D292" s="45"/>
      <c r="E292" s="45"/>
      <c r="F292" s="45"/>
      <c r="G292" s="45"/>
      <c r="H292" s="45"/>
      <c r="I292" s="45"/>
    </row>
    <row r="293" spans="1:9" ht="15" x14ac:dyDescent="0.25">
      <c r="A293" s="45"/>
      <c r="B293" s="45"/>
      <c r="C293" s="45"/>
      <c r="D293" s="45"/>
      <c r="E293" s="45"/>
      <c r="F293" s="45"/>
      <c r="G293" s="45"/>
      <c r="H293" s="45"/>
      <c r="I293" s="45"/>
    </row>
    <row r="294" spans="1:9" ht="15" x14ac:dyDescent="0.25">
      <c r="A294" s="45"/>
      <c r="B294" s="45"/>
      <c r="C294" s="45"/>
      <c r="D294" s="45"/>
      <c r="E294" s="45"/>
      <c r="F294" s="45"/>
      <c r="G294" s="45"/>
      <c r="H294" s="45"/>
      <c r="I294" s="45"/>
    </row>
    <row r="295" spans="1:9" ht="15" x14ac:dyDescent="0.25">
      <c r="A295" s="45"/>
      <c r="B295" s="45"/>
      <c r="C295" s="45"/>
      <c r="D295" s="45"/>
      <c r="E295" s="45"/>
      <c r="F295" s="45"/>
      <c r="G295" s="45"/>
      <c r="H295" s="45"/>
      <c r="I295" s="45"/>
    </row>
    <row r="296" spans="1:9" ht="15" x14ac:dyDescent="0.25">
      <c r="A296" s="45"/>
      <c r="B296" s="45"/>
      <c r="C296" s="45"/>
      <c r="D296" s="45"/>
      <c r="E296" s="45"/>
      <c r="F296" s="45"/>
      <c r="G296" s="45"/>
      <c r="H296" s="45"/>
      <c r="I296" s="45"/>
    </row>
  </sheetData>
  <printOptions horizontalCentered="1" verticalCentered="1"/>
  <pageMargins left="0.78740157480314965" right="0.78740157480314965" top="0.98425196850393704" bottom="0.98425196850393704" header="0.51181102362204722" footer="0.51181102362204722"/>
  <pageSetup paperSize="9" scale="2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L39"/>
  <sheetViews>
    <sheetView topLeftCell="A2" workbookViewId="0">
      <pane xSplit="1" ySplit="7" topLeftCell="B9" activePane="bottomRight" state="frozen"/>
      <selection activeCell="A4" sqref="A4:F24"/>
      <selection pane="topRight" activeCell="A4" sqref="A4:F24"/>
      <selection pane="bottomLeft" activeCell="A4" sqref="A4:F24"/>
      <selection pane="bottomRight" activeCell="A4" sqref="A4:F24"/>
    </sheetView>
  </sheetViews>
  <sheetFormatPr baseColWidth="10" defaultColWidth="10.88671875" defaultRowHeight="15" x14ac:dyDescent="0.25"/>
  <cols>
    <col min="1" max="1" width="24.44140625" style="20" customWidth="1"/>
    <col min="2" max="2" width="27.21875" style="20" customWidth="1"/>
    <col min="3" max="3" width="26.88671875" style="20" customWidth="1"/>
    <col min="4" max="4" width="4.88671875" style="20" customWidth="1"/>
    <col min="5" max="5" width="30.21875" style="20" customWidth="1"/>
    <col min="6" max="6" width="39.109375" style="20" customWidth="1"/>
    <col min="7" max="12" width="5.88671875" style="20" customWidth="1"/>
    <col min="13" max="16" width="8.33203125" style="20" customWidth="1"/>
    <col min="17" max="20" width="13.21875" style="20" customWidth="1"/>
    <col min="21" max="16384" width="10.88671875" style="20"/>
  </cols>
  <sheetData>
    <row r="1" spans="1:12" x14ac:dyDescent="0.25">
      <c r="A1" s="38"/>
      <c r="B1" s="38"/>
      <c r="C1" s="37"/>
      <c r="D1" s="37"/>
      <c r="E1" s="37"/>
      <c r="F1" s="37"/>
    </row>
    <row r="2" spans="1:12" x14ac:dyDescent="0.25">
      <c r="A2" s="38"/>
      <c r="B2" s="38"/>
      <c r="C2" s="37"/>
      <c r="D2" s="37"/>
      <c r="E2" s="37"/>
      <c r="F2" s="37"/>
    </row>
    <row r="3" spans="1:12" ht="15.6" thickBot="1" x14ac:dyDescent="0.3">
      <c r="A3" s="37"/>
      <c r="B3" s="37"/>
      <c r="C3" s="37"/>
      <c r="D3" s="37"/>
      <c r="E3" s="37"/>
      <c r="F3" s="37"/>
    </row>
    <row r="4" spans="1:12" ht="30" customHeight="1" thickTop="1" thickBot="1" x14ac:dyDescent="0.3">
      <c r="A4" s="335" t="s">
        <v>331</v>
      </c>
      <c r="B4" s="353"/>
      <c r="C4" s="336"/>
      <c r="D4" s="336"/>
      <c r="E4" s="336"/>
      <c r="F4" s="337"/>
    </row>
    <row r="5" spans="1:12" ht="18" customHeight="1" thickTop="1" thickBot="1" x14ac:dyDescent="0.3">
      <c r="A5" s="36"/>
      <c r="B5" s="36"/>
      <c r="C5" s="338"/>
      <c r="D5" s="339"/>
      <c r="E5" s="338"/>
      <c r="F5" s="338"/>
      <c r="G5" s="35"/>
    </row>
    <row r="6" spans="1:12" ht="18" customHeight="1" thickTop="1" x14ac:dyDescent="0.3">
      <c r="A6" s="354" t="s">
        <v>344</v>
      </c>
      <c r="B6" s="355"/>
      <c r="C6" s="341"/>
      <c r="D6" s="34"/>
      <c r="E6" s="354" t="s">
        <v>343</v>
      </c>
      <c r="F6" s="343"/>
      <c r="G6" s="29"/>
      <c r="H6" s="29"/>
      <c r="I6" s="29"/>
      <c r="J6" s="29"/>
      <c r="K6" s="29"/>
      <c r="L6" s="29"/>
    </row>
    <row r="7" spans="1:12" ht="18" customHeight="1" x14ac:dyDescent="0.3">
      <c r="A7" s="340"/>
      <c r="B7" s="355"/>
      <c r="C7" s="341"/>
      <c r="D7" s="34"/>
      <c r="E7" s="342"/>
      <c r="F7" s="343"/>
      <c r="G7" s="29"/>
      <c r="H7" s="29"/>
      <c r="I7" s="29"/>
      <c r="J7" s="29"/>
      <c r="K7" s="29"/>
      <c r="L7" s="29"/>
    </row>
    <row r="8" spans="1:12" ht="18" customHeight="1" x14ac:dyDescent="0.3">
      <c r="A8" s="340"/>
      <c r="B8" s="355"/>
      <c r="C8" s="341"/>
      <c r="D8" s="33"/>
      <c r="E8" s="342"/>
      <c r="F8" s="343"/>
      <c r="G8" s="29"/>
      <c r="H8" s="29"/>
      <c r="I8" s="29"/>
      <c r="J8" s="29"/>
      <c r="K8" s="29"/>
      <c r="L8" s="29"/>
    </row>
    <row r="9" spans="1:12" ht="35.4" customHeight="1" x14ac:dyDescent="0.3">
      <c r="A9" s="31" t="s">
        <v>21</v>
      </c>
      <c r="B9" s="221" t="s">
        <v>223</v>
      </c>
      <c r="C9" s="30" t="s">
        <v>222</v>
      </c>
      <c r="D9" s="32"/>
      <c r="E9" s="31" t="s">
        <v>221</v>
      </c>
      <c r="F9" s="30" t="s">
        <v>342</v>
      </c>
      <c r="G9" s="29"/>
      <c r="H9" s="29"/>
      <c r="I9" s="29"/>
      <c r="J9" s="29"/>
      <c r="K9" s="29"/>
      <c r="L9" s="29"/>
    </row>
    <row r="10" spans="1:12" ht="19.95" customHeight="1" x14ac:dyDescent="0.25">
      <c r="A10" s="27">
        <v>0.5</v>
      </c>
      <c r="B10" s="216">
        <v>1E-3</v>
      </c>
      <c r="C10" s="26">
        <v>0.05</v>
      </c>
      <c r="D10" s="25"/>
      <c r="E10" s="27">
        <v>0.5</v>
      </c>
      <c r="F10" s="26">
        <v>0.1</v>
      </c>
      <c r="G10" s="28"/>
    </row>
    <row r="11" spans="1:12" ht="19.95" customHeight="1" x14ac:dyDescent="0.25">
      <c r="A11" s="27">
        <v>2</v>
      </c>
      <c r="B11" s="220">
        <v>0.01</v>
      </c>
      <c r="C11" s="26">
        <v>0.2</v>
      </c>
      <c r="D11" s="25"/>
      <c r="E11" s="27">
        <v>2</v>
      </c>
      <c r="F11" s="26">
        <v>0.4</v>
      </c>
      <c r="G11" s="28"/>
    </row>
    <row r="12" spans="1:12" ht="19.95" customHeight="1" x14ac:dyDescent="0.25">
      <c r="A12" s="27">
        <v>5</v>
      </c>
      <c r="B12" s="220">
        <v>0.02</v>
      </c>
      <c r="C12" s="26">
        <v>0.5</v>
      </c>
      <c r="D12" s="25"/>
      <c r="E12" s="27">
        <v>5</v>
      </c>
      <c r="F12" s="26">
        <v>0.5</v>
      </c>
      <c r="G12" s="28"/>
    </row>
    <row r="13" spans="1:12" ht="19.95" customHeight="1" x14ac:dyDescent="0.25">
      <c r="A13" s="27">
        <v>10</v>
      </c>
      <c r="B13" s="220">
        <v>0.05</v>
      </c>
      <c r="C13" s="26">
        <v>0.6</v>
      </c>
      <c r="D13" s="25"/>
      <c r="E13" s="27">
        <v>10</v>
      </c>
      <c r="F13" s="26">
        <v>0.6</v>
      </c>
      <c r="G13" s="28"/>
    </row>
    <row r="14" spans="1:12" ht="19.95" customHeight="1" x14ac:dyDescent="0.25">
      <c r="A14" s="27">
        <v>100</v>
      </c>
      <c r="B14" s="220">
        <v>0.1</v>
      </c>
      <c r="C14" s="26">
        <v>0.7</v>
      </c>
      <c r="D14" s="25"/>
      <c r="E14" s="27">
        <v>100</v>
      </c>
      <c r="F14" s="26">
        <v>0.7</v>
      </c>
    </row>
    <row r="15" spans="1:12" ht="19.95" customHeight="1" x14ac:dyDescent="0.25">
      <c r="A15" s="27">
        <v>1000</v>
      </c>
      <c r="B15" s="220">
        <v>0.6</v>
      </c>
      <c r="C15" s="26">
        <v>0.8</v>
      </c>
      <c r="D15" s="25"/>
      <c r="E15" s="27">
        <v>1000</v>
      </c>
      <c r="F15" s="26">
        <v>0.8</v>
      </c>
    </row>
    <row r="16" spans="1:12" ht="19.95" customHeight="1" thickBot="1" x14ac:dyDescent="0.3">
      <c r="A16" s="24">
        <v>10000</v>
      </c>
      <c r="B16" s="214">
        <v>0.9</v>
      </c>
      <c r="C16" s="23">
        <v>0.9</v>
      </c>
      <c r="D16" s="25"/>
      <c r="E16" s="24">
        <v>10000</v>
      </c>
      <c r="F16" s="23">
        <v>0.9</v>
      </c>
    </row>
    <row r="17" spans="1:6" ht="16.2" thickTop="1" thickBot="1" x14ac:dyDescent="0.3">
      <c r="A17" s="22"/>
      <c r="B17" s="21"/>
      <c r="C17" s="21"/>
      <c r="D17" s="21"/>
      <c r="E17" s="21"/>
      <c r="F17" s="21"/>
    </row>
    <row r="18" spans="1:6" ht="15.6" thickTop="1" x14ac:dyDescent="0.25">
      <c r="A18" s="356" t="s">
        <v>350</v>
      </c>
      <c r="B18" s="345"/>
      <c r="C18" s="345"/>
      <c r="D18" s="345"/>
      <c r="E18" s="345"/>
      <c r="F18" s="346"/>
    </row>
    <row r="19" spans="1:6" x14ac:dyDescent="0.25">
      <c r="A19" s="347"/>
      <c r="B19" s="348"/>
      <c r="C19" s="348"/>
      <c r="D19" s="348"/>
      <c r="E19" s="348"/>
      <c r="F19" s="349"/>
    </row>
    <row r="20" spans="1:6" x14ac:dyDescent="0.25">
      <c r="A20" s="347"/>
      <c r="B20" s="348"/>
      <c r="C20" s="348"/>
      <c r="D20" s="348"/>
      <c r="E20" s="348"/>
      <c r="F20" s="349"/>
    </row>
    <row r="21" spans="1:6" x14ac:dyDescent="0.25">
      <c r="A21" s="347"/>
      <c r="B21" s="348"/>
      <c r="C21" s="348"/>
      <c r="D21" s="348"/>
      <c r="E21" s="348"/>
      <c r="F21" s="349"/>
    </row>
    <row r="22" spans="1:6" x14ac:dyDescent="0.25">
      <c r="A22" s="347"/>
      <c r="B22" s="348"/>
      <c r="C22" s="348"/>
      <c r="D22" s="348"/>
      <c r="E22" s="348"/>
      <c r="F22" s="349"/>
    </row>
    <row r="23" spans="1:6" x14ac:dyDescent="0.25">
      <c r="A23" s="347"/>
      <c r="B23" s="348"/>
      <c r="C23" s="348"/>
      <c r="D23" s="348"/>
      <c r="E23" s="348"/>
      <c r="F23" s="349"/>
    </row>
    <row r="24" spans="1:6" ht="15.6" thickBot="1" x14ac:dyDescent="0.3">
      <c r="A24" s="350"/>
      <c r="B24" s="351"/>
      <c r="C24" s="351"/>
      <c r="D24" s="351"/>
      <c r="E24" s="351"/>
      <c r="F24" s="352"/>
    </row>
    <row r="25" spans="1:6" ht="15.6" thickTop="1" x14ac:dyDescent="0.25"/>
    <row r="27" spans="1:6" ht="15.6" thickBot="1" x14ac:dyDescent="0.3"/>
    <row r="28" spans="1:6" ht="22.2" thickTop="1" thickBot="1" x14ac:dyDescent="0.3">
      <c r="A28" s="335" t="s">
        <v>220</v>
      </c>
      <c r="B28" s="353"/>
      <c r="C28" s="336"/>
      <c r="D28" s="336"/>
      <c r="E28" s="336"/>
      <c r="F28" s="337"/>
    </row>
    <row r="29" spans="1:6" ht="15.6" thickTop="1" x14ac:dyDescent="0.25"/>
    <row r="30" spans="1:6" ht="15.6" thickBot="1" x14ac:dyDescent="0.3"/>
    <row r="31" spans="1:6" ht="36.6" thickTop="1" x14ac:dyDescent="0.25">
      <c r="A31" s="218" t="s">
        <v>21</v>
      </c>
      <c r="B31" s="219" t="s">
        <v>219</v>
      </c>
      <c r="C31" s="217" t="s">
        <v>218</v>
      </c>
      <c r="E31" s="218" t="s">
        <v>22</v>
      </c>
      <c r="F31" s="217" t="s">
        <v>217</v>
      </c>
    </row>
    <row r="32" spans="1:6" ht="17.399999999999999" x14ac:dyDescent="0.25">
      <c r="A32" s="27">
        <v>0.5</v>
      </c>
      <c r="B32" s="216">
        <f t="shared" ref="B32:C38" si="0">(B11*$A11-B10*$A10)/($A11-$A10)</f>
        <v>1.2999999999999999E-2</v>
      </c>
      <c r="C32" s="215">
        <f t="shared" si="0"/>
        <v>0.25</v>
      </c>
      <c r="E32" s="27">
        <v>0.5</v>
      </c>
      <c r="F32" s="215">
        <f t="shared" ref="F32:F38" si="1">(F11*$A11-F10*$A10)/($A11-$A10)</f>
        <v>0.5</v>
      </c>
    </row>
    <row r="33" spans="1:6" ht="17.399999999999999" x14ac:dyDescent="0.25">
      <c r="A33" s="27">
        <v>2</v>
      </c>
      <c r="B33" s="216">
        <f t="shared" si="0"/>
        <v>2.6666666666666668E-2</v>
      </c>
      <c r="C33" s="215">
        <f t="shared" si="0"/>
        <v>0.70000000000000007</v>
      </c>
      <c r="E33" s="27">
        <v>2</v>
      </c>
      <c r="F33" s="215">
        <f t="shared" si="1"/>
        <v>0.56666666666666665</v>
      </c>
    </row>
    <row r="34" spans="1:6" ht="17.399999999999999" x14ac:dyDescent="0.25">
      <c r="A34" s="27">
        <v>5</v>
      </c>
      <c r="B34" s="216">
        <f t="shared" si="0"/>
        <v>0.08</v>
      </c>
      <c r="C34" s="215">
        <f t="shared" si="0"/>
        <v>0.7</v>
      </c>
      <c r="E34" s="27">
        <v>5</v>
      </c>
      <c r="F34" s="215">
        <f t="shared" si="1"/>
        <v>0.7</v>
      </c>
    </row>
    <row r="35" spans="1:6" ht="17.399999999999999" x14ac:dyDescent="0.25">
      <c r="A35" s="27">
        <v>10</v>
      </c>
      <c r="B35" s="216">
        <f t="shared" si="0"/>
        <v>0.10555555555555556</v>
      </c>
      <c r="C35" s="215">
        <f t="shared" si="0"/>
        <v>0.71111111111111114</v>
      </c>
      <c r="E35" s="27">
        <v>10</v>
      </c>
      <c r="F35" s="215">
        <f t="shared" si="1"/>
        <v>0.71111111111111114</v>
      </c>
    </row>
    <row r="36" spans="1:6" ht="17.399999999999999" x14ac:dyDescent="0.25">
      <c r="A36" s="27">
        <v>100</v>
      </c>
      <c r="B36" s="216">
        <f t="shared" si="0"/>
        <v>0.65555555555555556</v>
      </c>
      <c r="C36" s="215">
        <f t="shared" si="0"/>
        <v>0.81111111111111112</v>
      </c>
      <c r="E36" s="27">
        <v>100</v>
      </c>
      <c r="F36" s="215">
        <f t="shared" si="1"/>
        <v>0.81111111111111112</v>
      </c>
    </row>
    <row r="37" spans="1:6" ht="17.399999999999999" x14ac:dyDescent="0.25">
      <c r="A37" s="27">
        <v>1000</v>
      </c>
      <c r="B37" s="216">
        <f t="shared" si="0"/>
        <v>0.93333333333333335</v>
      </c>
      <c r="C37" s="215">
        <f t="shared" si="0"/>
        <v>0.91111111111111109</v>
      </c>
      <c r="E37" s="27">
        <v>1000</v>
      </c>
      <c r="F37" s="215">
        <f t="shared" si="1"/>
        <v>0.91111111111111109</v>
      </c>
    </row>
    <row r="38" spans="1:6" ht="18" thickBot="1" x14ac:dyDescent="0.3">
      <c r="A38" s="24">
        <v>10000</v>
      </c>
      <c r="B38" s="214">
        <f t="shared" si="0"/>
        <v>0.9</v>
      </c>
      <c r="C38" s="23">
        <f t="shared" si="0"/>
        <v>0.9</v>
      </c>
      <c r="E38" s="24">
        <v>10000</v>
      </c>
      <c r="F38" s="23">
        <f t="shared" si="1"/>
        <v>0.9</v>
      </c>
    </row>
    <row r="39" spans="1:6" ht="15.6" thickTop="1" x14ac:dyDescent="0.25"/>
  </sheetData>
  <mergeCells count="6">
    <mergeCell ref="A28:F28"/>
    <mergeCell ref="A4:F4"/>
    <mergeCell ref="C5:F5"/>
    <mergeCell ref="A6:C8"/>
    <mergeCell ref="E6:F8"/>
    <mergeCell ref="A18:F24"/>
  </mergeCells>
  <printOptions horizontalCentered="1" verticalCentered="1"/>
  <pageMargins left="0.78740157480314965" right="0.78740157480314965"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77"/>
  <sheetViews>
    <sheetView workbookViewId="0">
      <pane xSplit="1" ySplit="5" topLeftCell="B6" activePane="bottomRight" state="frozen"/>
      <selection pane="topRight" activeCell="B1" sqref="B1"/>
      <selection pane="bottomLeft" activeCell="A10" sqref="A10"/>
      <selection pane="bottomRight"/>
    </sheetView>
  </sheetViews>
  <sheetFormatPr baseColWidth="10" defaultRowHeight="13.2" x14ac:dyDescent="0.25"/>
  <cols>
    <col min="1" max="6" width="12.77734375" style="73" customWidth="1"/>
    <col min="7" max="16384" width="11.5546875" style="73"/>
  </cols>
  <sheetData>
    <row r="1" spans="1:6" ht="15.6" x14ac:dyDescent="0.3">
      <c r="A1" s="2" t="s">
        <v>329</v>
      </c>
    </row>
    <row r="2" spans="1:6" ht="15" x14ac:dyDescent="0.25">
      <c r="A2" s="19" t="s">
        <v>189</v>
      </c>
    </row>
    <row r="3" spans="1:6" ht="15" x14ac:dyDescent="0.25">
      <c r="A3" s="45"/>
      <c r="B3" s="45"/>
      <c r="C3" s="45"/>
      <c r="D3" s="45"/>
      <c r="E3" s="45"/>
      <c r="F3" s="45"/>
    </row>
    <row r="4" spans="1:6" ht="15.6" thickBot="1" x14ac:dyDescent="0.3">
      <c r="A4" s="45"/>
      <c r="B4" s="45"/>
      <c r="C4" s="45"/>
      <c r="D4" s="45"/>
      <c r="E4" s="45"/>
      <c r="F4" s="45"/>
    </row>
    <row r="5" spans="1:6" ht="60" customHeight="1" thickTop="1" x14ac:dyDescent="0.3">
      <c r="A5" s="74"/>
      <c r="B5" s="317" t="s">
        <v>35</v>
      </c>
      <c r="C5" s="317" t="s">
        <v>31</v>
      </c>
      <c r="D5" s="317" t="s">
        <v>97</v>
      </c>
      <c r="E5" s="318" t="s">
        <v>98</v>
      </c>
      <c r="F5" s="45"/>
    </row>
    <row r="6" spans="1:6" ht="15" x14ac:dyDescent="0.25">
      <c r="A6" s="77">
        <v>1850</v>
      </c>
      <c r="B6" s="78">
        <f>(1.47+1.14)/2+0.39</f>
        <v>1.6949999999999998</v>
      </c>
      <c r="C6" s="83">
        <v>0.47619799866952423</v>
      </c>
      <c r="D6" s="81"/>
      <c r="E6" s="80">
        <v>0.11871567384875371</v>
      </c>
      <c r="F6" s="45"/>
    </row>
    <row r="7" spans="1:6" ht="15" x14ac:dyDescent="0.25">
      <c r="A7" s="77">
        <f t="shared" ref="A7:A65" si="0">A6+1</f>
        <v>1851</v>
      </c>
      <c r="B7" s="81"/>
      <c r="C7" s="83">
        <v>0.52478801036646361</v>
      </c>
      <c r="D7" s="81"/>
      <c r="E7" s="187"/>
      <c r="F7" s="45"/>
    </row>
    <row r="8" spans="1:6" ht="15" x14ac:dyDescent="0.25">
      <c r="A8" s="77">
        <f t="shared" si="0"/>
        <v>1852</v>
      </c>
      <c r="B8" s="81"/>
      <c r="C8" s="83">
        <v>0.49467595830893435</v>
      </c>
      <c r="D8" s="81"/>
      <c r="E8" s="80"/>
      <c r="F8" s="45"/>
    </row>
    <row r="9" spans="1:6" ht="15" x14ac:dyDescent="0.25">
      <c r="A9" s="77">
        <f t="shared" si="0"/>
        <v>1853</v>
      </c>
      <c r="B9" s="81"/>
      <c r="C9" s="83">
        <v>0.47286161591490694</v>
      </c>
      <c r="D9" s="81"/>
      <c r="E9" s="80"/>
      <c r="F9" s="45"/>
    </row>
    <row r="10" spans="1:6" ht="15" x14ac:dyDescent="0.25">
      <c r="A10" s="77">
        <f t="shared" si="0"/>
        <v>1854</v>
      </c>
      <c r="B10" s="81"/>
      <c r="C10" s="83">
        <v>0.44649529943647592</v>
      </c>
      <c r="D10" s="81"/>
      <c r="E10" s="80"/>
      <c r="F10" s="45"/>
    </row>
    <row r="11" spans="1:6" ht="15" x14ac:dyDescent="0.25">
      <c r="A11" s="77">
        <f t="shared" si="0"/>
        <v>1855</v>
      </c>
      <c r="B11" s="78">
        <v>1.5021517293920108</v>
      </c>
      <c r="C11" s="83">
        <v>0.44777414463949722</v>
      </c>
      <c r="D11" s="78"/>
      <c r="E11" s="80"/>
      <c r="F11" s="45"/>
    </row>
    <row r="12" spans="1:6" ht="15" x14ac:dyDescent="0.25">
      <c r="A12" s="77">
        <f t="shared" si="0"/>
        <v>1856</v>
      </c>
      <c r="B12" s="78">
        <v>1.4930514312928576</v>
      </c>
      <c r="C12" s="83">
        <v>0.45612010249830864</v>
      </c>
      <c r="D12" s="78"/>
      <c r="E12" s="80"/>
      <c r="F12" s="45"/>
    </row>
    <row r="13" spans="1:6" ht="15" x14ac:dyDescent="0.25">
      <c r="A13" s="77">
        <f t="shared" si="0"/>
        <v>1857</v>
      </c>
      <c r="B13" s="78">
        <v>1.5322616152071971</v>
      </c>
      <c r="C13" s="83">
        <v>0.49911745846163608</v>
      </c>
      <c r="D13" s="78"/>
      <c r="E13" s="80"/>
      <c r="F13" s="45"/>
    </row>
    <row r="14" spans="1:6" ht="15" x14ac:dyDescent="0.25">
      <c r="A14" s="77">
        <f t="shared" si="0"/>
        <v>1858</v>
      </c>
      <c r="B14" s="78">
        <v>1.5263493030698776</v>
      </c>
      <c r="C14" s="83">
        <v>0.56340780619372766</v>
      </c>
      <c r="D14" s="78"/>
      <c r="E14" s="80"/>
      <c r="F14" s="45"/>
    </row>
    <row r="15" spans="1:6" ht="15" x14ac:dyDescent="0.25">
      <c r="A15" s="77">
        <f t="shared" si="0"/>
        <v>1859</v>
      </c>
      <c r="B15" s="78">
        <v>1.4522156406781574</v>
      </c>
      <c r="C15" s="83">
        <v>0.58916132117124653</v>
      </c>
      <c r="D15" s="78"/>
      <c r="E15" s="80"/>
      <c r="F15" s="45"/>
    </row>
    <row r="16" spans="1:6" ht="15" x14ac:dyDescent="0.25">
      <c r="A16" s="77">
        <f t="shared" si="0"/>
        <v>1860</v>
      </c>
      <c r="B16" s="78">
        <v>1.4026350232392442</v>
      </c>
      <c r="C16" s="83">
        <v>0.5754700157802829</v>
      </c>
      <c r="D16" s="78"/>
      <c r="E16" s="80">
        <v>6.9669319615405859E-2</v>
      </c>
      <c r="F16" s="45"/>
    </row>
    <row r="17" spans="1:6" ht="15" x14ac:dyDescent="0.25">
      <c r="A17" s="77">
        <f t="shared" si="0"/>
        <v>1861</v>
      </c>
      <c r="B17" s="78">
        <v>1.3614489194825738</v>
      </c>
      <c r="C17" s="83">
        <v>0.57940941252335854</v>
      </c>
      <c r="D17" s="78"/>
      <c r="E17" s="80"/>
      <c r="F17" s="45"/>
    </row>
    <row r="18" spans="1:6" ht="15" x14ac:dyDescent="0.25">
      <c r="A18" s="77">
        <f t="shared" si="0"/>
        <v>1862</v>
      </c>
      <c r="B18" s="78">
        <v>1.3237141650893514</v>
      </c>
      <c r="C18" s="83">
        <v>0.57624708972985916</v>
      </c>
      <c r="D18" s="78"/>
      <c r="E18" s="80"/>
      <c r="F18" s="45"/>
    </row>
    <row r="19" spans="1:6" ht="15" x14ac:dyDescent="0.25">
      <c r="A19" s="77">
        <f t="shared" si="0"/>
        <v>1863</v>
      </c>
      <c r="B19" s="78">
        <v>1.2704410178342109</v>
      </c>
      <c r="C19" s="83">
        <v>0.5720747648170692</v>
      </c>
      <c r="D19" s="78"/>
      <c r="E19" s="80"/>
      <c r="F19" s="45"/>
    </row>
    <row r="20" spans="1:6" ht="15" x14ac:dyDescent="0.25">
      <c r="A20" s="77">
        <f t="shared" si="0"/>
        <v>1864</v>
      </c>
      <c r="B20" s="78">
        <v>1.2248122994805579</v>
      </c>
      <c r="C20" s="83">
        <v>0.57334684665127922</v>
      </c>
      <c r="D20" s="78"/>
      <c r="E20" s="80"/>
      <c r="F20" s="45"/>
    </row>
    <row r="21" spans="1:6" ht="15" x14ac:dyDescent="0.25">
      <c r="A21" s="77">
        <f t="shared" si="0"/>
        <v>1865</v>
      </c>
      <c r="B21" s="78">
        <v>1.2031144979087989</v>
      </c>
      <c r="C21" s="83">
        <v>0.5954328987585561</v>
      </c>
      <c r="D21" s="78"/>
      <c r="E21" s="80">
        <v>0.45</v>
      </c>
      <c r="F21" s="45"/>
    </row>
    <row r="22" spans="1:6" ht="15" x14ac:dyDescent="0.25">
      <c r="A22" s="77">
        <f t="shared" si="0"/>
        <v>1866</v>
      </c>
      <c r="B22" s="78">
        <v>1.2041158750535452</v>
      </c>
      <c r="C22" s="83">
        <v>0.58243770098369363</v>
      </c>
      <c r="D22" s="78"/>
      <c r="E22" s="80"/>
      <c r="F22" s="45"/>
    </row>
    <row r="23" spans="1:6" ht="15" x14ac:dyDescent="0.25">
      <c r="A23" s="77">
        <f t="shared" si="0"/>
        <v>1867</v>
      </c>
      <c r="B23" s="78">
        <v>1.2152789462907698</v>
      </c>
      <c r="C23" s="83">
        <v>0.59729948754435291</v>
      </c>
      <c r="D23" s="78"/>
      <c r="E23" s="80"/>
      <c r="F23" s="45"/>
    </row>
    <row r="24" spans="1:6" ht="15" x14ac:dyDescent="0.25">
      <c r="A24" s="77">
        <f t="shared" si="0"/>
        <v>1868</v>
      </c>
      <c r="B24" s="78">
        <v>1.2094735576077262</v>
      </c>
      <c r="C24" s="83">
        <v>0.56188464740108723</v>
      </c>
      <c r="D24" s="78"/>
      <c r="E24" s="80"/>
      <c r="F24" s="45"/>
    </row>
    <row r="25" spans="1:6" ht="15" x14ac:dyDescent="0.25">
      <c r="A25" s="77">
        <f t="shared" si="0"/>
        <v>1869</v>
      </c>
      <c r="B25" s="78">
        <v>1.1799430857123765</v>
      </c>
      <c r="C25" s="83">
        <v>0.59308429124474427</v>
      </c>
      <c r="D25" s="78"/>
      <c r="E25" s="80"/>
      <c r="F25" s="45"/>
    </row>
    <row r="26" spans="1:6" ht="15" x14ac:dyDescent="0.25">
      <c r="A26" s="77">
        <f t="shared" si="0"/>
        <v>1870</v>
      </c>
      <c r="B26" s="78">
        <v>1.1182514222013331</v>
      </c>
      <c r="C26" s="83">
        <v>0.5984193520197858</v>
      </c>
      <c r="D26" s="78">
        <v>0.31457888835705183</v>
      </c>
      <c r="E26" s="80">
        <v>0.43093076580429568</v>
      </c>
      <c r="F26" s="45"/>
    </row>
    <row r="27" spans="1:6" ht="15" x14ac:dyDescent="0.25">
      <c r="A27" s="77">
        <f t="shared" si="0"/>
        <v>1871</v>
      </c>
      <c r="B27" s="78">
        <v>1.0626254397383503</v>
      </c>
      <c r="C27" s="83">
        <v>0.6220899221662598</v>
      </c>
      <c r="D27" s="78">
        <v>0.32132522011464654</v>
      </c>
      <c r="E27" s="80">
        <v>0.40434747095087403</v>
      </c>
      <c r="F27" s="45"/>
    </row>
    <row r="28" spans="1:6" ht="15" x14ac:dyDescent="0.25">
      <c r="A28" s="77">
        <f t="shared" si="0"/>
        <v>1872</v>
      </c>
      <c r="B28" s="78">
        <v>1.0172988261428513</v>
      </c>
      <c r="C28" s="83">
        <v>0.69991396737995926</v>
      </c>
      <c r="D28" s="78">
        <v>0.2153082876621871</v>
      </c>
      <c r="E28" s="80">
        <v>0.39181455167447699</v>
      </c>
      <c r="F28" s="45"/>
    </row>
    <row r="29" spans="1:6" ht="15" x14ac:dyDescent="0.25">
      <c r="A29" s="77">
        <f t="shared" si="0"/>
        <v>1873</v>
      </c>
      <c r="B29" s="78">
        <v>0.97588176480102828</v>
      </c>
      <c r="C29" s="83">
        <v>0.82247942407387375</v>
      </c>
      <c r="D29" s="78">
        <v>0.18567678626231868</v>
      </c>
      <c r="E29" s="80">
        <v>0.37723132637257611</v>
      </c>
      <c r="F29" s="45"/>
    </row>
    <row r="30" spans="1:6" ht="15" x14ac:dyDescent="0.25">
      <c r="A30" s="77">
        <f t="shared" si="0"/>
        <v>1874</v>
      </c>
      <c r="B30" s="78">
        <v>0.99321119266569502</v>
      </c>
      <c r="C30" s="83">
        <v>0.83707751346562409</v>
      </c>
      <c r="D30" s="78">
        <v>0.17455482964781363</v>
      </c>
      <c r="E30" s="80">
        <v>0.39612241970097306</v>
      </c>
      <c r="F30" s="45"/>
    </row>
    <row r="31" spans="1:6" ht="15" x14ac:dyDescent="0.25">
      <c r="A31" s="77">
        <f t="shared" si="0"/>
        <v>1875</v>
      </c>
      <c r="B31" s="78">
        <v>1.0036440104971822</v>
      </c>
      <c r="C31" s="83">
        <v>0.85960738619247778</v>
      </c>
      <c r="D31" s="78">
        <v>0.20760620809211824</v>
      </c>
      <c r="E31" s="80">
        <v>0.39375725014811669</v>
      </c>
      <c r="F31" s="45"/>
    </row>
    <row r="32" spans="1:6" ht="15" x14ac:dyDescent="0.25">
      <c r="A32" s="77">
        <f t="shared" si="0"/>
        <v>1876</v>
      </c>
      <c r="B32" s="78">
        <v>1.0103504043776528</v>
      </c>
      <c r="C32" s="83">
        <v>0.8765427160506174</v>
      </c>
      <c r="D32" s="78">
        <v>0.23462574485882035</v>
      </c>
      <c r="E32" s="80">
        <v>0.40133628658700926</v>
      </c>
      <c r="F32" s="45"/>
    </row>
    <row r="33" spans="1:6" ht="15" x14ac:dyDescent="0.25">
      <c r="A33" s="77">
        <f t="shared" si="0"/>
        <v>1877</v>
      </c>
      <c r="B33" s="78">
        <v>1.0109399049046137</v>
      </c>
      <c r="C33" s="83">
        <v>0.87888187185829925</v>
      </c>
      <c r="D33" s="78">
        <v>0.27064512725128465</v>
      </c>
      <c r="E33" s="80">
        <v>0.39911886551108899</v>
      </c>
      <c r="F33" s="45"/>
    </row>
    <row r="34" spans="1:6" ht="15" x14ac:dyDescent="0.25">
      <c r="A34" s="77">
        <f t="shared" si="0"/>
        <v>1878</v>
      </c>
      <c r="B34" s="78">
        <v>1.0353157555646464</v>
      </c>
      <c r="C34" s="83">
        <v>0.94133582107605829</v>
      </c>
      <c r="D34" s="78">
        <v>0.28098441175959032</v>
      </c>
      <c r="E34" s="80">
        <v>0.41749013551720249</v>
      </c>
      <c r="F34" s="45"/>
    </row>
    <row r="35" spans="1:6" ht="15" x14ac:dyDescent="0.25">
      <c r="A35" s="77">
        <f t="shared" si="0"/>
        <v>1879</v>
      </c>
      <c r="B35" s="78">
        <v>1.0815118486209929</v>
      </c>
      <c r="C35" s="83">
        <v>0.97060265926560596</v>
      </c>
      <c r="D35" s="78">
        <v>0.32910535196713259</v>
      </c>
      <c r="E35" s="80">
        <v>0.3965582515232533</v>
      </c>
      <c r="F35" s="45"/>
    </row>
    <row r="36" spans="1:6" ht="15" x14ac:dyDescent="0.25">
      <c r="A36" s="77">
        <f t="shared" si="0"/>
        <v>1880</v>
      </c>
      <c r="B36" s="78">
        <v>1.0697151125467323</v>
      </c>
      <c r="C36" s="83">
        <v>0.92901064904552433</v>
      </c>
      <c r="D36" s="78">
        <v>0.36857041503966315</v>
      </c>
      <c r="E36" s="80">
        <v>0.31746384538725081</v>
      </c>
      <c r="F36" s="45"/>
    </row>
    <row r="37" spans="1:6" ht="15" x14ac:dyDescent="0.25">
      <c r="A37" s="77">
        <f t="shared" si="0"/>
        <v>1881</v>
      </c>
      <c r="B37" s="78">
        <v>1.0491777646208107</v>
      </c>
      <c r="C37" s="83">
        <v>0.88604748149013624</v>
      </c>
      <c r="D37" s="78">
        <v>0.39068977429682011</v>
      </c>
      <c r="E37" s="80">
        <v>0.3034756631197873</v>
      </c>
      <c r="F37" s="45"/>
    </row>
    <row r="38" spans="1:6" ht="15" x14ac:dyDescent="0.25">
      <c r="A38" s="77">
        <f t="shared" si="0"/>
        <v>1882</v>
      </c>
      <c r="B38" s="78">
        <v>1.0470827502769728</v>
      </c>
      <c r="C38" s="83">
        <v>0.87642407235216246</v>
      </c>
      <c r="D38" s="78">
        <v>0.41550059969203845</v>
      </c>
      <c r="E38" s="80">
        <v>0.26990948059876713</v>
      </c>
      <c r="F38" s="45"/>
    </row>
    <row r="39" spans="1:6" ht="15" x14ac:dyDescent="0.25">
      <c r="A39" s="77">
        <f t="shared" si="0"/>
        <v>1883</v>
      </c>
      <c r="B39" s="78">
        <v>1.0460297115202062</v>
      </c>
      <c r="C39" s="83">
        <v>0.93944500595669311</v>
      </c>
      <c r="D39" s="78">
        <v>0.42931139549000019</v>
      </c>
      <c r="E39" s="80">
        <v>0.26980567078527784</v>
      </c>
      <c r="F39" s="45"/>
    </row>
    <row r="40" spans="1:6" ht="15" x14ac:dyDescent="0.25">
      <c r="A40" s="77">
        <f t="shared" si="0"/>
        <v>1884</v>
      </c>
      <c r="B40" s="78">
        <v>1.0444905508034257</v>
      </c>
      <c r="C40" s="83">
        <v>1.0108184920603647</v>
      </c>
      <c r="D40" s="78">
        <v>0.44437866637976886</v>
      </c>
      <c r="E40" s="80">
        <v>0.27220366224897957</v>
      </c>
      <c r="F40" s="45"/>
    </row>
    <row r="41" spans="1:6" ht="15" x14ac:dyDescent="0.25">
      <c r="A41" s="77">
        <f t="shared" si="0"/>
        <v>1885</v>
      </c>
      <c r="B41" s="78">
        <v>1.0683694825359802</v>
      </c>
      <c r="C41" s="83">
        <v>1.0564922934973109</v>
      </c>
      <c r="D41" s="78">
        <v>0.46805273833614996</v>
      </c>
      <c r="E41" s="80">
        <v>0.28031143464283848</v>
      </c>
      <c r="F41" s="45"/>
    </row>
    <row r="42" spans="1:6" ht="15" x14ac:dyDescent="0.25">
      <c r="A42" s="77">
        <f t="shared" si="0"/>
        <v>1886</v>
      </c>
      <c r="B42" s="78">
        <v>1.0772705706535435</v>
      </c>
      <c r="C42" s="83">
        <v>1.0801622135931919</v>
      </c>
      <c r="D42" s="78">
        <v>0.48954262173858837</v>
      </c>
      <c r="E42" s="80">
        <v>0.26418000656711083</v>
      </c>
      <c r="F42" s="45"/>
    </row>
    <row r="43" spans="1:6" ht="15" x14ac:dyDescent="0.25">
      <c r="A43" s="77">
        <f t="shared" si="0"/>
        <v>1887</v>
      </c>
      <c r="B43" s="78">
        <v>1.0461400916386305</v>
      </c>
      <c r="C43" s="83">
        <v>1.0841507265773129</v>
      </c>
      <c r="D43" s="78">
        <v>0.5081520328163569</v>
      </c>
      <c r="E43" s="80">
        <v>0.24718846434588945</v>
      </c>
      <c r="F43" s="45"/>
    </row>
    <row r="44" spans="1:6" ht="15" x14ac:dyDescent="0.25">
      <c r="A44" s="77">
        <f t="shared" si="0"/>
        <v>1888</v>
      </c>
      <c r="B44" s="78">
        <v>0.93384452579470723</v>
      </c>
      <c r="C44" s="83">
        <v>1.0478485130907986</v>
      </c>
      <c r="D44" s="78">
        <v>0.50381642511970359</v>
      </c>
      <c r="E44" s="80">
        <v>0.24765394303215624</v>
      </c>
      <c r="F44" s="45"/>
    </row>
    <row r="45" spans="1:6" ht="15" x14ac:dyDescent="0.25">
      <c r="A45" s="77">
        <f t="shared" si="0"/>
        <v>1889</v>
      </c>
      <c r="B45" s="78">
        <v>0.84131085818503248</v>
      </c>
      <c r="C45" s="83">
        <v>1.0377709721963664</v>
      </c>
      <c r="D45" s="78">
        <v>0.49694285842673819</v>
      </c>
      <c r="E45" s="80">
        <v>0.22668956215898653</v>
      </c>
      <c r="F45" s="45"/>
    </row>
    <row r="46" spans="1:6" ht="15" x14ac:dyDescent="0.25">
      <c r="A46" s="77">
        <f t="shared" si="0"/>
        <v>1890</v>
      </c>
      <c r="B46" s="78">
        <v>0.82837419073428298</v>
      </c>
      <c r="C46" s="83">
        <v>1.0012563635230565</v>
      </c>
      <c r="D46" s="78">
        <v>0.49716486120560144</v>
      </c>
      <c r="E46" s="80">
        <v>0.22339843424172443</v>
      </c>
      <c r="F46" s="45"/>
    </row>
    <row r="47" spans="1:6" ht="15" x14ac:dyDescent="0.25">
      <c r="A47" s="77">
        <f t="shared" si="0"/>
        <v>1891</v>
      </c>
      <c r="B47" s="78">
        <v>0.8401512321694673</v>
      </c>
      <c r="C47" s="83">
        <v>0.97707336610567286</v>
      </c>
      <c r="D47" s="78">
        <v>0.54429122511732209</v>
      </c>
      <c r="E47" s="80">
        <v>0.22268141202081432</v>
      </c>
      <c r="F47" s="45"/>
    </row>
    <row r="48" spans="1:6" ht="15" x14ac:dyDescent="0.25">
      <c r="A48" s="77">
        <f t="shared" si="0"/>
        <v>1892</v>
      </c>
      <c r="B48" s="78">
        <v>0.85398652585400714</v>
      </c>
      <c r="C48" s="83">
        <v>0.9644304607496863</v>
      </c>
      <c r="D48" s="78">
        <v>0.53932967398597131</v>
      </c>
      <c r="E48" s="80">
        <v>0.22341269921668561</v>
      </c>
      <c r="F48" s="45"/>
    </row>
    <row r="49" spans="1:6" ht="15" x14ac:dyDescent="0.25">
      <c r="A49" s="77">
        <f t="shared" si="0"/>
        <v>1893</v>
      </c>
      <c r="B49" s="78">
        <v>0.87901885746797148</v>
      </c>
      <c r="C49" s="83">
        <v>0.98293297136938718</v>
      </c>
      <c r="D49" s="78">
        <v>0.54857424603578142</v>
      </c>
      <c r="E49" s="80">
        <v>0.22577971107644937</v>
      </c>
      <c r="F49" s="45"/>
    </row>
    <row r="50" spans="1:6" ht="15" x14ac:dyDescent="0.25">
      <c r="A50" s="77">
        <f t="shared" si="0"/>
        <v>1894</v>
      </c>
      <c r="B50" s="78">
        <v>0.8958621638771862</v>
      </c>
      <c r="C50" s="83">
        <v>0.98328453362214763</v>
      </c>
      <c r="D50" s="78">
        <v>0.57470129438996842</v>
      </c>
      <c r="E50" s="80">
        <v>0.2596771576087209</v>
      </c>
      <c r="F50" s="45"/>
    </row>
    <row r="51" spans="1:6" ht="15" x14ac:dyDescent="0.25">
      <c r="A51" s="77">
        <f t="shared" si="0"/>
        <v>1895</v>
      </c>
      <c r="B51" s="78">
        <v>0.91612531028307131</v>
      </c>
      <c r="C51" s="83">
        <v>1.0117696625723376</v>
      </c>
      <c r="D51" s="78">
        <v>0.5684168813141719</v>
      </c>
      <c r="E51" s="80">
        <v>0.24563965580973091</v>
      </c>
      <c r="F51" s="45"/>
    </row>
    <row r="52" spans="1:6" ht="15" x14ac:dyDescent="0.25">
      <c r="A52" s="77">
        <f t="shared" si="0"/>
        <v>1896</v>
      </c>
      <c r="B52" s="78">
        <v>0.90374579382339193</v>
      </c>
      <c r="C52" s="83">
        <v>0.92668974872034104</v>
      </c>
      <c r="D52" s="78">
        <v>0.54584708980992491</v>
      </c>
      <c r="E52" s="80">
        <v>0.26409103916985432</v>
      </c>
      <c r="F52" s="45"/>
    </row>
    <row r="53" spans="1:6" ht="15" x14ac:dyDescent="0.25">
      <c r="A53" s="77">
        <f t="shared" si="0"/>
        <v>1897</v>
      </c>
      <c r="B53" s="78">
        <v>0.85577073495314737</v>
      </c>
      <c r="C53" s="83">
        <v>0.97682803993662015</v>
      </c>
      <c r="D53" s="78">
        <v>0.52497472194029937</v>
      </c>
      <c r="E53" s="80">
        <v>0.25962450938627524</v>
      </c>
      <c r="F53" s="45"/>
    </row>
    <row r="54" spans="1:6" ht="15" x14ac:dyDescent="0.25">
      <c r="A54" s="77">
        <f t="shared" si="0"/>
        <v>1898</v>
      </c>
      <c r="B54" s="78">
        <v>0.77855526065516167</v>
      </c>
      <c r="C54" s="83">
        <v>0.93203628182361653</v>
      </c>
      <c r="D54" s="78">
        <v>0.49963457620544183</v>
      </c>
      <c r="E54" s="80">
        <v>0.25465877819217442</v>
      </c>
      <c r="F54" s="45"/>
    </row>
    <row r="55" spans="1:6" ht="15" x14ac:dyDescent="0.25">
      <c r="A55" s="77">
        <f t="shared" si="0"/>
        <v>1899</v>
      </c>
      <c r="B55" s="78">
        <v>0.74132432929350556</v>
      </c>
      <c r="C55" s="83">
        <v>0.89665732618432692</v>
      </c>
      <c r="D55" s="78">
        <v>0.49940229594256225</v>
      </c>
      <c r="E55" s="80">
        <v>0.24190916435523077</v>
      </c>
      <c r="F55" s="45"/>
    </row>
    <row r="56" spans="1:6" ht="15" x14ac:dyDescent="0.25">
      <c r="A56" s="77">
        <f t="shared" si="0"/>
        <v>1900</v>
      </c>
      <c r="B56" s="78">
        <v>0.75825863699391871</v>
      </c>
      <c r="C56" s="83">
        <v>0.88714291267342293</v>
      </c>
      <c r="D56" s="78">
        <v>0.50148551621694049</v>
      </c>
      <c r="E56" s="80">
        <v>0.2460399940445166</v>
      </c>
      <c r="F56" s="45"/>
    </row>
    <row r="57" spans="1:6" ht="15" x14ac:dyDescent="0.25">
      <c r="A57" s="77">
        <f t="shared" si="0"/>
        <v>1901</v>
      </c>
      <c r="B57" s="78">
        <v>0.79308009488660058</v>
      </c>
      <c r="C57" s="83">
        <v>0.94765920276744231</v>
      </c>
      <c r="D57" s="78">
        <v>0.54786844534990764</v>
      </c>
      <c r="E57" s="80">
        <v>0.22267331899367263</v>
      </c>
      <c r="F57" s="45"/>
    </row>
    <row r="58" spans="1:6" ht="15" x14ac:dyDescent="0.25">
      <c r="A58" s="77">
        <f t="shared" si="0"/>
        <v>1902</v>
      </c>
      <c r="B58" s="78">
        <v>0.80239740575424889</v>
      </c>
      <c r="C58" s="83">
        <v>0.97802923403401842</v>
      </c>
      <c r="D58" s="78">
        <v>0.57476166583119781</v>
      </c>
      <c r="E58" s="80">
        <v>0.21840133661219946</v>
      </c>
      <c r="F58" s="45"/>
    </row>
    <row r="59" spans="1:6" ht="15" x14ac:dyDescent="0.25">
      <c r="A59" s="77">
        <f t="shared" si="0"/>
        <v>1903</v>
      </c>
      <c r="B59" s="78">
        <v>0.81075438629093233</v>
      </c>
      <c r="C59" s="83">
        <v>0.93147168457730189</v>
      </c>
      <c r="D59" s="78">
        <v>0.5537426900584318</v>
      </c>
      <c r="E59" s="80">
        <v>0.21923333735954764</v>
      </c>
      <c r="F59" s="45"/>
    </row>
    <row r="60" spans="1:6" ht="15" x14ac:dyDescent="0.25">
      <c r="A60" s="77">
        <f t="shared" si="0"/>
        <v>1904</v>
      </c>
      <c r="B60" s="78">
        <v>0.82201508424407854</v>
      </c>
      <c r="C60" s="83">
        <v>0.9135772680278571</v>
      </c>
      <c r="D60" s="78">
        <v>0.55261030744105943</v>
      </c>
      <c r="E60" s="80">
        <v>0.22190462368475203</v>
      </c>
      <c r="F60" s="45"/>
    </row>
    <row r="61" spans="1:6" ht="15" x14ac:dyDescent="0.25">
      <c r="A61" s="77">
        <f t="shared" si="0"/>
        <v>1905</v>
      </c>
      <c r="B61" s="78">
        <v>0.8021608005226879</v>
      </c>
      <c r="C61" s="83">
        <v>0.90619602915366715</v>
      </c>
      <c r="D61" s="78">
        <v>0.53478451953136208</v>
      </c>
      <c r="E61" s="80">
        <v>0.2126501176131049</v>
      </c>
      <c r="F61" s="45"/>
    </row>
    <row r="62" spans="1:6" ht="15" x14ac:dyDescent="0.25">
      <c r="A62" s="77">
        <f t="shared" si="0"/>
        <v>1906</v>
      </c>
      <c r="B62" s="78">
        <v>0.76326363763111904</v>
      </c>
      <c r="C62" s="83">
        <v>0.91316574972565079</v>
      </c>
      <c r="D62" s="78">
        <v>0.53933475437613465</v>
      </c>
      <c r="E62" s="80">
        <v>0.20840691407680428</v>
      </c>
      <c r="F62" s="45"/>
    </row>
    <row r="63" spans="1:6" ht="15" x14ac:dyDescent="0.25">
      <c r="A63" s="77">
        <f t="shared" si="0"/>
        <v>1907</v>
      </c>
      <c r="B63" s="78">
        <v>0.73949707022293309</v>
      </c>
      <c r="C63" s="83">
        <v>0.81624049407390775</v>
      </c>
      <c r="D63" s="78">
        <v>0.52882042212453495</v>
      </c>
      <c r="E63" s="80">
        <v>0.21721456753775797</v>
      </c>
      <c r="F63" s="45"/>
    </row>
    <row r="64" spans="1:6" ht="15" x14ac:dyDescent="0.25">
      <c r="A64" s="77">
        <f t="shared" si="0"/>
        <v>1908</v>
      </c>
      <c r="B64" s="78">
        <v>0.75744618751154869</v>
      </c>
      <c r="C64" s="83">
        <v>0.82360231485138236</v>
      </c>
      <c r="D64" s="78">
        <v>0.5899822695033714</v>
      </c>
      <c r="E64" s="80">
        <v>0.25064113299141821</v>
      </c>
      <c r="F64" s="45"/>
    </row>
    <row r="65" spans="1:6" ht="15" x14ac:dyDescent="0.25">
      <c r="A65" s="77">
        <f t="shared" si="0"/>
        <v>1909</v>
      </c>
      <c r="B65" s="78">
        <v>0.74818918535487744</v>
      </c>
      <c r="C65" s="83">
        <v>0.82644005157565825</v>
      </c>
      <c r="D65" s="78">
        <v>0.61874656611528911</v>
      </c>
      <c r="E65" s="80">
        <v>0.23245551982959947</v>
      </c>
      <c r="F65" s="45"/>
    </row>
    <row r="66" spans="1:6" ht="15" x14ac:dyDescent="0.25">
      <c r="A66" s="77">
        <v>1910</v>
      </c>
      <c r="B66" s="78">
        <v>0.72176158578853555</v>
      </c>
      <c r="C66" s="83">
        <v>0.86858656535014145</v>
      </c>
      <c r="D66" s="79">
        <v>0.63097040303692731</v>
      </c>
      <c r="E66" s="80">
        <v>0.23030842128713788</v>
      </c>
      <c r="F66" s="45"/>
    </row>
    <row r="67" spans="1:6" ht="15" x14ac:dyDescent="0.25">
      <c r="A67" s="77">
        <f t="shared" ref="A67:A130" si="1">A66+1</f>
        <v>1911</v>
      </c>
      <c r="B67" s="78">
        <v>0.69605735952155623</v>
      </c>
      <c r="C67" s="83">
        <v>0.77611636686083796</v>
      </c>
      <c r="D67" s="78">
        <v>0.61708017722786357</v>
      </c>
      <c r="E67" s="80">
        <v>0.23493337570172265</v>
      </c>
      <c r="F67" s="45"/>
    </row>
    <row r="68" spans="1:6" ht="15" x14ac:dyDescent="0.25">
      <c r="A68" s="77">
        <f t="shared" si="1"/>
        <v>1912</v>
      </c>
      <c r="B68" s="78">
        <v>0.6716640479846544</v>
      </c>
      <c r="C68" s="83">
        <v>0.71552521162726301</v>
      </c>
      <c r="D68" s="78">
        <v>0.60302971324813326</v>
      </c>
      <c r="E68" s="80">
        <v>0.22816691916307064</v>
      </c>
      <c r="F68" s="45"/>
    </row>
    <row r="69" spans="1:6" ht="15" x14ac:dyDescent="0.25">
      <c r="A69" s="77">
        <f t="shared" si="1"/>
        <v>1913</v>
      </c>
      <c r="B69" s="78">
        <v>0.65361565634832042</v>
      </c>
      <c r="C69" s="83">
        <v>0.73908760206710977</v>
      </c>
      <c r="D69" s="78">
        <v>0.62274253910285604</v>
      </c>
      <c r="E69" s="80">
        <v>0.22623640314953428</v>
      </c>
      <c r="F69" s="45"/>
    </row>
    <row r="70" spans="1:6" ht="15" x14ac:dyDescent="0.25">
      <c r="A70" s="77">
        <f t="shared" si="1"/>
        <v>1914</v>
      </c>
      <c r="B70" s="78">
        <v>0.71104013836438973</v>
      </c>
      <c r="C70" s="83">
        <v>0.86605057253352091</v>
      </c>
      <c r="D70" s="78">
        <v>0.68772316620844975</v>
      </c>
      <c r="E70" s="80">
        <v>0.26386919928885477</v>
      </c>
      <c r="F70" s="45"/>
    </row>
    <row r="71" spans="1:6" ht="15" x14ac:dyDescent="0.25">
      <c r="A71" s="77">
        <f t="shared" si="1"/>
        <v>1915</v>
      </c>
      <c r="B71" s="78">
        <v>0.8853564892239707</v>
      </c>
      <c r="C71" s="83">
        <v>0.96472022218947129</v>
      </c>
      <c r="D71" s="78">
        <v>0.81039228365146132</v>
      </c>
      <c r="E71" s="80">
        <v>0.27750894618657473</v>
      </c>
      <c r="F71" s="45"/>
    </row>
    <row r="72" spans="1:6" ht="15" x14ac:dyDescent="0.25">
      <c r="A72" s="77">
        <f t="shared" si="1"/>
        <v>1916</v>
      </c>
      <c r="B72" s="78">
        <v>1.2023754118251255</v>
      </c>
      <c r="C72" s="83">
        <v>1.115296918096198</v>
      </c>
      <c r="D72" s="78">
        <v>0.97951751985788515</v>
      </c>
      <c r="E72" s="80">
        <v>0.26570206647895966</v>
      </c>
      <c r="F72" s="45"/>
    </row>
    <row r="73" spans="1:6" ht="15" x14ac:dyDescent="0.25">
      <c r="A73" s="77">
        <f t="shared" si="1"/>
        <v>1917</v>
      </c>
      <c r="B73" s="78">
        <v>1.5239225220882535</v>
      </c>
      <c r="C73" s="83">
        <v>1.3233959001805402</v>
      </c>
      <c r="D73" s="78">
        <v>0.99591996520618598</v>
      </c>
      <c r="E73" s="80">
        <v>0.34296025923457923</v>
      </c>
      <c r="F73" s="45"/>
    </row>
    <row r="74" spans="1:6" ht="15" x14ac:dyDescent="0.25">
      <c r="A74" s="77">
        <f t="shared" si="1"/>
        <v>1918</v>
      </c>
      <c r="B74" s="78">
        <v>1.7266639083559145</v>
      </c>
      <c r="C74" s="83">
        <v>1.6364678658312581</v>
      </c>
      <c r="D74" s="78">
        <v>1.1860775963952541</v>
      </c>
      <c r="E74" s="80">
        <v>0.46079672480425837</v>
      </c>
      <c r="F74" s="45"/>
    </row>
    <row r="75" spans="1:6" ht="15" x14ac:dyDescent="0.25">
      <c r="A75" s="77">
        <f t="shared" si="1"/>
        <v>1919</v>
      </c>
      <c r="B75" s="78">
        <v>1.7635069026444656</v>
      </c>
      <c r="C75" s="83">
        <v>1.7854547459903394</v>
      </c>
      <c r="D75" s="78">
        <v>1.1812194201481323</v>
      </c>
      <c r="E75" s="80">
        <v>0.50866705754334207</v>
      </c>
      <c r="F75" s="45"/>
    </row>
    <row r="76" spans="1:6" ht="15" x14ac:dyDescent="0.25">
      <c r="A76" s="77">
        <f t="shared" si="1"/>
        <v>1920</v>
      </c>
      <c r="B76" s="78">
        <v>1.7036249630053881</v>
      </c>
      <c r="C76" s="83">
        <v>1.5459487347407179</v>
      </c>
      <c r="D76" s="79">
        <v>0.49591445646282173</v>
      </c>
      <c r="E76" s="80">
        <v>0.42731446838128895</v>
      </c>
      <c r="F76" s="45"/>
    </row>
    <row r="77" spans="1:6" ht="15" x14ac:dyDescent="0.25">
      <c r="A77" s="77">
        <f t="shared" si="1"/>
        <v>1921</v>
      </c>
      <c r="B77" s="78">
        <v>1.8013625793232904</v>
      </c>
      <c r="C77" s="83">
        <v>1.7452006448340869</v>
      </c>
      <c r="D77" s="78">
        <v>0.4730441655304285</v>
      </c>
      <c r="E77" s="80">
        <v>0.52047239266599188</v>
      </c>
      <c r="F77" s="45"/>
    </row>
    <row r="78" spans="1:6" ht="15" x14ac:dyDescent="0.25">
      <c r="A78" s="77">
        <f t="shared" si="1"/>
        <v>1922</v>
      </c>
      <c r="B78" s="78">
        <v>2.1712490629862908</v>
      </c>
      <c r="C78" s="83">
        <v>1.8375133516167694</v>
      </c>
      <c r="D78" s="78">
        <v>3.2829432280561482E-2</v>
      </c>
      <c r="E78" s="80">
        <v>0.5086835439714239</v>
      </c>
      <c r="F78" s="45"/>
    </row>
    <row r="79" spans="1:6" ht="15" x14ac:dyDescent="0.25">
      <c r="A79" s="77">
        <f t="shared" si="1"/>
        <v>1923</v>
      </c>
      <c r="B79" s="78">
        <v>2.2573674233221186</v>
      </c>
      <c r="C79" s="83">
        <v>1.7656972296073847</v>
      </c>
      <c r="D79" s="78">
        <v>2.5232009610885315E-9</v>
      </c>
      <c r="E79" s="80">
        <v>0.43232518180182727</v>
      </c>
      <c r="F79" s="45"/>
    </row>
    <row r="80" spans="1:6" ht="15" x14ac:dyDescent="0.25">
      <c r="A80" s="77">
        <f t="shared" si="1"/>
        <v>1924</v>
      </c>
      <c r="B80" s="78">
        <v>2.2582751677772395</v>
      </c>
      <c r="C80" s="83">
        <v>1.5987900105413213</v>
      </c>
      <c r="D80" s="78">
        <v>7.2795838242804542E-2</v>
      </c>
      <c r="E80" s="80">
        <v>0.42877377508975806</v>
      </c>
      <c r="F80" s="45"/>
    </row>
    <row r="81" spans="1:6" ht="15" x14ac:dyDescent="0.25">
      <c r="A81" s="77">
        <f t="shared" si="1"/>
        <v>1925</v>
      </c>
      <c r="B81" s="78">
        <v>2.1956300352541489</v>
      </c>
      <c r="C81" s="83">
        <v>1.4865320400688531</v>
      </c>
      <c r="D81" s="78">
        <v>8.4466648874713807E-2</v>
      </c>
      <c r="E81" s="80">
        <v>0.40854570174864124</v>
      </c>
      <c r="F81" s="45"/>
    </row>
    <row r="82" spans="1:6" ht="15" x14ac:dyDescent="0.25">
      <c r="A82" s="77">
        <f t="shared" si="1"/>
        <v>1926</v>
      </c>
      <c r="B82" s="78">
        <v>2.1656267876368087</v>
      </c>
      <c r="C82" s="83">
        <v>1.2372486503107643</v>
      </c>
      <c r="D82" s="78">
        <v>0.21569669841439182</v>
      </c>
      <c r="E82" s="80">
        <v>0.38101242642072514</v>
      </c>
      <c r="F82" s="45"/>
    </row>
    <row r="83" spans="1:6" ht="15" x14ac:dyDescent="0.25">
      <c r="A83" s="77">
        <f t="shared" si="1"/>
        <v>1927</v>
      </c>
      <c r="B83" s="78">
        <v>2.2315194171715369</v>
      </c>
      <c r="C83" s="83">
        <v>1.2346715827046497</v>
      </c>
      <c r="D83" s="78">
        <v>0.19563159212765124</v>
      </c>
      <c r="E83" s="80">
        <v>0.38673561649783428</v>
      </c>
      <c r="F83" s="45"/>
    </row>
    <row r="84" spans="1:6" ht="15" x14ac:dyDescent="0.25">
      <c r="A84" s="77">
        <f t="shared" si="1"/>
        <v>1928</v>
      </c>
      <c r="B84" s="78">
        <v>2.0967278380296168</v>
      </c>
      <c r="C84" s="83">
        <v>1.1368792505121761</v>
      </c>
      <c r="D84" s="78">
        <v>0.17850762200527928</v>
      </c>
      <c r="E84" s="80">
        <v>0.3798814375197106</v>
      </c>
      <c r="F84" s="45"/>
    </row>
    <row r="85" spans="1:6" ht="15" x14ac:dyDescent="0.25">
      <c r="A85" s="77">
        <f t="shared" si="1"/>
        <v>1929</v>
      </c>
      <c r="B85" s="78">
        <v>2.0366430641972175</v>
      </c>
      <c r="C85" s="83">
        <v>1.0449160901121073</v>
      </c>
      <c r="D85" s="78">
        <v>0.22279572822596291</v>
      </c>
      <c r="E85" s="80">
        <v>0.35670039851165547</v>
      </c>
      <c r="F85" s="45"/>
    </row>
    <row r="86" spans="1:6" ht="15" x14ac:dyDescent="0.25">
      <c r="A86" s="77">
        <f t="shared" si="1"/>
        <v>1930</v>
      </c>
      <c r="B86" s="78">
        <v>1.9939435620556205</v>
      </c>
      <c r="C86" s="83">
        <v>1.0459046487181844</v>
      </c>
      <c r="D86" s="79">
        <v>0.28405036826351471</v>
      </c>
      <c r="E86" s="80">
        <v>0.41397168874938989</v>
      </c>
      <c r="F86" s="45"/>
    </row>
    <row r="87" spans="1:6" ht="15" x14ac:dyDescent="0.25">
      <c r="A87" s="77">
        <f t="shared" si="1"/>
        <v>1931</v>
      </c>
      <c r="B87" s="78">
        <v>2.1329990694122265</v>
      </c>
      <c r="C87" s="83">
        <v>1.0847839241935342</v>
      </c>
      <c r="D87" s="78">
        <v>0.39003107311601221</v>
      </c>
      <c r="E87" s="80">
        <v>0.54529900210278448</v>
      </c>
      <c r="F87" s="45"/>
    </row>
    <row r="88" spans="1:6" ht="15" x14ac:dyDescent="0.25">
      <c r="A88" s="77">
        <f t="shared" si="1"/>
        <v>1932</v>
      </c>
      <c r="B88" s="78">
        <v>2.167194081972216</v>
      </c>
      <c r="C88" s="83">
        <v>1.1618648513497976</v>
      </c>
      <c r="D88" s="78">
        <v>0.4862948164221283</v>
      </c>
      <c r="E88" s="80">
        <v>0.78262792989189556</v>
      </c>
      <c r="F88" s="45"/>
    </row>
    <row r="89" spans="1:6" ht="15" x14ac:dyDescent="0.25">
      <c r="A89" s="77">
        <f t="shared" si="1"/>
        <v>1933</v>
      </c>
      <c r="B89" s="78">
        <v>2.0389455771036458</v>
      </c>
      <c r="C89" s="83">
        <v>1.13076720928848</v>
      </c>
      <c r="D89" s="78">
        <v>0.48520957306489532</v>
      </c>
      <c r="E89" s="80">
        <v>0.89375184606516689</v>
      </c>
      <c r="F89" s="45"/>
    </row>
    <row r="90" spans="1:6" ht="15" x14ac:dyDescent="0.25">
      <c r="A90" s="77">
        <f t="shared" si="1"/>
        <v>1934</v>
      </c>
      <c r="B90" s="78">
        <v>2.0022137970782747</v>
      </c>
      <c r="C90" s="83">
        <v>1.2773702125767632</v>
      </c>
      <c r="D90" s="78">
        <v>0.44763962446301042</v>
      </c>
      <c r="E90" s="80">
        <v>0.80518343674466042</v>
      </c>
      <c r="F90" s="45"/>
    </row>
    <row r="91" spans="1:6" ht="15" x14ac:dyDescent="0.25">
      <c r="A91" s="77">
        <f t="shared" si="1"/>
        <v>1935</v>
      </c>
      <c r="B91" s="78">
        <v>1.8870836753906</v>
      </c>
      <c r="C91" s="83">
        <v>1.3998753545754963</v>
      </c>
      <c r="D91" s="78">
        <v>0.45160968815202096</v>
      </c>
      <c r="E91" s="80">
        <v>0.76170749961323236</v>
      </c>
      <c r="F91" s="45"/>
    </row>
    <row r="92" spans="1:6" ht="15" x14ac:dyDescent="0.25">
      <c r="A92" s="77">
        <f t="shared" si="1"/>
        <v>1936</v>
      </c>
      <c r="B92" s="78">
        <v>2.011419522896384</v>
      </c>
      <c r="C92" s="83">
        <v>1.2348127057891847</v>
      </c>
      <c r="D92" s="78">
        <v>0.45034550323835487</v>
      </c>
      <c r="E92" s="80">
        <v>0.72561254981524204</v>
      </c>
      <c r="F92" s="45"/>
    </row>
    <row r="93" spans="1:6" ht="15" x14ac:dyDescent="0.25">
      <c r="A93" s="77">
        <f t="shared" si="1"/>
        <v>1937</v>
      </c>
      <c r="B93" s="78">
        <v>2.0706721965212971</v>
      </c>
      <c r="C93" s="83">
        <v>1.0375475931390112</v>
      </c>
      <c r="D93" s="78">
        <v>0.46429430202993532</v>
      </c>
      <c r="E93" s="80">
        <v>0.67192508798990835</v>
      </c>
      <c r="F93" s="45"/>
    </row>
    <row r="94" spans="1:6" ht="15" x14ac:dyDescent="0.25">
      <c r="A94" s="77">
        <f t="shared" si="1"/>
        <v>1938</v>
      </c>
      <c r="B94" s="78">
        <v>1.9966755780703314</v>
      </c>
      <c r="C94" s="83">
        <v>1.0340866426352386</v>
      </c>
      <c r="D94" s="78">
        <v>0.46987504949526887</v>
      </c>
      <c r="E94" s="80">
        <v>0.75810483667806872</v>
      </c>
      <c r="F94" s="45"/>
    </row>
    <row r="95" spans="1:6" ht="15" x14ac:dyDescent="0.25">
      <c r="A95" s="77">
        <f t="shared" si="1"/>
        <v>1939</v>
      </c>
      <c r="B95" s="78">
        <v>2.1058536072418099</v>
      </c>
      <c r="C95" s="83">
        <v>1.01035873619379</v>
      </c>
      <c r="D95" s="78">
        <v>0.48478904837726472</v>
      </c>
      <c r="E95" s="80">
        <v>0.7487846983834987</v>
      </c>
      <c r="F95" s="45"/>
    </row>
    <row r="96" spans="1:6" ht="15" x14ac:dyDescent="0.25">
      <c r="A96" s="77">
        <f t="shared" si="1"/>
        <v>1940</v>
      </c>
      <c r="B96" s="78">
        <v>2.2486121916520263</v>
      </c>
      <c r="C96" s="83">
        <v>1.6558123978690202</v>
      </c>
      <c r="D96" s="79">
        <v>0.54206058494906229</v>
      </c>
      <c r="E96" s="80">
        <v>0.72064405094436423</v>
      </c>
      <c r="F96" s="45"/>
    </row>
    <row r="97" spans="1:6" ht="15" x14ac:dyDescent="0.25">
      <c r="A97" s="77">
        <f t="shared" si="1"/>
        <v>1941</v>
      </c>
      <c r="B97" s="78">
        <v>2.3059336742598551</v>
      </c>
      <c r="C97" s="83">
        <v>1.996269497789106</v>
      </c>
      <c r="D97" s="78">
        <v>0.74783526314598314</v>
      </c>
      <c r="E97" s="80">
        <v>0.68369098068270573</v>
      </c>
      <c r="F97" s="45"/>
    </row>
    <row r="98" spans="1:6" ht="15" x14ac:dyDescent="0.25">
      <c r="A98" s="77">
        <f t="shared" si="1"/>
        <v>1942</v>
      </c>
      <c r="B98" s="78">
        <v>2.3704634373524702</v>
      </c>
      <c r="C98" s="83">
        <v>2.1009564866554182</v>
      </c>
      <c r="D98" s="78">
        <v>1.0470977762074647</v>
      </c>
      <c r="E98" s="80">
        <v>0.80991866323621264</v>
      </c>
      <c r="F98" s="45"/>
    </row>
    <row r="99" spans="1:6" ht="15" x14ac:dyDescent="0.25">
      <c r="A99" s="77">
        <f t="shared" si="1"/>
        <v>1943</v>
      </c>
      <c r="B99" s="78">
        <v>2.4844096032445946</v>
      </c>
      <c r="C99" s="83">
        <v>2.3540706956911914</v>
      </c>
      <c r="D99" s="78">
        <v>1.2985548903261965</v>
      </c>
      <c r="E99" s="80">
        <v>0.99729419893097615</v>
      </c>
      <c r="F99" s="45"/>
    </row>
    <row r="100" spans="1:6" ht="15" x14ac:dyDescent="0.25">
      <c r="A100" s="77">
        <f t="shared" si="1"/>
        <v>1944</v>
      </c>
      <c r="B100" s="78">
        <v>2.654773998415449</v>
      </c>
      <c r="C100" s="83">
        <v>2.7283004510259317</v>
      </c>
      <c r="D100" s="78">
        <v>1.828144989035837</v>
      </c>
      <c r="E100" s="80">
        <v>1.1645401418560433</v>
      </c>
      <c r="F100" s="45"/>
    </row>
    <row r="101" spans="1:6" ht="15" x14ac:dyDescent="0.25">
      <c r="A101" s="77">
        <f t="shared" si="1"/>
        <v>1945</v>
      </c>
      <c r="B101" s="78">
        <v>2.8410730611626187</v>
      </c>
      <c r="C101" s="83">
        <v>1.6774190893383389</v>
      </c>
      <c r="D101" s="78">
        <v>1.452811827210587</v>
      </c>
      <c r="E101" s="80">
        <v>1.3868310780359296</v>
      </c>
      <c r="F101" s="45"/>
    </row>
    <row r="102" spans="1:6" ht="15" x14ac:dyDescent="0.25">
      <c r="A102" s="77">
        <f t="shared" si="1"/>
        <v>1946</v>
      </c>
      <c r="B102" s="78">
        <v>2.9493336743850898</v>
      </c>
      <c r="C102" s="83">
        <v>0.85970010311903855</v>
      </c>
      <c r="D102" s="78">
        <v>1.0774786653900632</v>
      </c>
      <c r="E102" s="80">
        <v>1.4871884972247473</v>
      </c>
      <c r="F102" s="45"/>
    </row>
    <row r="103" spans="1:6" ht="15" x14ac:dyDescent="0.25">
      <c r="A103" s="77">
        <f t="shared" si="1"/>
        <v>1947</v>
      </c>
      <c r="B103" s="78">
        <v>3.1119131585697946</v>
      </c>
      <c r="C103" s="83">
        <v>0.67077386868519595</v>
      </c>
      <c r="D103" s="78">
        <v>0.70916695860167589</v>
      </c>
      <c r="E103" s="80">
        <v>1.3235342624369375</v>
      </c>
      <c r="F103" s="45"/>
    </row>
    <row r="104" spans="1:6" ht="15" x14ac:dyDescent="0.25">
      <c r="A104" s="77">
        <f t="shared" si="1"/>
        <v>1948</v>
      </c>
      <c r="B104" s="78">
        <v>2.8896360486823593</v>
      </c>
      <c r="C104" s="83">
        <v>0.46861880285781998</v>
      </c>
      <c r="D104" s="78">
        <v>0.33338126981047772</v>
      </c>
      <c r="E104" s="80">
        <v>1.1820690431654808</v>
      </c>
      <c r="F104" s="45"/>
    </row>
    <row r="105" spans="1:6" ht="15" x14ac:dyDescent="0.25">
      <c r="A105" s="77">
        <f t="shared" si="1"/>
        <v>1949</v>
      </c>
      <c r="B105" s="78">
        <v>2.5729276850098257</v>
      </c>
      <c r="C105" s="83">
        <v>0.46111670494125689</v>
      </c>
      <c r="D105" s="78">
        <v>0.33671508251018212</v>
      </c>
      <c r="E105" s="80">
        <v>1.2266865111072849</v>
      </c>
      <c r="F105" s="45"/>
    </row>
    <row r="106" spans="1:6" ht="15" x14ac:dyDescent="0.25">
      <c r="A106" s="77">
        <f t="shared" si="1"/>
        <v>1950</v>
      </c>
      <c r="B106" s="78">
        <v>2.3382543412732191</v>
      </c>
      <c r="C106" s="83">
        <v>0.42724995461406989</v>
      </c>
      <c r="D106" s="79">
        <v>0.33618845334633179</v>
      </c>
      <c r="E106" s="80">
        <v>1.1381371227799069</v>
      </c>
      <c r="F106" s="45"/>
    </row>
    <row r="107" spans="1:6" ht="15" x14ac:dyDescent="0.25">
      <c r="A107" s="77">
        <f t="shared" si="1"/>
        <v>1951</v>
      </c>
      <c r="B107" s="78">
        <v>2.1628765248483695</v>
      </c>
      <c r="C107" s="83">
        <v>0.35570115340734881</v>
      </c>
      <c r="D107" s="78">
        <v>0.29078691507340598</v>
      </c>
      <c r="E107" s="80">
        <v>1.021002157959034</v>
      </c>
      <c r="F107" s="45"/>
    </row>
    <row r="108" spans="1:6" ht="15" x14ac:dyDescent="0.25">
      <c r="A108" s="77">
        <f t="shared" si="1"/>
        <v>1952</v>
      </c>
      <c r="B108" s="78">
        <v>1.9783502488165867</v>
      </c>
      <c r="C108" s="83">
        <v>0.33481803948928862</v>
      </c>
      <c r="D108" s="78">
        <v>0.26759623326744941</v>
      </c>
      <c r="E108" s="80">
        <v>1.0124945307799176</v>
      </c>
      <c r="F108" s="45"/>
    </row>
    <row r="109" spans="1:6" ht="15" x14ac:dyDescent="0.25">
      <c r="A109" s="77">
        <f t="shared" si="1"/>
        <v>1953</v>
      </c>
      <c r="B109" s="78">
        <v>1.9243767675139849</v>
      </c>
      <c r="C109" s="83">
        <v>0.3609991769104966</v>
      </c>
      <c r="D109" s="78">
        <v>0.24571875292737441</v>
      </c>
      <c r="E109" s="80">
        <v>1.0209828340198737</v>
      </c>
      <c r="F109" s="45"/>
    </row>
    <row r="110" spans="1:6" ht="15" x14ac:dyDescent="0.25">
      <c r="A110" s="77">
        <f t="shared" si="1"/>
        <v>1954</v>
      </c>
      <c r="B110" s="78">
        <v>1.8538950897347919</v>
      </c>
      <c r="C110" s="83">
        <v>0.36379569614526336</v>
      </c>
      <c r="D110" s="78">
        <v>0.2310742494966346</v>
      </c>
      <c r="E110" s="80">
        <v>1.074930084342345</v>
      </c>
      <c r="F110" s="45"/>
    </row>
    <row r="111" spans="1:6" ht="15" x14ac:dyDescent="0.25">
      <c r="A111" s="77">
        <f t="shared" si="1"/>
        <v>1955</v>
      </c>
      <c r="B111" s="78">
        <v>1.7089200497154764</v>
      </c>
      <c r="C111" s="83">
        <v>0.35027474169314826</v>
      </c>
      <c r="D111" s="78">
        <v>0.21323074710011508</v>
      </c>
      <c r="E111" s="80">
        <v>1.0209101737307387</v>
      </c>
      <c r="F111" s="45"/>
    </row>
    <row r="112" spans="1:6" ht="15" x14ac:dyDescent="0.25">
      <c r="A112" s="77">
        <f t="shared" si="1"/>
        <v>1956</v>
      </c>
      <c r="B112" s="78">
        <v>1.5855980444295545</v>
      </c>
      <c r="C112" s="83">
        <v>0.34170811785177296</v>
      </c>
      <c r="D112" s="78">
        <v>0.19959876274897653</v>
      </c>
      <c r="E112" s="80">
        <v>0.99178638072035641</v>
      </c>
      <c r="F112" s="45"/>
    </row>
    <row r="113" spans="1:6" ht="15" x14ac:dyDescent="0.25">
      <c r="A113" s="77">
        <f t="shared" si="1"/>
        <v>1957</v>
      </c>
      <c r="B113" s="78">
        <v>1.4918390428492487</v>
      </c>
      <c r="C113" s="83">
        <v>0.33452007740306583</v>
      </c>
      <c r="D113" s="78">
        <v>0.1885322149794709</v>
      </c>
      <c r="E113" s="80">
        <v>0.9863989567670538</v>
      </c>
      <c r="F113" s="45"/>
    </row>
    <row r="114" spans="1:6" ht="15" x14ac:dyDescent="0.25">
      <c r="A114" s="77">
        <f t="shared" si="1"/>
        <v>1958</v>
      </c>
      <c r="B114" s="78">
        <v>1.446361207320106</v>
      </c>
      <c r="C114" s="83">
        <v>0.325199338211343</v>
      </c>
      <c r="D114" s="78">
        <v>0.18297347733828162</v>
      </c>
      <c r="E114" s="80">
        <v>1.041049118633359</v>
      </c>
      <c r="F114" s="45"/>
    </row>
    <row r="115" spans="1:6" ht="15" x14ac:dyDescent="0.25">
      <c r="A115" s="77">
        <f t="shared" si="1"/>
        <v>1959</v>
      </c>
      <c r="B115" s="78">
        <v>1.4185652199018173</v>
      </c>
      <c r="C115" s="83">
        <v>0.32692544707291743</v>
      </c>
      <c r="D115" s="78">
        <v>0.17634509977845503</v>
      </c>
      <c r="E115" s="80">
        <v>1.0096008479028304</v>
      </c>
      <c r="F115" s="45"/>
    </row>
    <row r="116" spans="1:6" ht="15" x14ac:dyDescent="0.25">
      <c r="A116" s="77">
        <f t="shared" si="1"/>
        <v>1960</v>
      </c>
      <c r="B116" s="78">
        <v>1.3603450391114542</v>
      </c>
      <c r="C116" s="83">
        <v>0.30208403264845807</v>
      </c>
      <c r="D116" s="79">
        <v>0.16620825817716525</v>
      </c>
      <c r="E116" s="80">
        <v>1.0087812448148819</v>
      </c>
      <c r="F116" s="45"/>
    </row>
    <row r="117" spans="1:6" ht="15" x14ac:dyDescent="0.25">
      <c r="A117" s="77">
        <f t="shared" si="1"/>
        <v>1961</v>
      </c>
      <c r="B117" s="78">
        <v>1.2920452142700471</v>
      </c>
      <c r="C117" s="83">
        <v>0.28091864432082181</v>
      </c>
      <c r="D117" s="78">
        <v>0.16083081889864392</v>
      </c>
      <c r="E117" s="80">
        <v>1.0204241878448264</v>
      </c>
      <c r="F117" s="45"/>
    </row>
    <row r="118" spans="1:6" ht="15" x14ac:dyDescent="0.25">
      <c r="A118" s="77">
        <f t="shared" si="1"/>
        <v>1962</v>
      </c>
      <c r="B118" s="78">
        <v>1.2858421072274462</v>
      </c>
      <c r="C118" s="83">
        <v>0.25105121304806011</v>
      </c>
      <c r="D118" s="78">
        <v>0.15697941315976657</v>
      </c>
      <c r="E118" s="80">
        <v>0.99249773394196483</v>
      </c>
      <c r="F118" s="45"/>
    </row>
    <row r="119" spans="1:6" ht="15" x14ac:dyDescent="0.25">
      <c r="A119" s="77">
        <f t="shared" si="1"/>
        <v>1963</v>
      </c>
      <c r="B119" s="78">
        <v>1.2770174740304745</v>
      </c>
      <c r="C119" s="83">
        <v>0.23007331209358967</v>
      </c>
      <c r="D119" s="78">
        <v>0.1622373861449016</v>
      </c>
      <c r="E119" s="80">
        <v>0.97705991161122263</v>
      </c>
      <c r="F119" s="45"/>
    </row>
    <row r="120" spans="1:6" ht="15" x14ac:dyDescent="0.25">
      <c r="A120" s="77">
        <f t="shared" si="1"/>
        <v>1964</v>
      </c>
      <c r="B120" s="78">
        <v>1.2337309716638121</v>
      </c>
      <c r="C120" s="83">
        <v>0.21076698775684008</v>
      </c>
      <c r="D120" s="78">
        <v>0.16384302433492109</v>
      </c>
      <c r="E120" s="80">
        <v>0.95498964686664101</v>
      </c>
      <c r="F120" s="45"/>
    </row>
    <row r="121" spans="1:6" ht="15" x14ac:dyDescent="0.25">
      <c r="A121" s="77">
        <f t="shared" si="1"/>
        <v>1965</v>
      </c>
      <c r="B121" s="78">
        <v>1.1642480998484888</v>
      </c>
      <c r="C121" s="83">
        <v>0.19016306195085042</v>
      </c>
      <c r="D121" s="78">
        <v>0.16770888752396848</v>
      </c>
      <c r="E121" s="80">
        <v>0.92374522077968779</v>
      </c>
      <c r="F121" s="45"/>
    </row>
    <row r="122" spans="1:6" ht="15" x14ac:dyDescent="0.25">
      <c r="A122" s="77">
        <f t="shared" si="1"/>
        <v>1966</v>
      </c>
      <c r="B122" s="78">
        <v>1.120423485500238</v>
      </c>
      <c r="C122" s="83">
        <v>0.16779451433917966</v>
      </c>
      <c r="D122" s="78">
        <v>0.17615297111000841</v>
      </c>
      <c r="E122" s="80">
        <v>0.89060742608913501</v>
      </c>
      <c r="F122" s="45"/>
    </row>
    <row r="123" spans="1:6" ht="15" x14ac:dyDescent="0.25">
      <c r="A123" s="77">
        <f t="shared" si="1"/>
        <v>1967</v>
      </c>
      <c r="B123" s="78">
        <v>1.1178070536879554</v>
      </c>
      <c r="C123" s="83">
        <v>0.16077293799902262</v>
      </c>
      <c r="D123" s="78">
        <v>0.19852981447531318</v>
      </c>
      <c r="E123" s="80">
        <v>0.89211970392593265</v>
      </c>
      <c r="F123" s="45"/>
    </row>
    <row r="124" spans="1:6" ht="15" x14ac:dyDescent="0.25">
      <c r="A124" s="77">
        <f t="shared" si="1"/>
        <v>1968</v>
      </c>
      <c r="B124" s="78">
        <v>1.0750957291677099</v>
      </c>
      <c r="C124" s="83">
        <v>0.16256752019651502</v>
      </c>
      <c r="D124" s="78">
        <v>0.20840996544499257</v>
      </c>
      <c r="E124" s="80">
        <v>0.86868918307553755</v>
      </c>
      <c r="F124" s="45"/>
    </row>
    <row r="125" spans="1:6" ht="15" x14ac:dyDescent="0.25">
      <c r="A125" s="77">
        <f t="shared" si="1"/>
        <v>1969</v>
      </c>
      <c r="B125" s="78">
        <v>1.0146835664943992</v>
      </c>
      <c r="C125" s="83">
        <v>0.14907563319665193</v>
      </c>
      <c r="D125" s="78">
        <v>0.19691036012933494</v>
      </c>
      <c r="E125" s="80">
        <v>0.85126817114458486</v>
      </c>
      <c r="F125" s="45"/>
    </row>
    <row r="126" spans="1:6" ht="15" x14ac:dyDescent="0.25">
      <c r="A126" s="77">
        <f t="shared" si="1"/>
        <v>1970</v>
      </c>
      <c r="B126" s="78">
        <v>0.90800648265212869</v>
      </c>
      <c r="C126" s="83">
        <f>51.7028408867288%-0.3</f>
        <v>0.21702840886728797</v>
      </c>
      <c r="D126" s="79">
        <v>0.18263376617387772</v>
      </c>
      <c r="E126" s="80">
        <v>0.86644127244262537</v>
      </c>
      <c r="F126" s="45"/>
    </row>
    <row r="127" spans="1:6" ht="15" x14ac:dyDescent="0.25">
      <c r="A127" s="77">
        <f t="shared" si="1"/>
        <v>1971</v>
      </c>
      <c r="B127" s="78">
        <v>0.87993082813207946</v>
      </c>
      <c r="C127" s="83">
        <f>47.9803073125884%-0.25</f>
        <v>0.22980307312588399</v>
      </c>
      <c r="D127" s="78">
        <v>0.18174792145005481</v>
      </c>
      <c r="E127" s="80">
        <v>0.87241714156876593</v>
      </c>
      <c r="F127" s="45"/>
    </row>
    <row r="128" spans="1:6" ht="15" x14ac:dyDescent="0.25">
      <c r="A128" s="77">
        <f t="shared" si="1"/>
        <v>1972</v>
      </c>
      <c r="B128" s="78">
        <v>0.84786994893897139</v>
      </c>
      <c r="C128" s="83">
        <f>44.9973160407198%-0.2</f>
        <v>0.24997316040719803</v>
      </c>
      <c r="D128" s="78">
        <v>0.18669642278380641</v>
      </c>
      <c r="E128" s="80">
        <v>0.86247614055730171</v>
      </c>
      <c r="F128" s="45"/>
    </row>
    <row r="129" spans="1:6" ht="15" x14ac:dyDescent="0.25">
      <c r="A129" s="77">
        <f t="shared" si="1"/>
        <v>1973</v>
      </c>
      <c r="B129" s="78">
        <v>0.76968832266881515</v>
      </c>
      <c r="C129" s="83">
        <f>41.4820743130457%-0.15</f>
        <v>0.264820743130457</v>
      </c>
      <c r="D129" s="78">
        <v>0.17945005487154225</v>
      </c>
      <c r="E129" s="80">
        <v>0.82021276799919485</v>
      </c>
      <c r="F129" s="45"/>
    </row>
    <row r="130" spans="1:6" ht="15" x14ac:dyDescent="0.25">
      <c r="A130" s="77">
        <f t="shared" si="1"/>
        <v>1974</v>
      </c>
      <c r="B130" s="78">
        <v>0.73657328213789497</v>
      </c>
      <c r="C130" s="83">
        <f>38.2292788113735%-0.1</f>
        <v>0.28229278811373493</v>
      </c>
      <c r="D130" s="78">
        <v>0.18146184393648959</v>
      </c>
      <c r="E130" s="80">
        <v>0.81037554147685009</v>
      </c>
      <c r="F130" s="45"/>
    </row>
    <row r="131" spans="1:6" ht="15" x14ac:dyDescent="0.25">
      <c r="A131" s="77">
        <f t="shared" ref="A131:A165" si="2">A130+1</f>
        <v>1975</v>
      </c>
      <c r="B131" s="78">
        <v>0.69008436921604432</v>
      </c>
      <c r="C131" s="83">
        <f>37.7035982474526%-0.05</f>
        <v>0.32703598247452598</v>
      </c>
      <c r="D131" s="78">
        <v>0.21790730835268599</v>
      </c>
      <c r="E131" s="80">
        <v>0.83235078823014197</v>
      </c>
      <c r="F131" s="45"/>
    </row>
    <row r="132" spans="1:6" ht="15" x14ac:dyDescent="0.25">
      <c r="A132" s="77">
        <f t="shared" si="2"/>
        <v>1976</v>
      </c>
      <c r="B132" s="78">
        <v>0.68908919931978874</v>
      </c>
      <c r="C132" s="83">
        <v>0.36434223026250212</v>
      </c>
      <c r="D132" s="78">
        <v>0.25169500105605808</v>
      </c>
      <c r="E132" s="80">
        <v>0.82840528793619161</v>
      </c>
      <c r="F132" s="45"/>
    </row>
    <row r="133" spans="1:6" ht="15" x14ac:dyDescent="0.25">
      <c r="A133" s="77">
        <f t="shared" si="2"/>
        <v>1977</v>
      </c>
      <c r="B133" s="78">
        <v>0.71326476495051339</v>
      </c>
      <c r="C133" s="83">
        <v>0.35932388881433408</v>
      </c>
      <c r="D133" s="78">
        <v>0.27238242971137716</v>
      </c>
      <c r="E133" s="80">
        <v>0.80985495275747088</v>
      </c>
      <c r="F133" s="45"/>
    </row>
    <row r="134" spans="1:6" ht="15" x14ac:dyDescent="0.25">
      <c r="A134" s="77">
        <f t="shared" si="2"/>
        <v>1978</v>
      </c>
      <c r="B134" s="78">
        <v>0.70651681793326704</v>
      </c>
      <c r="C134" s="83">
        <v>0.36085129797405135</v>
      </c>
      <c r="D134" s="78">
        <v>0.28716221921779778</v>
      </c>
      <c r="E134" s="80">
        <v>0.78420157941935265</v>
      </c>
      <c r="F134" s="45"/>
    </row>
    <row r="135" spans="1:6" ht="15" x14ac:dyDescent="0.25">
      <c r="A135" s="77">
        <f t="shared" si="2"/>
        <v>1979</v>
      </c>
      <c r="B135" s="78">
        <v>0.63890374393859506</v>
      </c>
      <c r="C135" s="83">
        <v>0.36597021869714014</v>
      </c>
      <c r="D135" s="78">
        <v>0.29890152619934701</v>
      </c>
      <c r="E135" s="80">
        <v>0.76873805014038643</v>
      </c>
      <c r="F135" s="45"/>
    </row>
    <row r="136" spans="1:6" ht="15" x14ac:dyDescent="0.25">
      <c r="A136" s="77">
        <f t="shared" si="2"/>
        <v>1980</v>
      </c>
      <c r="B136" s="78">
        <v>0.61968587970995925</v>
      </c>
      <c r="C136" s="83">
        <v>0.36781532154461571</v>
      </c>
      <c r="D136" s="79">
        <v>0.31675599613040423</v>
      </c>
      <c r="E136" s="80">
        <v>0.76737120185596464</v>
      </c>
      <c r="F136" s="45"/>
    </row>
    <row r="137" spans="1:6" ht="15" x14ac:dyDescent="0.25">
      <c r="A137" s="77">
        <f t="shared" si="2"/>
        <v>1981</v>
      </c>
      <c r="B137" s="78">
        <v>0.61479921799961146</v>
      </c>
      <c r="C137" s="83">
        <v>0.36656069742670017</v>
      </c>
      <c r="D137" s="78">
        <v>0.35115965454249426</v>
      </c>
      <c r="E137" s="80">
        <v>0.74222588970215198</v>
      </c>
      <c r="F137" s="45"/>
    </row>
    <row r="138" spans="1:6" ht="15" x14ac:dyDescent="0.25">
      <c r="A138" s="77">
        <f t="shared" si="2"/>
        <v>1982</v>
      </c>
      <c r="B138" s="78">
        <v>0.62149121642478544</v>
      </c>
      <c r="C138" s="83">
        <v>0.3868098620533385</v>
      </c>
      <c r="D138" s="78">
        <v>0.3886080464811098</v>
      </c>
      <c r="E138" s="80">
        <v>0.78920189411588071</v>
      </c>
      <c r="F138" s="45"/>
    </row>
    <row r="139" spans="1:6" ht="15" x14ac:dyDescent="0.25">
      <c r="A139" s="77">
        <f t="shared" si="2"/>
        <v>1983</v>
      </c>
      <c r="B139" s="78">
        <v>0.64352227418216623</v>
      </c>
      <c r="C139" s="83">
        <v>0.41718744357002741</v>
      </c>
      <c r="D139" s="78">
        <v>0.41187831123682328</v>
      </c>
      <c r="E139" s="80">
        <v>0.82227771480861533</v>
      </c>
      <c r="F139" s="45"/>
    </row>
    <row r="140" spans="1:6" ht="15" x14ac:dyDescent="0.25">
      <c r="A140" s="77">
        <f t="shared" si="2"/>
        <v>1984</v>
      </c>
      <c r="B140" s="78">
        <v>0.65265089496632389</v>
      </c>
      <c r="C140" s="83">
        <v>0.43191365238351986</v>
      </c>
      <c r="D140" s="78">
        <v>0.42328402976763635</v>
      </c>
      <c r="E140" s="80">
        <v>0.81653848158622311</v>
      </c>
      <c r="F140" s="45"/>
    </row>
    <row r="141" spans="1:6" ht="15" x14ac:dyDescent="0.25">
      <c r="A141" s="77">
        <f t="shared" si="2"/>
        <v>1985</v>
      </c>
      <c r="B141" s="78">
        <v>0.64040687705019039</v>
      </c>
      <c r="C141" s="83">
        <v>0.45356343552089506</v>
      </c>
      <c r="D141" s="78">
        <v>0.4314326888599207</v>
      </c>
      <c r="E141" s="80">
        <v>0.86669687681233043</v>
      </c>
      <c r="F141" s="45"/>
    </row>
    <row r="142" spans="1:6" ht="15" x14ac:dyDescent="0.25">
      <c r="A142" s="77">
        <f t="shared" si="2"/>
        <v>1986</v>
      </c>
      <c r="B142" s="78">
        <v>0.64940789724438253</v>
      </c>
      <c r="C142" s="83">
        <v>0.47235602631416229</v>
      </c>
      <c r="D142" s="78">
        <v>0.43342917103886375</v>
      </c>
      <c r="E142" s="80">
        <v>0.93512550963913066</v>
      </c>
      <c r="F142" s="45"/>
    </row>
    <row r="143" spans="1:6" ht="15" x14ac:dyDescent="0.25">
      <c r="A143" s="77">
        <f t="shared" si="2"/>
        <v>1987</v>
      </c>
      <c r="B143" s="78">
        <v>0.62835004095630453</v>
      </c>
      <c r="C143" s="83">
        <v>0.49376565602214223</v>
      </c>
      <c r="D143" s="78">
        <v>0.4481629363205335</v>
      </c>
      <c r="E143" s="80">
        <v>0.95397372040439654</v>
      </c>
      <c r="F143" s="45"/>
    </row>
    <row r="144" spans="1:6" ht="15" x14ac:dyDescent="0.25">
      <c r="A144" s="77">
        <f t="shared" si="2"/>
        <v>1988</v>
      </c>
      <c r="B144" s="78">
        <v>0.58111758353559284</v>
      </c>
      <c r="C144" s="83">
        <v>0.4907347882119496</v>
      </c>
      <c r="D144" s="78">
        <v>0.44825873798010346</v>
      </c>
      <c r="E144" s="80">
        <v>0.93860582659483682</v>
      </c>
      <c r="F144" s="45"/>
    </row>
    <row r="145" spans="1:6" ht="15" x14ac:dyDescent="0.25">
      <c r="A145" s="77">
        <f t="shared" si="2"/>
        <v>1989</v>
      </c>
      <c r="B145" s="78">
        <v>0.51724214045930106</v>
      </c>
      <c r="C145" s="83">
        <v>0.49034446197823128</v>
      </c>
      <c r="D145" s="78">
        <v>0.43778820731227142</v>
      </c>
      <c r="E145" s="80">
        <v>0.9436349610991196</v>
      </c>
      <c r="F145" s="45"/>
    </row>
    <row r="146" spans="1:6" ht="15" x14ac:dyDescent="0.25">
      <c r="A146" s="77">
        <f t="shared" si="2"/>
        <v>1990</v>
      </c>
      <c r="B146" s="78">
        <v>0.47579200101403296</v>
      </c>
      <c r="C146" s="83">
        <v>0.4994238087981841</v>
      </c>
      <c r="D146" s="79">
        <v>0.44414638470579992</v>
      </c>
      <c r="E146" s="80">
        <v>0.96796527895629458</v>
      </c>
      <c r="F146" s="45"/>
    </row>
    <row r="147" spans="1:6" ht="15" x14ac:dyDescent="0.25">
      <c r="A147" s="77">
        <f t="shared" si="2"/>
        <v>1991</v>
      </c>
      <c r="B147" s="78">
        <v>0.4740310645292331</v>
      </c>
      <c r="C147" s="83">
        <v>0.51951961029737292</v>
      </c>
      <c r="D147" s="78">
        <v>0.41436793659496318</v>
      </c>
      <c r="E147" s="80">
        <v>1.0173188168258909</v>
      </c>
      <c r="F147" s="45"/>
    </row>
    <row r="148" spans="1:6" ht="15" x14ac:dyDescent="0.25">
      <c r="A148" s="77">
        <f t="shared" si="2"/>
        <v>1992</v>
      </c>
      <c r="B148" s="78">
        <v>0.50693265588760117</v>
      </c>
      <c r="C148" s="83">
        <v>0.55212545068600116</v>
      </c>
      <c r="D148" s="78">
        <v>0.43879239582648549</v>
      </c>
      <c r="E148" s="80">
        <v>1.0426453847468633</v>
      </c>
      <c r="F148" s="45"/>
    </row>
    <row r="149" spans="1:6" ht="15" x14ac:dyDescent="0.25">
      <c r="A149" s="77">
        <f t="shared" si="2"/>
        <v>1993</v>
      </c>
      <c r="B149" s="78">
        <v>0.56828075394534827</v>
      </c>
      <c r="C149" s="83">
        <v>0.63689307780876703</v>
      </c>
      <c r="D149" s="78">
        <v>0.49850884725752242</v>
      </c>
      <c r="E149" s="80">
        <v>1.0742462840190796</v>
      </c>
      <c r="F149" s="45"/>
    </row>
    <row r="150" spans="1:6" ht="15" x14ac:dyDescent="0.25">
      <c r="A150" s="77">
        <f t="shared" si="2"/>
        <v>1994</v>
      </c>
      <c r="B150" s="78">
        <v>0.61027281559711377</v>
      </c>
      <c r="C150" s="83">
        <v>0.685897279920475</v>
      </c>
      <c r="D150" s="78">
        <v>0.53061100224866975</v>
      </c>
      <c r="E150" s="80">
        <v>1.0570409246152344</v>
      </c>
      <c r="F150" s="45"/>
    </row>
    <row r="151" spans="1:6" ht="15" x14ac:dyDescent="0.25">
      <c r="A151" s="77">
        <f t="shared" si="2"/>
        <v>1995</v>
      </c>
      <c r="B151" s="78">
        <v>0.62838028578378191</v>
      </c>
      <c r="C151" s="83">
        <v>0.79144692864790678</v>
      </c>
      <c r="D151" s="78">
        <v>0.59181943217794519</v>
      </c>
      <c r="E151" s="80">
        <v>1.0246332872980133</v>
      </c>
      <c r="F151" s="45"/>
    </row>
    <row r="152" spans="1:6" ht="15" x14ac:dyDescent="0.25">
      <c r="A152" s="77">
        <f t="shared" si="2"/>
        <v>1996</v>
      </c>
      <c r="B152" s="78">
        <v>0.63840925873332743</v>
      </c>
      <c r="C152" s="83">
        <v>0.918380652635578</v>
      </c>
      <c r="D152" s="78">
        <v>0.67047091737820363</v>
      </c>
      <c r="E152" s="80">
        <v>0.97507943839170108</v>
      </c>
      <c r="F152" s="45"/>
    </row>
    <row r="153" spans="1:6" ht="15" x14ac:dyDescent="0.25">
      <c r="A153" s="77">
        <f t="shared" si="2"/>
        <v>1997</v>
      </c>
      <c r="B153" s="78">
        <v>0.6365912440050211</v>
      </c>
      <c r="C153" s="83">
        <v>0.95383230705547883</v>
      </c>
      <c r="D153" s="78">
        <v>0.69776518790357622</v>
      </c>
      <c r="E153" s="80">
        <v>0.91712087316542834</v>
      </c>
      <c r="F153" s="45"/>
    </row>
    <row r="154" spans="1:6" ht="15" x14ac:dyDescent="0.25">
      <c r="A154" s="77">
        <f t="shared" si="2"/>
        <v>1998</v>
      </c>
      <c r="B154" s="78">
        <v>0.63865179426068608</v>
      </c>
      <c r="C154" s="83">
        <v>0.96000065476033869</v>
      </c>
      <c r="D154" s="78">
        <v>0.71814718256631127</v>
      </c>
      <c r="E154" s="80">
        <v>0.85843247476270568</v>
      </c>
      <c r="F154" s="45"/>
    </row>
    <row r="155" spans="1:6" ht="15" x14ac:dyDescent="0.25">
      <c r="A155" s="77">
        <f t="shared" si="2"/>
        <v>1999</v>
      </c>
      <c r="B155" s="78">
        <v>0.6147574971246369</v>
      </c>
      <c r="C155" s="83">
        <v>0.940765991448133</v>
      </c>
      <c r="D155" s="78">
        <v>0.72695730130261915</v>
      </c>
      <c r="E155" s="80">
        <v>0.80382370741009757</v>
      </c>
      <c r="F155" s="45"/>
    </row>
    <row r="156" spans="1:6" ht="15" x14ac:dyDescent="0.25">
      <c r="A156" s="77">
        <f t="shared" si="2"/>
        <v>2000</v>
      </c>
      <c r="B156" s="78">
        <v>0.59732172837833986</v>
      </c>
      <c r="C156" s="83">
        <v>0.90411276116263983</v>
      </c>
      <c r="D156" s="79">
        <v>0.71742388705503923</v>
      </c>
      <c r="E156" s="80">
        <v>0.74609499501506349</v>
      </c>
      <c r="F156" s="45"/>
    </row>
    <row r="157" spans="1:6" ht="15" x14ac:dyDescent="0.25">
      <c r="A157" s="77">
        <f t="shared" si="2"/>
        <v>2001</v>
      </c>
      <c r="B157" s="78">
        <v>0.58498327056362509</v>
      </c>
      <c r="C157" s="83">
        <v>0.89816322187855113</v>
      </c>
      <c r="D157" s="78">
        <v>0.70757738648865764</v>
      </c>
      <c r="E157" s="80">
        <v>0.74992854983306356</v>
      </c>
      <c r="F157" s="45"/>
    </row>
    <row r="158" spans="1:6" ht="15" x14ac:dyDescent="0.25">
      <c r="A158" s="77">
        <f t="shared" si="2"/>
        <v>2002</v>
      </c>
      <c r="B158" s="78">
        <v>0.56989888750887607</v>
      </c>
      <c r="C158" s="83">
        <v>0.9345869576216691</v>
      </c>
      <c r="D158" s="78">
        <v>0.72806003661135765</v>
      </c>
      <c r="E158" s="80">
        <v>0.80716826839941047</v>
      </c>
      <c r="F158" s="45"/>
    </row>
    <row r="159" spans="1:6" ht="15" x14ac:dyDescent="0.25">
      <c r="A159" s="77">
        <f t="shared" si="2"/>
        <v>2003</v>
      </c>
      <c r="B159" s="78">
        <v>0.56704170268460219</v>
      </c>
      <c r="C159" s="83">
        <v>0.97878036630151155</v>
      </c>
      <c r="D159" s="78">
        <v>0.76482990358704972</v>
      </c>
      <c r="E159" s="80">
        <v>0.84618534302631543</v>
      </c>
      <c r="F159" s="45"/>
    </row>
    <row r="160" spans="1:6" ht="15" x14ac:dyDescent="0.25">
      <c r="A160" s="77">
        <f t="shared" si="2"/>
        <v>2004</v>
      </c>
      <c r="B160" s="78">
        <v>0.57919183084490544</v>
      </c>
      <c r="C160" s="83">
        <v>0.99486169074634434</v>
      </c>
      <c r="D160" s="78">
        <v>0.78056274596473396</v>
      </c>
      <c r="E160" s="80">
        <v>0.89005895891235876</v>
      </c>
      <c r="F160" s="45"/>
    </row>
    <row r="161" spans="1:6" ht="15" x14ac:dyDescent="0.25">
      <c r="A161" s="77">
        <f t="shared" si="2"/>
        <v>2005</v>
      </c>
      <c r="B161" s="78">
        <v>0.59924409415287472</v>
      </c>
      <c r="C161" s="83">
        <v>1.0180033832561324</v>
      </c>
      <c r="D161" s="78">
        <v>0.81553443367759881</v>
      </c>
      <c r="E161" s="80">
        <v>0.93568351552856044</v>
      </c>
      <c r="F161" s="45"/>
    </row>
    <row r="162" spans="1:6" ht="15" x14ac:dyDescent="0.25">
      <c r="A162" s="77">
        <f t="shared" si="2"/>
        <v>2006</v>
      </c>
      <c r="B162" s="78">
        <v>0.60639286697854367</v>
      </c>
      <c r="C162" s="83">
        <v>1.0003216184399744</v>
      </c>
      <c r="D162" s="78">
        <v>0.7987803077286254</v>
      </c>
      <c r="E162" s="80">
        <v>0.91958887855413884</v>
      </c>
      <c r="F162" s="45"/>
    </row>
    <row r="163" spans="1:6" ht="15" x14ac:dyDescent="0.25">
      <c r="A163" s="77">
        <f t="shared" si="2"/>
        <v>2007</v>
      </c>
      <c r="B163" s="78">
        <v>0.61391872384359758</v>
      </c>
      <c r="C163" s="83">
        <v>0.96962944140171192</v>
      </c>
      <c r="D163" s="78">
        <v>0.76313018296535329</v>
      </c>
      <c r="E163" s="80">
        <v>0.93550250611294461</v>
      </c>
      <c r="F163" s="45"/>
    </row>
    <row r="164" spans="1:6" ht="15" x14ac:dyDescent="0.25">
      <c r="A164" s="77">
        <f t="shared" si="2"/>
        <v>2008</v>
      </c>
      <c r="B164" s="78">
        <v>0.68541359436578031</v>
      </c>
      <c r="C164" s="83">
        <v>1.0203563296514824</v>
      </c>
      <c r="D164" s="78">
        <v>0.78212511765452042</v>
      </c>
      <c r="E164" s="80">
        <v>1.0519141240952974</v>
      </c>
      <c r="F164" s="45"/>
    </row>
    <row r="165" spans="1:6" ht="15" x14ac:dyDescent="0.25">
      <c r="A165" s="77">
        <f t="shared" si="2"/>
        <v>2009</v>
      </c>
      <c r="B165" s="78">
        <v>0.84745610393198556</v>
      </c>
      <c r="C165" s="83">
        <v>1.162484403290714</v>
      </c>
      <c r="D165" s="78">
        <v>0.87198996493589531</v>
      </c>
      <c r="E165" s="80">
        <v>1.2482835681430169</v>
      </c>
      <c r="F165" s="45"/>
    </row>
    <row r="166" spans="1:6" ht="15" x14ac:dyDescent="0.25">
      <c r="A166" s="77">
        <v>2010</v>
      </c>
      <c r="B166" s="78">
        <v>0.97233417750685081</v>
      </c>
      <c r="C166" s="83">
        <v>1.2234179487553591</v>
      </c>
      <c r="D166" s="79">
        <v>0.92947581257966416</v>
      </c>
      <c r="E166" s="80">
        <v>1.3367535680254958</v>
      </c>
      <c r="F166" s="45"/>
    </row>
    <row r="167" spans="1:6" ht="15" x14ac:dyDescent="0.25">
      <c r="A167" s="77">
        <f t="shared" ref="A167:A176" si="3">A166+1</f>
        <v>2011</v>
      </c>
      <c r="B167" s="78">
        <v>1.1193331444465204</v>
      </c>
      <c r="C167" s="83">
        <v>1.266307675239803</v>
      </c>
      <c r="D167" s="79">
        <v>0.97034136397415294</v>
      </c>
      <c r="E167" s="80">
        <v>1.4112274334695327</v>
      </c>
      <c r="F167" s="45"/>
    </row>
    <row r="168" spans="1:6" ht="15" x14ac:dyDescent="0.25">
      <c r="A168" s="77">
        <f t="shared" si="3"/>
        <v>2012</v>
      </c>
      <c r="B168" s="78">
        <v>1.2431012215885306</v>
      </c>
      <c r="C168" s="83">
        <v>1.3718446970218006</v>
      </c>
      <c r="D168" s="79">
        <v>1.0096667481882893</v>
      </c>
      <c r="E168" s="80">
        <v>1.4395670928373829</v>
      </c>
      <c r="F168" s="45"/>
    </row>
    <row r="169" spans="1:6" ht="15" x14ac:dyDescent="0.25">
      <c r="A169" s="77">
        <f t="shared" si="3"/>
        <v>2013</v>
      </c>
      <c r="B169" s="78">
        <v>1.2427100655236203</v>
      </c>
      <c r="C169" s="83">
        <v>1.4544758100078583</v>
      </c>
      <c r="D169" s="79">
        <v>1.0009758263113417</v>
      </c>
      <c r="E169" s="80">
        <v>1.46429092596623</v>
      </c>
      <c r="F169" s="45"/>
    </row>
    <row r="170" spans="1:6" ht="15" x14ac:dyDescent="0.25">
      <c r="A170" s="77">
        <f t="shared" si="3"/>
        <v>2014</v>
      </c>
      <c r="B170" s="78">
        <v>1.2839714254841486</v>
      </c>
      <c r="C170" s="83">
        <v>1.5250953725508019</v>
      </c>
      <c r="D170" s="79">
        <v>0.97111372199349089</v>
      </c>
      <c r="E170" s="80">
        <v>1.4398670885766118</v>
      </c>
      <c r="F170" s="45"/>
    </row>
    <row r="171" spans="1:6" ht="15" x14ac:dyDescent="0.25">
      <c r="A171" s="77">
        <f t="shared" si="3"/>
        <v>2015</v>
      </c>
      <c r="B171" s="78">
        <v>1.3624961052403715</v>
      </c>
      <c r="C171" s="83">
        <v>1.5774385456903006</v>
      </c>
      <c r="D171" s="79">
        <v>0.94545298484788176</v>
      </c>
      <c r="E171" s="80">
        <v>1.4557299449894934</v>
      </c>
      <c r="F171" s="45"/>
    </row>
    <row r="172" spans="1:6" ht="15" x14ac:dyDescent="0.25">
      <c r="A172" s="77">
        <f t="shared" si="3"/>
        <v>2016</v>
      </c>
      <c r="B172" s="188">
        <v>1.3232337653622599</v>
      </c>
      <c r="C172" s="188">
        <v>1.5512669591205512</v>
      </c>
      <c r="D172" s="188">
        <v>0.90656974020070213</v>
      </c>
      <c r="E172" s="189">
        <v>1.4477985167830525</v>
      </c>
      <c r="F172" s="45"/>
    </row>
    <row r="173" spans="1:6" ht="15" x14ac:dyDescent="0.25">
      <c r="A173" s="77">
        <f t="shared" si="3"/>
        <v>2017</v>
      </c>
      <c r="B173" s="188">
        <v>1.3428649353013156</v>
      </c>
      <c r="C173" s="188">
        <v>1.5643527524054259</v>
      </c>
      <c r="D173" s="188">
        <v>0.92601136252429195</v>
      </c>
      <c r="E173" s="189">
        <v>1.451764230886273</v>
      </c>
      <c r="F173" s="45"/>
    </row>
    <row r="174" spans="1:6" ht="15" x14ac:dyDescent="0.25">
      <c r="A174" s="77">
        <f t="shared" si="3"/>
        <v>2018</v>
      </c>
      <c r="B174" s="188">
        <v>1.3330493503317877</v>
      </c>
      <c r="C174" s="188">
        <v>1.5578098557629887</v>
      </c>
      <c r="D174" s="188">
        <v>0.91629055136249704</v>
      </c>
      <c r="E174" s="189">
        <v>1.4497813738346628</v>
      </c>
      <c r="F174" s="45"/>
    </row>
    <row r="175" spans="1:6" ht="15" x14ac:dyDescent="0.25">
      <c r="A175" s="77">
        <f t="shared" si="3"/>
        <v>2019</v>
      </c>
      <c r="B175" s="188">
        <v>1.3379571428165518</v>
      </c>
      <c r="C175" s="188">
        <v>1.5610813040842073</v>
      </c>
      <c r="D175" s="188">
        <v>0.92115095694339444</v>
      </c>
      <c r="E175" s="189">
        <v>1.450772802360468</v>
      </c>
      <c r="F175" s="45"/>
    </row>
    <row r="176" spans="1:6" ht="15.6" thickBot="1" x14ac:dyDescent="0.3">
      <c r="A176" s="84">
        <f t="shared" si="3"/>
        <v>2020</v>
      </c>
      <c r="B176" s="85">
        <f>B175+0.15</f>
        <v>1.4879571428165517</v>
      </c>
      <c r="C176" s="85">
        <f>C175+0.15</f>
        <v>1.7110813040842072</v>
      </c>
      <c r="D176" s="85">
        <f>D175+0.15</f>
        <v>1.0711509569433944</v>
      </c>
      <c r="E176" s="86">
        <f>E175+0.15</f>
        <v>1.6007728023604679</v>
      </c>
      <c r="F176" s="45"/>
    </row>
    <row r="177" spans="1:6" ht="15.6" thickTop="1" x14ac:dyDescent="0.25">
      <c r="A177" s="87"/>
      <c r="B177" s="45"/>
      <c r="C177" s="88"/>
      <c r="D177" s="45"/>
      <c r="E177" s="45"/>
      <c r="F177" s="45"/>
    </row>
  </sheetData>
  <printOptions horizontalCentered="1" verticalCentered="1"/>
  <pageMargins left="0.78740157480314965" right="0.78740157480314965" top="0.98425196850393704" bottom="0.98425196850393704" header="0.51181102362204722" footer="0.51181102362204722"/>
  <pageSetup paperSize="9" scale="2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D26" sqref="D26"/>
    </sheetView>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252</v>
      </c>
    </row>
    <row r="2" spans="1:5" x14ac:dyDescent="0.3">
      <c r="A2" s="19" t="s">
        <v>253</v>
      </c>
    </row>
    <row r="3" spans="1:5" ht="41.55" customHeight="1" x14ac:dyDescent="0.3">
      <c r="A3" s="47"/>
      <c r="B3" s="256" t="s">
        <v>6</v>
      </c>
      <c r="C3" s="256" t="s">
        <v>7</v>
      </c>
      <c r="D3" s="256" t="s">
        <v>8</v>
      </c>
      <c r="E3" s="256" t="s">
        <v>9</v>
      </c>
    </row>
    <row r="4" spans="1:5" x14ac:dyDescent="0.3">
      <c r="A4" s="47" t="s">
        <v>251</v>
      </c>
      <c r="B4" s="46">
        <v>1.4397121637646152E-2</v>
      </c>
      <c r="C4" s="46">
        <v>9.9882189692548265E-2</v>
      </c>
      <c r="D4" s="46">
        <v>0.88572068866980558</v>
      </c>
      <c r="E4" s="46">
        <v>0.61670874905587958</v>
      </c>
    </row>
    <row r="5" spans="1:5" x14ac:dyDescent="0.3">
      <c r="A5" s="47" t="s">
        <v>254</v>
      </c>
      <c r="B5" s="46">
        <v>5.54480802024611E-2</v>
      </c>
      <c r="C5" s="46">
        <v>0.39176584121870556</v>
      </c>
      <c r="D5" s="46">
        <v>0.55278607857883333</v>
      </c>
      <c r="E5" s="46">
        <v>0.21440064715566667</v>
      </c>
    </row>
    <row r="6" spans="1:5" x14ac:dyDescent="0.3">
      <c r="A6" s="47" t="s">
        <v>255</v>
      </c>
      <c r="B6" s="46">
        <v>1.7000000000000001E-2</v>
      </c>
      <c r="C6" s="46">
        <v>0.25885420042499996</v>
      </c>
      <c r="D6" s="46">
        <v>0.72414579957500003</v>
      </c>
      <c r="E6" s="46">
        <v>0.3830132517</v>
      </c>
    </row>
  </sheetData>
  <pageMargins left="0.75" right="0.75" top="1" bottom="1" header="0.5" footer="0.5"/>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89"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250</v>
      </c>
    </row>
    <row r="2" spans="1:7" ht="15" customHeight="1" x14ac:dyDescent="0.3">
      <c r="A2" s="19" t="s">
        <v>247</v>
      </c>
    </row>
    <row r="3" spans="1:7" ht="15" customHeight="1" x14ac:dyDescent="0.3">
      <c r="A3" s="244" t="s">
        <v>256</v>
      </c>
    </row>
    <row r="4" spans="1:7" ht="15" thickBot="1" x14ac:dyDescent="0.35">
      <c r="A4" s="200"/>
    </row>
    <row r="5" spans="1:7" ht="16.8" thickTop="1" thickBot="1" x14ac:dyDescent="0.35">
      <c r="A5" s="213"/>
      <c r="B5" s="419" t="s">
        <v>4</v>
      </c>
      <c r="C5" s="420"/>
      <c r="D5" s="421"/>
      <c r="E5" s="419" t="s">
        <v>245</v>
      </c>
      <c r="F5" s="420"/>
      <c r="G5" s="421"/>
    </row>
    <row r="6" spans="1:7" ht="45.75" customHeight="1" x14ac:dyDescent="0.3">
      <c r="A6" s="243"/>
      <c r="B6" s="245" t="s">
        <v>238</v>
      </c>
      <c r="C6" s="242" t="s">
        <v>237</v>
      </c>
      <c r="D6" s="246" t="s">
        <v>236</v>
      </c>
      <c r="E6" s="245" t="str">
        <f>B6</f>
        <v>P0-50</v>
      </c>
      <c r="F6" s="242" t="str">
        <f>C6</f>
        <v>P50-90</v>
      </c>
      <c r="G6" s="246" t="str">
        <f>D6</f>
        <v>P90-100</v>
      </c>
    </row>
    <row r="7" spans="1:7" x14ac:dyDescent="0.3">
      <c r="A7" s="236">
        <v>1900</v>
      </c>
      <c r="B7" s="247">
        <v>1.2549671398575874E-2</v>
      </c>
      <c r="C7" s="231">
        <v>0.10177155970460287</v>
      </c>
      <c r="D7" s="248">
        <v>0.88225086560258326</v>
      </c>
      <c r="E7" s="247">
        <v>2.5000000000000001E-2</v>
      </c>
      <c r="F7" s="231">
        <f t="shared" ref="F7" si="0">1-E7-G7</f>
        <v>0.14500000000000002</v>
      </c>
      <c r="G7" s="248">
        <v>0.83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1.2377876069232796E-2</v>
      </c>
      <c r="C17" s="231">
        <v>9.1901435260922995E-2</v>
      </c>
      <c r="D17" s="248">
        <v>0.89572068866980603</v>
      </c>
      <c r="E17" s="252">
        <v>2.1999999999999999E-2</v>
      </c>
      <c r="F17" s="231">
        <f t="shared" ref="F17" si="1">1-E17-G17</f>
        <v>0.13800000000000001</v>
      </c>
      <c r="G17" s="248">
        <v>0.84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c r="F20" s="231"/>
      <c r="G20" s="253"/>
    </row>
    <row r="21" spans="1:7" x14ac:dyDescent="0.3">
      <c r="A21" s="236">
        <v>1914</v>
      </c>
      <c r="B21" s="247"/>
      <c r="C21" s="231"/>
      <c r="D21" s="248"/>
      <c r="E21" s="252"/>
      <c r="F21" s="231"/>
      <c r="G21" s="253"/>
    </row>
    <row r="22" spans="1:7" x14ac:dyDescent="0.3">
      <c r="A22" s="236">
        <v>1915</v>
      </c>
      <c r="B22" s="247">
        <v>1.2999999999999999E-2</v>
      </c>
      <c r="C22" s="231">
        <f t="shared" ref="C22" si="2">1-B22-D22</f>
        <v>0.10199999999999998</v>
      </c>
      <c r="D22" s="248">
        <v>0.88500000000000001</v>
      </c>
      <c r="E22" s="252">
        <v>2.1000000000000001E-2</v>
      </c>
      <c r="F22" s="231">
        <f t="shared" ref="F22" si="3">1-E22-G22</f>
        <v>0.15484072489999989</v>
      </c>
      <c r="G22" s="253">
        <v>0.82415927510000009</v>
      </c>
    </row>
    <row r="23" spans="1:7" x14ac:dyDescent="0.3">
      <c r="A23" s="236">
        <v>1916</v>
      </c>
      <c r="B23" s="247"/>
      <c r="C23" s="231"/>
      <c r="D23" s="248"/>
      <c r="E23" s="252"/>
      <c r="F23" s="231"/>
      <c r="G23" s="253"/>
    </row>
    <row r="24" spans="1:7" x14ac:dyDescent="0.3">
      <c r="A24" s="236">
        <v>1917</v>
      </c>
      <c r="B24" s="247"/>
      <c r="C24" s="231"/>
      <c r="D24" s="248"/>
      <c r="E24" s="252"/>
      <c r="F24" s="231"/>
      <c r="G24" s="253"/>
    </row>
    <row r="25" spans="1:7" x14ac:dyDescent="0.3">
      <c r="A25" s="236">
        <v>1918</v>
      </c>
      <c r="B25" s="247"/>
      <c r="C25" s="231"/>
      <c r="D25" s="248"/>
      <c r="E25" s="252"/>
      <c r="F25" s="231"/>
      <c r="G25" s="253"/>
    </row>
    <row r="26" spans="1:7" x14ac:dyDescent="0.3">
      <c r="A26" s="236">
        <v>1919</v>
      </c>
      <c r="B26" s="247"/>
      <c r="C26" s="231"/>
      <c r="D26" s="248"/>
      <c r="E26" s="252"/>
      <c r="F26" s="231"/>
      <c r="G26" s="253"/>
    </row>
    <row r="27" spans="1:7" x14ac:dyDescent="0.3">
      <c r="A27" s="236">
        <v>1920</v>
      </c>
      <c r="B27" s="247">
        <v>1.3312131847837722E-2</v>
      </c>
      <c r="C27" s="231">
        <v>0.12846536693363456</v>
      </c>
      <c r="D27" s="248">
        <v>0.85822248201364992</v>
      </c>
      <c r="E27" s="252">
        <v>1.8870212796736865E-2</v>
      </c>
      <c r="F27" s="231">
        <v>0.18014916310326301</v>
      </c>
      <c r="G27" s="253">
        <v>0.80098062410000004</v>
      </c>
    </row>
    <row r="28" spans="1:7" x14ac:dyDescent="0.3">
      <c r="A28" s="236">
        <v>1921</v>
      </c>
      <c r="B28" s="247"/>
      <c r="C28" s="231"/>
      <c r="D28" s="248"/>
      <c r="E28" s="252"/>
      <c r="F28" s="231"/>
      <c r="G28" s="253"/>
    </row>
    <row r="29" spans="1:7" x14ac:dyDescent="0.3">
      <c r="A29" s="236">
        <v>1922</v>
      </c>
      <c r="B29" s="247"/>
      <c r="C29" s="231"/>
      <c r="D29" s="248"/>
      <c r="E29" s="252"/>
      <c r="F29" s="231"/>
      <c r="G29" s="253"/>
    </row>
    <row r="30" spans="1:7" x14ac:dyDescent="0.3">
      <c r="A30" s="236">
        <v>1923</v>
      </c>
      <c r="B30" s="247"/>
      <c r="C30" s="231"/>
      <c r="D30" s="248"/>
      <c r="E30" s="252"/>
      <c r="F30" s="231"/>
      <c r="G30" s="253"/>
    </row>
    <row r="31" spans="1:7" x14ac:dyDescent="0.3">
      <c r="A31" s="236">
        <v>1924</v>
      </c>
      <c r="B31" s="247"/>
      <c r="C31" s="231"/>
      <c r="D31" s="248"/>
      <c r="E31" s="252"/>
      <c r="F31" s="231"/>
      <c r="G31" s="253"/>
    </row>
    <row r="32" spans="1:7" x14ac:dyDescent="0.3">
      <c r="A32" s="236">
        <v>1925</v>
      </c>
      <c r="B32" s="247">
        <v>1.6724958699479476E-2</v>
      </c>
      <c r="C32" s="231">
        <v>0.14111748144325578</v>
      </c>
      <c r="D32" s="248">
        <v>0.84615754419959999</v>
      </c>
      <c r="E32" s="252">
        <v>1.5319470882882099E-2</v>
      </c>
      <c r="F32" s="231">
        <v>0.16248779541711789</v>
      </c>
      <c r="G32" s="253">
        <v>0.82219273370000001</v>
      </c>
    </row>
    <row r="33" spans="1:7" x14ac:dyDescent="0.3">
      <c r="A33" s="236">
        <v>1926</v>
      </c>
      <c r="B33" s="247"/>
      <c r="C33" s="231"/>
      <c r="D33" s="248"/>
      <c r="E33" s="252"/>
      <c r="F33" s="231"/>
      <c r="G33" s="253"/>
    </row>
    <row r="34" spans="1:7" x14ac:dyDescent="0.3">
      <c r="A34" s="236">
        <v>1927</v>
      </c>
      <c r="B34" s="247"/>
      <c r="C34" s="231"/>
      <c r="D34" s="248"/>
      <c r="E34" s="252"/>
      <c r="F34" s="231"/>
      <c r="G34" s="253"/>
    </row>
    <row r="35" spans="1:7" x14ac:dyDescent="0.3">
      <c r="A35" s="236">
        <v>1928</v>
      </c>
      <c r="B35" s="247"/>
      <c r="C35" s="231"/>
      <c r="D35" s="248"/>
      <c r="E35" s="252"/>
      <c r="F35" s="231"/>
      <c r="G35" s="253"/>
    </row>
    <row r="36" spans="1:7" x14ac:dyDescent="0.3">
      <c r="A36" s="236">
        <v>1929</v>
      </c>
      <c r="B36" s="247"/>
      <c r="C36" s="231"/>
      <c r="D36" s="248"/>
      <c r="E36" s="252"/>
      <c r="F36" s="231"/>
      <c r="G36" s="253"/>
    </row>
    <row r="37" spans="1:7" x14ac:dyDescent="0.3">
      <c r="A37" s="236">
        <v>1930</v>
      </c>
      <c r="B37" s="247">
        <v>1.7626719366768202E-2</v>
      </c>
      <c r="C37" s="231">
        <f>1-B37-D37</f>
        <v>0.11190611540156481</v>
      </c>
      <c r="D37" s="248">
        <v>0.87046716523166701</v>
      </c>
      <c r="E37" s="252">
        <v>1.3276177568751872E-2</v>
      </c>
      <c r="F37" s="231">
        <v>0.14081536113124815</v>
      </c>
      <c r="G37" s="253">
        <v>0.84590846129999997</v>
      </c>
    </row>
    <row r="38" spans="1:7" x14ac:dyDescent="0.3">
      <c r="A38" s="236">
        <v>1931</v>
      </c>
      <c r="B38" s="247"/>
      <c r="C38" s="231"/>
      <c r="D38" s="248"/>
      <c r="E38" s="252"/>
      <c r="F38" s="231"/>
      <c r="G38" s="253"/>
    </row>
    <row r="39" spans="1:7" x14ac:dyDescent="0.3">
      <c r="A39" s="236">
        <v>1932</v>
      </c>
      <c r="B39" s="247"/>
      <c r="C39" s="231"/>
      <c r="D39" s="248"/>
      <c r="E39" s="252"/>
      <c r="F39" s="231"/>
      <c r="G39" s="253"/>
    </row>
    <row r="40" spans="1:7" x14ac:dyDescent="0.3">
      <c r="A40" s="236">
        <v>1933</v>
      </c>
      <c r="B40" s="247"/>
      <c r="C40" s="231"/>
      <c r="D40" s="248"/>
      <c r="E40" s="252"/>
      <c r="F40" s="231"/>
      <c r="G40" s="253"/>
    </row>
    <row r="41" spans="1:7" x14ac:dyDescent="0.3">
      <c r="A41" s="236">
        <v>1934</v>
      </c>
      <c r="B41" s="247"/>
      <c r="C41" s="231"/>
      <c r="D41" s="248"/>
      <c r="E41" s="252"/>
      <c r="F41" s="231"/>
      <c r="G41" s="253"/>
    </row>
    <row r="42" spans="1:7" x14ac:dyDescent="0.3">
      <c r="A42" s="236">
        <v>1935</v>
      </c>
      <c r="B42" s="247">
        <v>1.9352884631039319E-2</v>
      </c>
      <c r="C42" s="231">
        <f>1-B42-D42</f>
        <v>0.13975433296699369</v>
      </c>
      <c r="D42" s="248">
        <v>0.84089278240196697</v>
      </c>
      <c r="E42" s="252">
        <v>1.5783067229449752E-2</v>
      </c>
      <c r="F42" s="231">
        <v>0.16740498537055026</v>
      </c>
      <c r="G42" s="253">
        <v>0.81681194739999996</v>
      </c>
    </row>
    <row r="43" spans="1:7" x14ac:dyDescent="0.3">
      <c r="A43" s="236">
        <v>1936</v>
      </c>
      <c r="B43" s="247"/>
      <c r="C43" s="231"/>
      <c r="D43" s="248"/>
      <c r="E43" s="252"/>
      <c r="F43" s="231"/>
      <c r="G43" s="253"/>
    </row>
    <row r="44" spans="1:7" x14ac:dyDescent="0.3">
      <c r="A44" s="236">
        <v>1937</v>
      </c>
      <c r="B44" s="247"/>
      <c r="C44" s="231"/>
      <c r="D44" s="248"/>
      <c r="E44" s="252"/>
      <c r="F44" s="231"/>
      <c r="G44" s="253"/>
    </row>
    <row r="45" spans="1:7" x14ac:dyDescent="0.3">
      <c r="A45" s="236">
        <v>1938</v>
      </c>
      <c r="B45" s="247"/>
      <c r="C45" s="231"/>
      <c r="D45" s="248"/>
      <c r="E45" s="252"/>
      <c r="F45" s="231"/>
      <c r="G45" s="253"/>
    </row>
    <row r="46" spans="1:7" x14ac:dyDescent="0.3">
      <c r="A46" s="236">
        <v>1939</v>
      </c>
      <c r="B46" s="247"/>
      <c r="C46" s="231"/>
      <c r="D46" s="248"/>
      <c r="E46" s="252"/>
      <c r="F46" s="231"/>
      <c r="G46" s="253"/>
    </row>
    <row r="47" spans="1:7" x14ac:dyDescent="0.3">
      <c r="A47" s="236">
        <v>1940</v>
      </c>
      <c r="B47" s="247">
        <v>2.3476657263253486E-2</v>
      </c>
      <c r="C47" s="231">
        <f>1-B47-D47</f>
        <v>0.16245352671962954</v>
      </c>
      <c r="D47" s="248">
        <v>0.81406981601711703</v>
      </c>
      <c r="E47" s="252">
        <v>1.9708290203677738E-2</v>
      </c>
      <c r="F47" s="231">
        <v>0.20903833109632231</v>
      </c>
      <c r="G47" s="253">
        <v>0.77125337869999999</v>
      </c>
    </row>
    <row r="48" spans="1:7" x14ac:dyDescent="0.3">
      <c r="A48" s="236">
        <v>1941</v>
      </c>
      <c r="B48" s="247"/>
      <c r="C48" s="231"/>
      <c r="D48" s="248"/>
      <c r="E48" s="252"/>
      <c r="F48" s="231"/>
      <c r="G48" s="253"/>
    </row>
    <row r="49" spans="1:7" x14ac:dyDescent="0.3">
      <c r="A49" s="236">
        <v>1942</v>
      </c>
      <c r="B49" s="247"/>
      <c r="C49" s="231"/>
      <c r="D49" s="248"/>
      <c r="E49" s="252"/>
      <c r="F49" s="231"/>
      <c r="G49" s="253"/>
    </row>
    <row r="50" spans="1:7" x14ac:dyDescent="0.3">
      <c r="A50" s="236">
        <v>1943</v>
      </c>
      <c r="B50" s="247"/>
      <c r="C50" s="231"/>
      <c r="D50" s="248"/>
      <c r="E50" s="252"/>
      <c r="F50" s="231"/>
      <c r="G50" s="253"/>
    </row>
    <row r="51" spans="1:7" x14ac:dyDescent="0.3">
      <c r="A51" s="236">
        <v>1944</v>
      </c>
      <c r="B51" s="247"/>
      <c r="C51" s="231"/>
      <c r="D51" s="248"/>
      <c r="E51" s="252"/>
      <c r="F51" s="231"/>
      <c r="G51" s="253"/>
    </row>
    <row r="52" spans="1:7" x14ac:dyDescent="0.3">
      <c r="A52" s="236">
        <v>1945</v>
      </c>
      <c r="B52" s="247">
        <v>2.2911574555757142E-2</v>
      </c>
      <c r="C52" s="231">
        <f>1-B52-D52</f>
        <v>0.19913943722904293</v>
      </c>
      <c r="D52" s="248">
        <v>0.77794898821519998</v>
      </c>
      <c r="E52" s="252">
        <v>2.4324936132149817E-2</v>
      </c>
      <c r="F52" s="231">
        <v>0.25800533686785021</v>
      </c>
      <c r="G52" s="253">
        <v>0.71766972699999998</v>
      </c>
    </row>
    <row r="53" spans="1:7" x14ac:dyDescent="0.3">
      <c r="A53" s="236">
        <v>1946</v>
      </c>
      <c r="B53" s="247"/>
      <c r="C53" s="231"/>
      <c r="D53" s="248"/>
      <c r="E53" s="252"/>
      <c r="F53" s="231"/>
      <c r="G53" s="253"/>
    </row>
    <row r="54" spans="1:7" x14ac:dyDescent="0.3">
      <c r="A54" s="236">
        <v>1947</v>
      </c>
      <c r="B54" s="247"/>
      <c r="C54" s="231"/>
      <c r="D54" s="248"/>
      <c r="E54" s="252"/>
      <c r="F54" s="231"/>
      <c r="G54" s="253"/>
    </row>
    <row r="55" spans="1:7" x14ac:dyDescent="0.3">
      <c r="A55" s="236">
        <v>1948</v>
      </c>
      <c r="B55" s="247"/>
      <c r="C55" s="231"/>
      <c r="D55" s="248"/>
      <c r="E55" s="252"/>
      <c r="F55" s="231"/>
      <c r="G55" s="253"/>
    </row>
    <row r="56" spans="1:7" x14ac:dyDescent="0.3">
      <c r="A56" s="236">
        <v>1949</v>
      </c>
      <c r="B56" s="247"/>
      <c r="C56" s="231"/>
      <c r="D56" s="248"/>
      <c r="E56" s="252"/>
      <c r="F56" s="231"/>
      <c r="G56" s="253"/>
    </row>
    <row r="57" spans="1:7" x14ac:dyDescent="0.3">
      <c r="A57" s="236">
        <v>1950</v>
      </c>
      <c r="B57" s="247">
        <v>2.6371817850593268E-2</v>
      </c>
      <c r="C57" s="231">
        <f>1-B57-D57</f>
        <v>0.23161095214733973</v>
      </c>
      <c r="D57" s="248">
        <v>0.74201723000206699</v>
      </c>
      <c r="E57" s="252">
        <v>2.7339990310987463E-2</v>
      </c>
      <c r="F57" s="231">
        <v>0.28998486868901252</v>
      </c>
      <c r="G57" s="253">
        <v>0.68267514100000004</v>
      </c>
    </row>
    <row r="58" spans="1:7" x14ac:dyDescent="0.3">
      <c r="A58" s="236">
        <v>1951</v>
      </c>
      <c r="B58" s="247"/>
      <c r="C58" s="231"/>
      <c r="D58" s="248"/>
      <c r="E58" s="252"/>
      <c r="F58" s="231"/>
      <c r="G58" s="253"/>
    </row>
    <row r="59" spans="1:7" x14ac:dyDescent="0.3">
      <c r="A59" s="236">
        <v>1952</v>
      </c>
      <c r="B59" s="247"/>
      <c r="C59" s="231"/>
      <c r="D59" s="248"/>
      <c r="E59" s="252"/>
      <c r="F59" s="231"/>
      <c r="G59" s="253"/>
    </row>
    <row r="60" spans="1:7" x14ac:dyDescent="0.3">
      <c r="A60" s="236">
        <v>1953</v>
      </c>
      <c r="B60" s="247"/>
      <c r="C60" s="231"/>
      <c r="D60" s="248"/>
      <c r="E60" s="252"/>
      <c r="F60" s="231"/>
      <c r="G60" s="253"/>
    </row>
    <row r="61" spans="1:7" x14ac:dyDescent="0.3">
      <c r="A61" s="236">
        <v>1954</v>
      </c>
      <c r="B61" s="247"/>
      <c r="C61" s="231"/>
      <c r="D61" s="248"/>
      <c r="E61" s="252"/>
      <c r="F61" s="231"/>
      <c r="G61" s="253"/>
    </row>
    <row r="62" spans="1:7" x14ac:dyDescent="0.3">
      <c r="A62" s="236">
        <v>1955</v>
      </c>
      <c r="B62" s="247">
        <v>3.4670606820506746E-2</v>
      </c>
      <c r="C62" s="231">
        <v>0.24439730116744998</v>
      </c>
      <c r="D62" s="248">
        <v>0.72093207410180005</v>
      </c>
      <c r="E62" s="252">
        <v>2.7453188251480791E-2</v>
      </c>
      <c r="F62" s="231">
        <v>0.29118551614851917</v>
      </c>
      <c r="G62" s="253">
        <v>0.68136129560000003</v>
      </c>
    </row>
    <row r="63" spans="1:7" x14ac:dyDescent="0.3">
      <c r="A63" s="236">
        <v>1956</v>
      </c>
      <c r="B63" s="247"/>
      <c r="C63" s="231"/>
      <c r="D63" s="248"/>
      <c r="E63" s="252"/>
      <c r="F63" s="231"/>
      <c r="G63" s="253"/>
    </row>
    <row r="64" spans="1:7" x14ac:dyDescent="0.3">
      <c r="A64" s="236">
        <v>1957</v>
      </c>
      <c r="B64" s="247"/>
      <c r="C64" s="231"/>
      <c r="D64" s="248"/>
      <c r="E64" s="252"/>
      <c r="F64" s="231"/>
      <c r="G64" s="253"/>
    </row>
    <row r="65" spans="1:44" x14ac:dyDescent="0.3">
      <c r="A65" s="236">
        <v>1958</v>
      </c>
      <c r="B65" s="247"/>
      <c r="C65" s="231"/>
      <c r="D65" s="248"/>
      <c r="E65" s="252"/>
      <c r="F65" s="231"/>
      <c r="G65" s="253"/>
    </row>
    <row r="66" spans="1:44" x14ac:dyDescent="0.3">
      <c r="A66" s="236">
        <v>1959</v>
      </c>
      <c r="B66" s="247"/>
      <c r="C66" s="231"/>
      <c r="D66" s="248"/>
      <c r="E66" s="252"/>
      <c r="F66" s="231"/>
      <c r="G66" s="253"/>
    </row>
    <row r="67" spans="1:44" x14ac:dyDescent="0.3">
      <c r="A67" s="236">
        <v>1960</v>
      </c>
      <c r="B67" s="247">
        <v>4.3159636603077672E-2</v>
      </c>
      <c r="C67" s="231">
        <v>0.27746569335242649</v>
      </c>
      <c r="D67" s="248">
        <v>0.67937467004454988</v>
      </c>
      <c r="E67" s="252">
        <v>2.597493041708266E-2</v>
      </c>
      <c r="F67" s="231">
        <v>0.27550619808291732</v>
      </c>
      <c r="G67" s="253">
        <v>0.69851887150000003</v>
      </c>
    </row>
    <row r="68" spans="1:44" x14ac:dyDescent="0.3">
      <c r="A68" s="236">
        <v>1961</v>
      </c>
      <c r="B68" s="247"/>
      <c r="C68" s="231"/>
      <c r="D68" s="248"/>
      <c r="E68" s="252"/>
      <c r="F68" s="231"/>
      <c r="G68" s="253"/>
    </row>
    <row r="69" spans="1:44" x14ac:dyDescent="0.3">
      <c r="A69" s="236">
        <v>1962</v>
      </c>
      <c r="B69" s="247"/>
      <c r="C69" s="231"/>
      <c r="D69" s="248"/>
      <c r="E69" s="252"/>
      <c r="F69" s="231"/>
      <c r="G69" s="253"/>
    </row>
    <row r="70" spans="1:44" x14ac:dyDescent="0.3">
      <c r="A70" s="236">
        <v>1963</v>
      </c>
      <c r="B70" s="247"/>
      <c r="C70" s="231"/>
      <c r="D70" s="248"/>
      <c r="E70" s="252"/>
      <c r="F70" s="231"/>
      <c r="G70" s="253"/>
    </row>
    <row r="71" spans="1:44" x14ac:dyDescent="0.3">
      <c r="A71" s="236">
        <v>1964</v>
      </c>
      <c r="B71" s="247"/>
      <c r="C71" s="231"/>
      <c r="D71" s="248"/>
      <c r="E71" s="252"/>
      <c r="F71" s="231"/>
      <c r="G71" s="253"/>
    </row>
    <row r="72" spans="1:44" x14ac:dyDescent="0.3">
      <c r="A72" s="236">
        <v>1965</v>
      </c>
      <c r="B72" s="247">
        <v>6.0167019907335521E-2</v>
      </c>
      <c r="C72" s="231">
        <v>0.29432705375527857</v>
      </c>
      <c r="D72" s="248">
        <v>0.64550589499251798</v>
      </c>
      <c r="E72" s="252">
        <v>2.3099999999999999E-2</v>
      </c>
      <c r="F72" s="231">
        <v>0.27849999999999997</v>
      </c>
      <c r="G72" s="253">
        <v>0.69840000000000002</v>
      </c>
    </row>
    <row r="73" spans="1:44" x14ac:dyDescent="0.3">
      <c r="A73" s="236">
        <v>1966</v>
      </c>
      <c r="B73" s="247"/>
      <c r="C73" s="231"/>
      <c r="D73" s="248"/>
      <c r="E73" s="252"/>
      <c r="F73" s="231"/>
      <c r="G73" s="253"/>
    </row>
    <row r="74" spans="1:44" x14ac:dyDescent="0.3">
      <c r="A74" s="236">
        <v>1967</v>
      </c>
      <c r="B74" s="247"/>
      <c r="C74" s="231"/>
      <c r="D74" s="248"/>
      <c r="E74" s="252"/>
      <c r="F74" s="231"/>
      <c r="G74" s="253"/>
    </row>
    <row r="75" spans="1:44" x14ac:dyDescent="0.3">
      <c r="A75" s="236">
        <v>1968</v>
      </c>
      <c r="B75" s="247"/>
      <c r="C75" s="231"/>
      <c r="D75" s="248"/>
      <c r="E75" s="252"/>
      <c r="F75" s="231"/>
      <c r="G75" s="253"/>
    </row>
    <row r="76" spans="1:44" x14ac:dyDescent="0.3">
      <c r="A76" s="236">
        <v>1969</v>
      </c>
      <c r="B76" s="247"/>
      <c r="C76" s="231"/>
      <c r="D76" s="248"/>
      <c r="E76" s="252"/>
      <c r="F76" s="231"/>
      <c r="G76" s="253"/>
    </row>
    <row r="77" spans="1:44" s="241" customFormat="1" x14ac:dyDescent="0.3">
      <c r="A77" s="239">
        <v>1970</v>
      </c>
      <c r="B77" s="247">
        <v>6.9406709039375306E-2</v>
      </c>
      <c r="C77" s="231">
        <v>0.31200150153660799</v>
      </c>
      <c r="D77" s="248">
        <v>0.61859174659522231</v>
      </c>
      <c r="E77" s="252">
        <v>2.1299999999999999E-2</v>
      </c>
      <c r="F77" s="231">
        <v>0.2913</v>
      </c>
      <c r="G77" s="253">
        <v>0.68740000000000001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c r="C78" s="231"/>
      <c r="D78" s="248"/>
      <c r="E78" s="252"/>
      <c r="F78" s="231"/>
      <c r="G78" s="253"/>
    </row>
    <row r="79" spans="1:44" x14ac:dyDescent="0.3">
      <c r="A79" s="236">
        <v>1972</v>
      </c>
      <c r="B79" s="247"/>
      <c r="C79" s="231"/>
      <c r="D79" s="248"/>
      <c r="E79" s="252"/>
      <c r="F79" s="231"/>
      <c r="G79" s="253"/>
    </row>
    <row r="80" spans="1:44" x14ac:dyDescent="0.3">
      <c r="A80" s="236">
        <v>1973</v>
      </c>
      <c r="B80" s="247"/>
      <c r="C80" s="231"/>
      <c r="D80" s="248"/>
      <c r="E80" s="252"/>
      <c r="F80" s="231"/>
      <c r="G80" s="253"/>
    </row>
    <row r="81" spans="1:7" x14ac:dyDescent="0.3">
      <c r="A81" s="236">
        <v>1974</v>
      </c>
      <c r="B81" s="247"/>
      <c r="C81" s="231"/>
      <c r="D81" s="248"/>
      <c r="E81" s="252"/>
      <c r="F81" s="231"/>
      <c r="G81" s="253"/>
    </row>
    <row r="82" spans="1:7" x14ac:dyDescent="0.3">
      <c r="A82" s="236">
        <v>1975</v>
      </c>
      <c r="B82" s="247">
        <v>7.2679173245130901E-2</v>
      </c>
      <c r="C82" s="231">
        <v>0.35057141477574882</v>
      </c>
      <c r="D82" s="248">
        <v>0.57674940350116677</v>
      </c>
      <c r="E82" s="252">
        <v>2.1999999999999999E-2</v>
      </c>
      <c r="F82" s="231">
        <v>0.31630000000000003</v>
      </c>
      <c r="G82" s="253">
        <v>0.66169999999999995</v>
      </c>
    </row>
    <row r="83" spans="1:7" x14ac:dyDescent="0.3">
      <c r="A83" s="236">
        <v>1976</v>
      </c>
      <c r="B83" s="247"/>
      <c r="C83" s="231"/>
      <c r="D83" s="248"/>
      <c r="E83" s="252"/>
      <c r="F83" s="231"/>
      <c r="G83" s="253"/>
    </row>
    <row r="84" spans="1:7" x14ac:dyDescent="0.3">
      <c r="A84" s="236">
        <v>1977</v>
      </c>
      <c r="B84" s="247"/>
      <c r="C84" s="231"/>
      <c r="D84" s="248"/>
      <c r="E84" s="252"/>
      <c r="F84" s="231"/>
      <c r="G84" s="253"/>
    </row>
    <row r="85" spans="1:7" x14ac:dyDescent="0.3">
      <c r="A85" s="236">
        <v>1978</v>
      </c>
      <c r="B85" s="247"/>
      <c r="C85" s="231"/>
      <c r="D85" s="248"/>
      <c r="E85" s="252"/>
      <c r="F85" s="231"/>
      <c r="G85" s="253"/>
    </row>
    <row r="86" spans="1:7" x14ac:dyDescent="0.3">
      <c r="A86" s="236">
        <v>1979</v>
      </c>
      <c r="B86" s="247"/>
      <c r="C86" s="231"/>
      <c r="D86" s="248"/>
      <c r="E86" s="252"/>
      <c r="F86" s="231"/>
      <c r="G86" s="253"/>
    </row>
    <row r="87" spans="1:7" x14ac:dyDescent="0.3">
      <c r="A87" s="236">
        <v>1980</v>
      </c>
      <c r="B87" s="247">
        <v>7.932259339251492E-2</v>
      </c>
      <c r="C87" s="231">
        <v>0.37925754680493623</v>
      </c>
      <c r="D87" s="248">
        <v>0.54141985980249996</v>
      </c>
      <c r="E87" s="252">
        <v>2.1999999999999999E-2</v>
      </c>
      <c r="F87" s="231">
        <v>0.33599999999999997</v>
      </c>
      <c r="G87" s="253">
        <v>0.64200000000000002</v>
      </c>
    </row>
    <row r="88" spans="1:7" x14ac:dyDescent="0.3">
      <c r="A88" s="236">
        <v>1981</v>
      </c>
      <c r="B88" s="247"/>
      <c r="C88" s="231"/>
      <c r="D88" s="248"/>
      <c r="E88" s="252"/>
      <c r="F88" s="231"/>
      <c r="G88" s="253"/>
    </row>
    <row r="89" spans="1:7" x14ac:dyDescent="0.3">
      <c r="A89" s="236">
        <v>1982</v>
      </c>
      <c r="B89" s="247"/>
      <c r="C89" s="231"/>
      <c r="D89" s="248"/>
      <c r="E89" s="252"/>
      <c r="F89" s="231"/>
      <c r="G89" s="253"/>
    </row>
    <row r="90" spans="1:7" x14ac:dyDescent="0.3">
      <c r="A90" s="236">
        <v>1983</v>
      </c>
      <c r="B90" s="247"/>
      <c r="C90" s="231"/>
      <c r="D90" s="248"/>
      <c r="E90" s="252"/>
      <c r="F90" s="231"/>
      <c r="G90" s="253"/>
    </row>
    <row r="91" spans="1:7" x14ac:dyDescent="0.3">
      <c r="A91" s="236">
        <v>1984</v>
      </c>
      <c r="B91" s="247"/>
      <c r="C91" s="231"/>
      <c r="D91" s="248"/>
      <c r="E91" s="252"/>
      <c r="F91" s="231"/>
      <c r="G91" s="253"/>
    </row>
    <row r="92" spans="1:7" x14ac:dyDescent="0.3">
      <c r="A92" s="236">
        <v>1985</v>
      </c>
      <c r="B92" s="247">
        <v>8.9499726027370163E-2</v>
      </c>
      <c r="C92" s="231">
        <v>0.40289779853906976</v>
      </c>
      <c r="D92" s="248">
        <v>0.50893147543333295</v>
      </c>
      <c r="E92" s="252">
        <v>2.6599999999999999E-2</v>
      </c>
      <c r="F92" s="231">
        <v>0.3523</v>
      </c>
      <c r="G92" s="253">
        <v>0.62109999999999999</v>
      </c>
    </row>
    <row r="93" spans="1:7" x14ac:dyDescent="0.3">
      <c r="A93" s="236">
        <v>1986</v>
      </c>
      <c r="B93" s="247"/>
      <c r="C93" s="231"/>
      <c r="D93" s="248"/>
      <c r="E93" s="252"/>
      <c r="F93" s="231"/>
      <c r="G93" s="253"/>
    </row>
    <row r="94" spans="1:7" x14ac:dyDescent="0.3">
      <c r="A94" s="236">
        <v>1987</v>
      </c>
      <c r="B94" s="247"/>
      <c r="C94" s="231"/>
      <c r="D94" s="248"/>
      <c r="E94" s="252"/>
      <c r="F94" s="231"/>
      <c r="G94" s="253"/>
    </row>
    <row r="95" spans="1:7" x14ac:dyDescent="0.3">
      <c r="A95" s="236">
        <v>1988</v>
      </c>
      <c r="B95" s="247"/>
      <c r="C95" s="231"/>
      <c r="D95" s="248"/>
      <c r="E95" s="252"/>
      <c r="F95" s="231"/>
      <c r="G95" s="253"/>
    </row>
    <row r="96" spans="1:7" x14ac:dyDescent="0.3">
      <c r="A96" s="236">
        <v>1989</v>
      </c>
      <c r="B96" s="247"/>
      <c r="C96" s="231"/>
      <c r="D96" s="248"/>
      <c r="E96" s="252"/>
      <c r="F96" s="231"/>
      <c r="G96" s="253"/>
    </row>
    <row r="97" spans="1:7" x14ac:dyDescent="0.3">
      <c r="A97" s="236">
        <v>1990</v>
      </c>
      <c r="B97" s="247">
        <v>8.8843315716586657E-2</v>
      </c>
      <c r="C97" s="231">
        <v>0.39598028080518599</v>
      </c>
      <c r="D97" s="248">
        <v>0.51517640347786697</v>
      </c>
      <c r="E97" s="252">
        <v>2.6800000000000001E-2</v>
      </c>
      <c r="F97" s="231">
        <v>0.33170000000000005</v>
      </c>
      <c r="G97" s="253">
        <v>0.64149999999999996</v>
      </c>
    </row>
    <row r="98" spans="1:7" x14ac:dyDescent="0.3">
      <c r="A98" s="236">
        <v>1991</v>
      </c>
      <c r="B98" s="247"/>
      <c r="C98" s="231"/>
      <c r="D98" s="248"/>
      <c r="E98" s="252"/>
      <c r="F98" s="231"/>
      <c r="G98" s="253"/>
    </row>
    <row r="99" spans="1:7" x14ac:dyDescent="0.3">
      <c r="A99" s="236">
        <v>1992</v>
      </c>
      <c r="B99" s="247"/>
      <c r="C99" s="231"/>
      <c r="D99" s="248"/>
      <c r="E99" s="252"/>
      <c r="F99" s="231"/>
      <c r="G99" s="253"/>
    </row>
    <row r="100" spans="1:7" x14ac:dyDescent="0.3">
      <c r="A100" s="236">
        <v>1993</v>
      </c>
      <c r="B100" s="247"/>
      <c r="C100" s="231"/>
      <c r="D100" s="248"/>
      <c r="E100" s="252"/>
      <c r="F100" s="231"/>
      <c r="G100" s="253"/>
    </row>
    <row r="101" spans="1:7" x14ac:dyDescent="0.3">
      <c r="A101" s="236">
        <v>1994</v>
      </c>
      <c r="B101" s="247"/>
      <c r="C101" s="231"/>
      <c r="D101" s="248"/>
      <c r="E101" s="252"/>
      <c r="F101" s="231"/>
      <c r="G101" s="253"/>
    </row>
    <row r="102" spans="1:7" x14ac:dyDescent="0.3">
      <c r="A102" s="236">
        <v>1995</v>
      </c>
      <c r="B102" s="247">
        <v>7.8742030674573915E-2</v>
      </c>
      <c r="C102" s="231">
        <v>0.39998138525071186</v>
      </c>
      <c r="D102" s="248">
        <v>0.5212765840746667</v>
      </c>
      <c r="E102" s="252">
        <v>2.06E-2</v>
      </c>
      <c r="F102" s="231">
        <v>0.31819999999999998</v>
      </c>
      <c r="G102" s="253">
        <v>0.66120000000000001</v>
      </c>
    </row>
    <row r="103" spans="1:7" x14ac:dyDescent="0.3">
      <c r="A103" s="236">
        <v>1996</v>
      </c>
      <c r="B103" s="247"/>
      <c r="C103" s="231"/>
      <c r="D103" s="248"/>
      <c r="E103" s="252"/>
      <c r="F103" s="231"/>
      <c r="G103" s="253"/>
    </row>
    <row r="104" spans="1:7" x14ac:dyDescent="0.3">
      <c r="A104" s="236">
        <v>1997</v>
      </c>
      <c r="B104" s="247"/>
      <c r="C104" s="231"/>
      <c r="D104" s="248"/>
      <c r="E104" s="252"/>
      <c r="F104" s="231"/>
      <c r="G104" s="253"/>
    </row>
    <row r="105" spans="1:7" x14ac:dyDescent="0.3">
      <c r="A105" s="236">
        <v>1998</v>
      </c>
      <c r="B105" s="247"/>
      <c r="C105" s="231"/>
      <c r="D105" s="248"/>
      <c r="E105" s="252"/>
      <c r="F105" s="231"/>
      <c r="G105" s="253"/>
    </row>
    <row r="106" spans="1:7" x14ac:dyDescent="0.3">
      <c r="A106" s="236">
        <v>1999</v>
      </c>
      <c r="B106" s="247"/>
      <c r="C106" s="231"/>
      <c r="D106" s="248"/>
      <c r="E106" s="252"/>
      <c r="F106" s="231"/>
      <c r="G106" s="253"/>
    </row>
    <row r="107" spans="1:7" x14ac:dyDescent="0.3">
      <c r="A107" s="236">
        <v>2000</v>
      </c>
      <c r="B107" s="247">
        <v>7.4751688975235889E-2</v>
      </c>
      <c r="C107" s="231">
        <v>0.39160119208263938</v>
      </c>
      <c r="D107" s="248">
        <v>0.53364711894226657</v>
      </c>
      <c r="E107" s="252">
        <v>1.7500000000000002E-2</v>
      </c>
      <c r="F107" s="231">
        <v>0.3039</v>
      </c>
      <c r="G107" s="253">
        <v>0.67859999999999998</v>
      </c>
    </row>
    <row r="108" spans="1:7" x14ac:dyDescent="0.3">
      <c r="A108" s="236">
        <v>2001</v>
      </c>
      <c r="B108" s="247"/>
      <c r="C108" s="231"/>
      <c r="D108" s="248"/>
      <c r="E108" s="252"/>
      <c r="F108" s="231"/>
      <c r="G108" s="253"/>
    </row>
    <row r="109" spans="1:7" x14ac:dyDescent="0.3">
      <c r="A109" s="236">
        <v>2002</v>
      </c>
      <c r="B109" s="247"/>
      <c r="C109" s="231"/>
      <c r="D109" s="248"/>
      <c r="E109" s="252"/>
      <c r="F109" s="231"/>
      <c r="G109" s="253"/>
    </row>
    <row r="110" spans="1:7" x14ac:dyDescent="0.3">
      <c r="A110" s="236">
        <v>2003</v>
      </c>
      <c r="B110" s="247"/>
      <c r="C110" s="231"/>
      <c r="D110" s="248"/>
      <c r="E110" s="252"/>
      <c r="F110" s="231"/>
      <c r="G110" s="253"/>
    </row>
    <row r="111" spans="1:7" x14ac:dyDescent="0.3">
      <c r="A111" s="236">
        <v>2004</v>
      </c>
      <c r="B111" s="247"/>
      <c r="C111" s="231"/>
      <c r="D111" s="248"/>
      <c r="E111" s="252"/>
      <c r="F111" s="231"/>
      <c r="G111" s="253"/>
    </row>
    <row r="112" spans="1:7" x14ac:dyDescent="0.3">
      <c r="A112" s="236">
        <v>2005</v>
      </c>
      <c r="B112" s="247">
        <v>7.1879844592417322E-2</v>
      </c>
      <c r="C112" s="231">
        <v>0.39308598511070819</v>
      </c>
      <c r="D112" s="248">
        <v>0.53604037029697771</v>
      </c>
      <c r="E112" s="252">
        <v>1.8599999999999998E-2</v>
      </c>
      <c r="F112" s="231">
        <v>0.30219999999999997</v>
      </c>
      <c r="G112" s="253">
        <v>0.67920000000000003</v>
      </c>
    </row>
    <row r="113" spans="1:7" x14ac:dyDescent="0.3">
      <c r="A113" s="236">
        <v>2006</v>
      </c>
      <c r="B113" s="247"/>
      <c r="C113" s="231"/>
      <c r="D113" s="248"/>
      <c r="E113" s="252"/>
      <c r="F113" s="231"/>
      <c r="G113" s="253"/>
    </row>
    <row r="114" spans="1:7" x14ac:dyDescent="0.3">
      <c r="A114" s="236">
        <v>2007</v>
      </c>
      <c r="B114" s="247"/>
      <c r="C114" s="231"/>
      <c r="D114" s="248"/>
      <c r="E114" s="252"/>
      <c r="F114" s="231"/>
      <c r="G114" s="253"/>
    </row>
    <row r="115" spans="1:7" x14ac:dyDescent="0.3">
      <c r="A115" s="236">
        <v>2008</v>
      </c>
      <c r="B115" s="247"/>
      <c r="C115" s="231"/>
      <c r="D115" s="248"/>
      <c r="E115" s="252"/>
      <c r="F115" s="231"/>
      <c r="G115" s="253"/>
    </row>
    <row r="116" spans="1:7" x14ac:dyDescent="0.3">
      <c r="A116" s="236">
        <v>2009</v>
      </c>
      <c r="B116" s="247"/>
      <c r="C116" s="231"/>
      <c r="D116" s="248"/>
      <c r="E116" s="252"/>
      <c r="F116" s="231"/>
      <c r="G116" s="253"/>
    </row>
    <row r="117" spans="1:7" x14ac:dyDescent="0.3">
      <c r="A117" s="236">
        <v>2010</v>
      </c>
      <c r="B117" s="247">
        <v>6.2656320844281355E-2</v>
      </c>
      <c r="C117" s="231">
        <v>0.38893418086356485</v>
      </c>
      <c r="D117" s="248">
        <v>0.54840949829223329</v>
      </c>
      <c r="E117" s="252">
        <v>8.8999999999999999E-3</v>
      </c>
      <c r="F117" s="231">
        <v>0.2823</v>
      </c>
      <c r="G117" s="253">
        <v>0.70879999999999999</v>
      </c>
    </row>
    <row r="118" spans="1:7" x14ac:dyDescent="0.3">
      <c r="A118" s="236">
        <v>2011</v>
      </c>
      <c r="B118" s="247"/>
      <c r="C118" s="231"/>
      <c r="D118" s="248"/>
      <c r="E118" s="252"/>
      <c r="F118" s="231"/>
      <c r="G118" s="253"/>
    </row>
    <row r="119" spans="1:7" x14ac:dyDescent="0.3">
      <c r="A119" s="236">
        <v>2012</v>
      </c>
      <c r="B119" s="247"/>
      <c r="C119" s="231"/>
      <c r="D119" s="248"/>
      <c r="E119" s="252"/>
      <c r="F119" s="231"/>
      <c r="G119" s="253"/>
    </row>
    <row r="120" spans="1:7" x14ac:dyDescent="0.3">
      <c r="A120" s="236">
        <v>2013</v>
      </c>
      <c r="B120" s="247"/>
      <c r="C120" s="231"/>
      <c r="D120" s="248"/>
      <c r="E120" s="252"/>
      <c r="F120" s="231"/>
      <c r="G120" s="253"/>
    </row>
    <row r="121" spans="1:7" ht="15" thickBot="1" x14ac:dyDescent="0.35">
      <c r="A121" s="240">
        <v>2014</v>
      </c>
      <c r="B121" s="247"/>
      <c r="C121" s="231"/>
      <c r="D121" s="248"/>
      <c r="E121" s="252"/>
      <c r="F121" s="231"/>
      <c r="G121" s="253"/>
    </row>
    <row r="122" spans="1:7" x14ac:dyDescent="0.3">
      <c r="A122" s="237">
        <v>2015</v>
      </c>
      <c r="B122" s="247">
        <v>6.3448080202461107E-2</v>
      </c>
      <c r="C122" s="231">
        <v>0.38376584121840568</v>
      </c>
      <c r="D122" s="248">
        <v>0.55278607857883333</v>
      </c>
      <c r="E122" s="252">
        <v>1.3899999999999999E-2</v>
      </c>
      <c r="F122" s="231">
        <v>0.26239999999999997</v>
      </c>
      <c r="G122" s="253">
        <v>0.72370000000000001</v>
      </c>
    </row>
    <row r="123" spans="1:7" x14ac:dyDescent="0.3">
      <c r="A123" s="237">
        <v>2016</v>
      </c>
      <c r="B123" s="247"/>
      <c r="C123" s="231"/>
      <c r="D123" s="248"/>
      <c r="E123" s="252"/>
      <c r="F123" s="231"/>
      <c r="G123" s="253"/>
    </row>
    <row r="124" spans="1:7" x14ac:dyDescent="0.3">
      <c r="A124" s="237">
        <v>2017</v>
      </c>
      <c r="B124" s="247"/>
      <c r="C124" s="231"/>
      <c r="D124" s="248"/>
      <c r="E124" s="252"/>
      <c r="F124" s="231"/>
      <c r="G124" s="253"/>
    </row>
    <row r="125" spans="1:7" x14ac:dyDescent="0.3">
      <c r="A125" s="237">
        <v>2018</v>
      </c>
      <c r="B125" s="247"/>
      <c r="C125" s="231"/>
      <c r="D125" s="248"/>
      <c r="E125" s="252"/>
      <c r="F125" s="231"/>
      <c r="G125" s="253"/>
    </row>
    <row r="126" spans="1:7" x14ac:dyDescent="0.3">
      <c r="A126" s="237">
        <v>2019</v>
      </c>
      <c r="B126" s="247"/>
      <c r="C126" s="231"/>
      <c r="D126" s="248"/>
      <c r="E126" s="252"/>
      <c r="F126" s="231"/>
      <c r="G126" s="253"/>
    </row>
    <row r="127" spans="1:7" ht="15" thickBot="1" x14ac:dyDescent="0.35">
      <c r="A127" s="238">
        <v>2020</v>
      </c>
      <c r="B127" s="249">
        <v>6.2448080202461113E-2</v>
      </c>
      <c r="C127" s="250">
        <v>0.38143250788507227</v>
      </c>
      <c r="D127" s="251">
        <v>0.55611941191216674</v>
      </c>
      <c r="E127" s="254">
        <v>1.61E-2</v>
      </c>
      <c r="F127" s="250">
        <v>0.26119999999999999</v>
      </c>
      <c r="G127" s="255">
        <v>0.72270000000000001</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B5:D5"/>
    <mergeCell ref="E5:G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80"/>
  <sheetViews>
    <sheetView zoomScaleNormal="100" workbookViewId="0">
      <pane xSplit="1" ySplit="6" topLeftCell="B7" activePane="bottomRight" state="frozen"/>
      <selection pane="topRight"/>
      <selection pane="bottomLeft"/>
      <selection pane="bottomRight"/>
    </sheetView>
  </sheetViews>
  <sheetFormatPr baseColWidth="10" defaultColWidth="11.44140625" defaultRowHeight="14.4" x14ac:dyDescent="0.3"/>
  <cols>
    <col min="1" max="1" width="11.44140625" style="233"/>
  </cols>
  <sheetData>
    <row r="1" spans="1:7" ht="15" customHeight="1" x14ac:dyDescent="0.3">
      <c r="A1" s="213" t="s">
        <v>246</v>
      </c>
    </row>
    <row r="2" spans="1:7" ht="15" customHeight="1" x14ac:dyDescent="0.3">
      <c r="A2" s="19" t="s">
        <v>247</v>
      </c>
    </row>
    <row r="3" spans="1:7" ht="15" customHeight="1" x14ac:dyDescent="0.3">
      <c r="A3" s="244" t="s">
        <v>248</v>
      </c>
    </row>
    <row r="4" spans="1:7" ht="15" thickBot="1" x14ac:dyDescent="0.35">
      <c r="A4" s="200"/>
    </row>
    <row r="5" spans="1:7" ht="16.8" thickTop="1" thickBot="1" x14ac:dyDescent="0.35">
      <c r="A5" s="213"/>
      <c r="B5" s="419" t="s">
        <v>4</v>
      </c>
      <c r="C5" s="420"/>
      <c r="D5" s="421"/>
      <c r="E5" s="419" t="s">
        <v>245</v>
      </c>
      <c r="F5" s="420"/>
      <c r="G5" s="421"/>
    </row>
    <row r="6" spans="1:7" ht="45.75" customHeight="1" x14ac:dyDescent="0.3">
      <c r="A6" s="243"/>
      <c r="B6" s="245" t="s">
        <v>238</v>
      </c>
      <c r="C6" s="242" t="s">
        <v>237</v>
      </c>
      <c r="D6" s="246" t="s">
        <v>236</v>
      </c>
      <c r="E6" s="245" t="str">
        <f>B6</f>
        <v>P0-50</v>
      </c>
      <c r="F6" s="242" t="str">
        <f>C6</f>
        <v>P50-90</v>
      </c>
      <c r="G6" s="246" t="str">
        <f>D6</f>
        <v>P90-100</v>
      </c>
    </row>
    <row r="7" spans="1:7" x14ac:dyDescent="0.3">
      <c r="A7" s="236">
        <v>1900</v>
      </c>
      <c r="B7" s="247">
        <v>0.13541951684936393</v>
      </c>
      <c r="C7" s="231">
        <v>0.36358048315063607</v>
      </c>
      <c r="D7" s="248">
        <v>0.501</v>
      </c>
      <c r="E7" s="247">
        <v>0.16</v>
      </c>
      <c r="F7" s="231">
        <v>0.41000000000000003</v>
      </c>
      <c r="G7" s="248">
        <v>0.43</v>
      </c>
    </row>
    <row r="8" spans="1:7" x14ac:dyDescent="0.3">
      <c r="A8" s="236">
        <v>1901</v>
      </c>
      <c r="B8" s="247"/>
      <c r="C8" s="231"/>
      <c r="D8" s="248"/>
      <c r="E8" s="247"/>
      <c r="F8" s="231"/>
      <c r="G8" s="248"/>
    </row>
    <row r="9" spans="1:7" x14ac:dyDescent="0.3">
      <c r="A9" s="236">
        <v>1902</v>
      </c>
      <c r="B9" s="247"/>
      <c r="C9" s="231"/>
      <c r="D9" s="248"/>
      <c r="E9" s="247"/>
      <c r="F9" s="231"/>
      <c r="G9" s="248"/>
    </row>
    <row r="10" spans="1:7" x14ac:dyDescent="0.3">
      <c r="A10" s="236">
        <v>1903</v>
      </c>
      <c r="B10" s="247"/>
      <c r="C10" s="231"/>
      <c r="D10" s="248"/>
      <c r="E10" s="247"/>
      <c r="F10" s="231"/>
      <c r="G10" s="248"/>
    </row>
    <row r="11" spans="1:7" x14ac:dyDescent="0.3">
      <c r="A11" s="236">
        <v>1904</v>
      </c>
      <c r="B11" s="247"/>
      <c r="C11" s="231"/>
      <c r="D11" s="248"/>
      <c r="E11" s="247"/>
      <c r="F11" s="231"/>
      <c r="G11" s="248"/>
    </row>
    <row r="12" spans="1:7" x14ac:dyDescent="0.3">
      <c r="A12" s="236">
        <v>1905</v>
      </c>
      <c r="B12" s="247"/>
      <c r="C12" s="231"/>
      <c r="D12" s="248"/>
      <c r="E12" s="247"/>
      <c r="F12" s="231"/>
      <c r="G12" s="248"/>
    </row>
    <row r="13" spans="1:7" x14ac:dyDescent="0.3">
      <c r="A13" s="236">
        <v>1906</v>
      </c>
      <c r="B13" s="247"/>
      <c r="C13" s="231"/>
      <c r="D13" s="248"/>
      <c r="E13" s="247"/>
      <c r="F13" s="231"/>
      <c r="G13" s="248"/>
    </row>
    <row r="14" spans="1:7" x14ac:dyDescent="0.3">
      <c r="A14" s="236">
        <v>1907</v>
      </c>
      <c r="B14" s="247"/>
      <c r="C14" s="231"/>
      <c r="D14" s="248"/>
      <c r="E14" s="247"/>
      <c r="F14" s="231"/>
      <c r="G14" s="248"/>
    </row>
    <row r="15" spans="1:7" x14ac:dyDescent="0.3">
      <c r="A15" s="236">
        <v>1908</v>
      </c>
      <c r="B15" s="247"/>
      <c r="C15" s="231"/>
      <c r="D15" s="248"/>
      <c r="E15" s="247"/>
      <c r="F15" s="231"/>
      <c r="G15" s="248"/>
    </row>
    <row r="16" spans="1:7" x14ac:dyDescent="0.3">
      <c r="A16" s="236">
        <v>1909</v>
      </c>
      <c r="B16" s="247"/>
      <c r="C16" s="231"/>
      <c r="D16" s="248"/>
      <c r="E16" s="247"/>
      <c r="F16" s="231"/>
      <c r="G16" s="248"/>
    </row>
    <row r="17" spans="1:7" x14ac:dyDescent="0.3">
      <c r="A17" s="236">
        <v>1910</v>
      </c>
      <c r="B17" s="247">
        <v>0.13069443003281533</v>
      </c>
      <c r="C17" s="231">
        <v>0.34830556996718465</v>
      </c>
      <c r="D17" s="248">
        <v>0.52100000000000002</v>
      </c>
      <c r="E17" s="247">
        <v>0.15</v>
      </c>
      <c r="F17" s="231">
        <v>0.41000000000000003</v>
      </c>
      <c r="G17" s="248">
        <v>0.44</v>
      </c>
    </row>
    <row r="18" spans="1:7" x14ac:dyDescent="0.3">
      <c r="A18" s="236">
        <v>1911</v>
      </c>
      <c r="B18" s="247"/>
      <c r="C18" s="231"/>
      <c r="D18" s="248"/>
      <c r="E18" s="247"/>
      <c r="F18" s="231"/>
      <c r="G18" s="248"/>
    </row>
    <row r="19" spans="1:7" x14ac:dyDescent="0.3">
      <c r="A19" s="236">
        <v>1912</v>
      </c>
      <c r="B19" s="247"/>
      <c r="C19" s="231"/>
      <c r="D19" s="248"/>
      <c r="E19" s="247"/>
      <c r="F19" s="231"/>
      <c r="G19" s="248"/>
    </row>
    <row r="20" spans="1:7" x14ac:dyDescent="0.3">
      <c r="A20" s="236">
        <v>1913</v>
      </c>
      <c r="B20" s="247"/>
      <c r="C20" s="231"/>
      <c r="D20" s="248"/>
      <c r="E20" s="252">
        <v>0.14099999999999999</v>
      </c>
      <c r="F20" s="231">
        <v>0.4078</v>
      </c>
      <c r="G20" s="253">
        <v>0.45119999999999999</v>
      </c>
    </row>
    <row r="21" spans="1:7" x14ac:dyDescent="0.3">
      <c r="A21" s="236">
        <v>1914</v>
      </c>
      <c r="B21" s="247"/>
      <c r="C21" s="231"/>
      <c r="D21" s="248"/>
      <c r="E21" s="252">
        <v>0.14419999999999999</v>
      </c>
      <c r="F21" s="231">
        <v>0.40839999999999999</v>
      </c>
      <c r="G21" s="253">
        <v>0.44740000000000002</v>
      </c>
    </row>
    <row r="22" spans="1:7" x14ac:dyDescent="0.3">
      <c r="A22" s="236">
        <v>1915</v>
      </c>
      <c r="B22" s="247">
        <v>0.13818575097471988</v>
      </c>
      <c r="C22" s="231">
        <v>0.37481679016141245</v>
      </c>
      <c r="D22" s="248">
        <v>0.48699745886386775</v>
      </c>
      <c r="E22" s="252">
        <v>0.14630000000000001</v>
      </c>
      <c r="F22" s="231">
        <v>0.41349999999999998</v>
      </c>
      <c r="G22" s="253">
        <v>0.44019999999999998</v>
      </c>
    </row>
    <row r="23" spans="1:7" x14ac:dyDescent="0.3">
      <c r="A23" s="236">
        <v>1916</v>
      </c>
      <c r="B23" s="247">
        <v>0.13910027424959509</v>
      </c>
      <c r="C23" s="231">
        <v>0.36159267322308625</v>
      </c>
      <c r="D23" s="248">
        <v>0.49930705252731872</v>
      </c>
      <c r="E23" s="252">
        <v>0.1472</v>
      </c>
      <c r="F23" s="231">
        <v>0.40850000000000009</v>
      </c>
      <c r="G23" s="253">
        <v>0.44429999999999997</v>
      </c>
    </row>
    <row r="24" spans="1:7" x14ac:dyDescent="0.3">
      <c r="A24" s="236">
        <v>1917</v>
      </c>
      <c r="B24" s="247">
        <v>0.13653447017767237</v>
      </c>
      <c r="C24" s="231">
        <v>0.35974344327699492</v>
      </c>
      <c r="D24" s="248">
        <v>0.50372208654533268</v>
      </c>
      <c r="E24" s="252">
        <v>0.1462</v>
      </c>
      <c r="F24" s="231">
        <v>0.40400000000000003</v>
      </c>
      <c r="G24" s="253">
        <v>0.44979999999999998</v>
      </c>
    </row>
    <row r="25" spans="1:7" x14ac:dyDescent="0.3">
      <c r="A25" s="236">
        <v>1918</v>
      </c>
      <c r="B25" s="247">
        <v>0.15145141929983441</v>
      </c>
      <c r="C25" s="231">
        <v>0.40146832572868707</v>
      </c>
      <c r="D25" s="248">
        <v>0.44708025497147846</v>
      </c>
      <c r="E25" s="252">
        <v>0.14760000000000001</v>
      </c>
      <c r="F25" s="231">
        <v>0.41260000000000002</v>
      </c>
      <c r="G25" s="253">
        <v>0.43980000000000002</v>
      </c>
    </row>
    <row r="26" spans="1:7" x14ac:dyDescent="0.3">
      <c r="A26" s="236">
        <v>1919</v>
      </c>
      <c r="B26" s="247">
        <v>0.15123077062169138</v>
      </c>
      <c r="C26" s="231">
        <v>0.39364457996841379</v>
      </c>
      <c r="D26" s="248">
        <v>0.45512464940989483</v>
      </c>
      <c r="E26" s="252">
        <v>0.14369999999999999</v>
      </c>
      <c r="F26" s="231">
        <v>0.39729999999999993</v>
      </c>
      <c r="G26" s="253">
        <v>0.45900000000000002</v>
      </c>
    </row>
    <row r="27" spans="1:7" x14ac:dyDescent="0.3">
      <c r="A27" s="236">
        <v>1920</v>
      </c>
      <c r="B27" s="247">
        <v>0.15736418494607912</v>
      </c>
      <c r="C27" s="231">
        <v>0.41161153737983019</v>
      </c>
      <c r="D27" s="248">
        <v>0.43102427767409068</v>
      </c>
      <c r="E27" s="252">
        <v>0.1482</v>
      </c>
      <c r="F27" s="231">
        <v>0.41039999999999999</v>
      </c>
      <c r="G27" s="253">
        <v>0.44140000000000001</v>
      </c>
    </row>
    <row r="28" spans="1:7" x14ac:dyDescent="0.3">
      <c r="A28" s="236">
        <v>1921</v>
      </c>
      <c r="B28" s="247">
        <v>0.15742988074490027</v>
      </c>
      <c r="C28" s="231">
        <v>0.41281123408195208</v>
      </c>
      <c r="D28" s="248">
        <v>0.42975888517314764</v>
      </c>
      <c r="E28" s="252">
        <v>0.1384</v>
      </c>
      <c r="F28" s="231">
        <v>0.38780000000000003</v>
      </c>
      <c r="G28" s="253">
        <v>0.4738</v>
      </c>
    </row>
    <row r="29" spans="1:7" x14ac:dyDescent="0.3">
      <c r="A29" s="236">
        <v>1922</v>
      </c>
      <c r="B29" s="247">
        <v>0.14791680515378103</v>
      </c>
      <c r="C29" s="231">
        <v>0.3866490985254657</v>
      </c>
      <c r="D29" s="248">
        <v>0.46543409632075322</v>
      </c>
      <c r="E29" s="252">
        <v>0.14219999999999999</v>
      </c>
      <c r="F29" s="231">
        <v>0.39690000000000003</v>
      </c>
      <c r="G29" s="253">
        <v>0.46089999999999998</v>
      </c>
    </row>
    <row r="30" spans="1:7" x14ac:dyDescent="0.3">
      <c r="A30" s="236">
        <v>1923</v>
      </c>
      <c r="B30" s="247">
        <v>0.14305555878211781</v>
      </c>
      <c r="C30" s="231">
        <v>0.37303001919626277</v>
      </c>
      <c r="D30" s="248">
        <v>0.48391442202161933</v>
      </c>
      <c r="E30" s="252">
        <v>0.14879999999999999</v>
      </c>
      <c r="F30" s="231">
        <v>0.41429999999999995</v>
      </c>
      <c r="G30" s="253">
        <v>0.43690000000000001</v>
      </c>
    </row>
    <row r="31" spans="1:7" x14ac:dyDescent="0.3">
      <c r="A31" s="236">
        <v>1924</v>
      </c>
      <c r="B31" s="247">
        <v>0.14591954528582873</v>
      </c>
      <c r="C31" s="231">
        <v>0.38123892188415631</v>
      </c>
      <c r="D31" s="248">
        <v>0.47284153283001495</v>
      </c>
      <c r="E31" s="252">
        <v>0.14169999999999999</v>
      </c>
      <c r="F31" s="231">
        <v>0.40119999999999995</v>
      </c>
      <c r="G31" s="253">
        <v>0.45710000000000001</v>
      </c>
    </row>
    <row r="32" spans="1:7" x14ac:dyDescent="0.3">
      <c r="A32" s="236">
        <v>1925</v>
      </c>
      <c r="B32" s="247">
        <v>0.15322415421171323</v>
      </c>
      <c r="C32" s="231">
        <v>0.39914295835715752</v>
      </c>
      <c r="D32" s="248">
        <v>0.44763288743112922</v>
      </c>
      <c r="E32" s="252">
        <v>0.13719999999999999</v>
      </c>
      <c r="F32" s="231">
        <v>0.39070000000000005</v>
      </c>
      <c r="G32" s="253">
        <v>0.47210000000000002</v>
      </c>
    </row>
    <row r="33" spans="1:7" x14ac:dyDescent="0.3">
      <c r="A33" s="236">
        <v>1926</v>
      </c>
      <c r="B33" s="247">
        <v>0.15606765693753369</v>
      </c>
      <c r="C33" s="231">
        <v>0.40218346051054743</v>
      </c>
      <c r="D33" s="248">
        <v>0.44174888255191885</v>
      </c>
      <c r="E33" s="252">
        <v>0.1361</v>
      </c>
      <c r="F33" s="231">
        <v>0.38800000000000001</v>
      </c>
      <c r="G33" s="253">
        <v>0.47589999999999999</v>
      </c>
    </row>
    <row r="34" spans="1:7" x14ac:dyDescent="0.3">
      <c r="A34" s="236">
        <v>1927</v>
      </c>
      <c r="B34" s="247">
        <v>0.15480729367870008</v>
      </c>
      <c r="C34" s="231">
        <v>0.39632890293772982</v>
      </c>
      <c r="D34" s="248">
        <v>0.44886380338357013</v>
      </c>
      <c r="E34" s="252">
        <v>0.13769999999999999</v>
      </c>
      <c r="F34" s="231">
        <v>0.3916</v>
      </c>
      <c r="G34" s="253">
        <v>0.47070000000000001</v>
      </c>
    </row>
    <row r="35" spans="1:7" x14ac:dyDescent="0.3">
      <c r="A35" s="236">
        <v>1928</v>
      </c>
      <c r="B35" s="247">
        <v>0.1570208828519731</v>
      </c>
      <c r="C35" s="231">
        <v>0.39535331067508894</v>
      </c>
      <c r="D35" s="248">
        <v>0.44762580647293787</v>
      </c>
      <c r="E35" s="252">
        <v>0.1351</v>
      </c>
      <c r="F35" s="231">
        <v>0.38260000000000005</v>
      </c>
      <c r="G35" s="253">
        <v>0.48230000000000001</v>
      </c>
    </row>
    <row r="36" spans="1:7" x14ac:dyDescent="0.3">
      <c r="A36" s="236">
        <v>1929</v>
      </c>
      <c r="B36" s="247">
        <v>0.16044266856771866</v>
      </c>
      <c r="C36" s="231">
        <v>0.39835995706058586</v>
      </c>
      <c r="D36" s="248">
        <v>0.44119737437169554</v>
      </c>
      <c r="E36" s="252">
        <v>0.1384</v>
      </c>
      <c r="F36" s="231">
        <v>0.39200000000000002</v>
      </c>
      <c r="G36" s="253">
        <v>0.46960000000000002</v>
      </c>
    </row>
    <row r="37" spans="1:7" x14ac:dyDescent="0.3">
      <c r="A37" s="236">
        <v>1930</v>
      </c>
      <c r="B37" s="247">
        <v>0.16398068686887854</v>
      </c>
      <c r="C37" s="231">
        <v>0.40855769092672556</v>
      </c>
      <c r="D37" s="248">
        <v>0.42746162220439587</v>
      </c>
      <c r="E37" s="252">
        <v>0.13919999999999999</v>
      </c>
      <c r="F37" s="231">
        <v>0.39779999999999993</v>
      </c>
      <c r="G37" s="253">
        <v>0.46300000000000002</v>
      </c>
    </row>
    <row r="38" spans="1:7" x14ac:dyDescent="0.3">
      <c r="A38" s="236">
        <v>1931</v>
      </c>
      <c r="B38" s="247">
        <v>0.16670899370236075</v>
      </c>
      <c r="C38" s="231">
        <v>0.41354053314156997</v>
      </c>
      <c r="D38" s="248">
        <v>0.41975047315606934</v>
      </c>
      <c r="E38" s="252">
        <v>0.13800000000000001</v>
      </c>
      <c r="F38" s="231">
        <v>0.39859999999999995</v>
      </c>
      <c r="G38" s="253">
        <v>0.46339999999999998</v>
      </c>
    </row>
    <row r="39" spans="1:7" x14ac:dyDescent="0.3">
      <c r="A39" s="236">
        <v>1932</v>
      </c>
      <c r="B39" s="247">
        <v>0.1656677426023187</v>
      </c>
      <c r="C39" s="231">
        <v>0.41379655968650281</v>
      </c>
      <c r="D39" s="248">
        <v>0.42053569771117849</v>
      </c>
      <c r="E39" s="252">
        <v>0.1323</v>
      </c>
      <c r="F39" s="231">
        <v>0.38470000000000004</v>
      </c>
      <c r="G39" s="253">
        <v>0.48299999999999998</v>
      </c>
    </row>
    <row r="40" spans="1:7" x14ac:dyDescent="0.3">
      <c r="A40" s="236">
        <v>1933</v>
      </c>
      <c r="B40" s="247">
        <v>0.16509607410893476</v>
      </c>
      <c r="C40" s="231">
        <v>0.41372439714472875</v>
      </c>
      <c r="D40" s="248">
        <v>0.42117952874633652</v>
      </c>
      <c r="E40" s="252">
        <v>0.1333</v>
      </c>
      <c r="F40" s="231">
        <v>0.38690000000000002</v>
      </c>
      <c r="G40" s="253">
        <v>0.4798</v>
      </c>
    </row>
    <row r="41" spans="1:7" x14ac:dyDescent="0.3">
      <c r="A41" s="236">
        <v>1934</v>
      </c>
      <c r="B41" s="247">
        <v>0.16657342109631837</v>
      </c>
      <c r="C41" s="231">
        <v>0.41754667691930503</v>
      </c>
      <c r="D41" s="248">
        <v>0.41587990198437658</v>
      </c>
      <c r="E41" s="252">
        <v>0.13159999999999999</v>
      </c>
      <c r="F41" s="231">
        <v>0.37780000000000008</v>
      </c>
      <c r="G41" s="253">
        <v>0.49059999999999998</v>
      </c>
    </row>
    <row r="42" spans="1:7" x14ac:dyDescent="0.3">
      <c r="A42" s="236">
        <v>1935</v>
      </c>
      <c r="B42" s="247">
        <v>0.16741325005587862</v>
      </c>
      <c r="C42" s="231">
        <v>0.42014157840599309</v>
      </c>
      <c r="D42" s="248">
        <v>0.41244517153812837</v>
      </c>
      <c r="E42" s="252">
        <v>0.1384</v>
      </c>
      <c r="F42" s="231">
        <v>0.38060000000000005</v>
      </c>
      <c r="G42" s="253">
        <v>0.48099999999999998</v>
      </c>
    </row>
    <row r="43" spans="1:7" x14ac:dyDescent="0.3">
      <c r="A43" s="236">
        <v>1936</v>
      </c>
      <c r="B43" s="247">
        <v>0.1668820200561742</v>
      </c>
      <c r="C43" s="231">
        <v>0.41723188338468115</v>
      </c>
      <c r="D43" s="248">
        <v>0.4158860965591446</v>
      </c>
      <c r="E43" s="252">
        <v>0.13850000000000001</v>
      </c>
      <c r="F43" s="231">
        <v>0.37799999999999995</v>
      </c>
      <c r="G43" s="253">
        <v>0.48349999999999999</v>
      </c>
    </row>
    <row r="44" spans="1:7" x14ac:dyDescent="0.3">
      <c r="A44" s="236">
        <v>1937</v>
      </c>
      <c r="B44" s="247">
        <v>0.16886925886417259</v>
      </c>
      <c r="C44" s="231">
        <v>0.41263005871491021</v>
      </c>
      <c r="D44" s="248">
        <v>0.41850068242091726</v>
      </c>
      <c r="E44" s="252">
        <v>0.14119999999999999</v>
      </c>
      <c r="F44" s="231">
        <v>0.38419999999999999</v>
      </c>
      <c r="G44" s="253">
        <v>0.47460000000000002</v>
      </c>
    </row>
    <row r="45" spans="1:7" x14ac:dyDescent="0.3">
      <c r="A45" s="236">
        <v>1938</v>
      </c>
      <c r="B45" s="247">
        <v>0.16643523384374578</v>
      </c>
      <c r="C45" s="231">
        <v>0.40486851438059701</v>
      </c>
      <c r="D45" s="248">
        <v>0.42869625177565712</v>
      </c>
      <c r="E45" s="252">
        <v>0.14180000000000001</v>
      </c>
      <c r="F45" s="231">
        <v>0.38719999999999999</v>
      </c>
      <c r="G45" s="253">
        <v>0.47099999999999997</v>
      </c>
    </row>
    <row r="46" spans="1:7" x14ac:dyDescent="0.3">
      <c r="A46" s="236">
        <v>1939</v>
      </c>
      <c r="B46" s="247">
        <v>0.17156372673097567</v>
      </c>
      <c r="C46" s="231">
        <v>0.40634869503491022</v>
      </c>
      <c r="D46" s="248">
        <v>0.42208757823411414</v>
      </c>
      <c r="E46" s="252">
        <v>0.13789999999999999</v>
      </c>
      <c r="F46" s="231">
        <v>0.37629999999999997</v>
      </c>
      <c r="G46" s="253">
        <v>0.48580000000000001</v>
      </c>
    </row>
    <row r="47" spans="1:7" x14ac:dyDescent="0.3">
      <c r="A47" s="236">
        <v>1940</v>
      </c>
      <c r="B47" s="247">
        <v>0.17370483903200112</v>
      </c>
      <c r="C47" s="231">
        <v>0.41505849567342384</v>
      </c>
      <c r="D47" s="248">
        <v>0.41123666529457503</v>
      </c>
      <c r="E47" s="252">
        <v>0.13869999999999999</v>
      </c>
      <c r="F47" s="231">
        <v>0.37189999999999995</v>
      </c>
      <c r="G47" s="253">
        <v>0.4894</v>
      </c>
    </row>
    <row r="48" spans="1:7" x14ac:dyDescent="0.3">
      <c r="A48" s="236">
        <v>1941</v>
      </c>
      <c r="B48" s="247">
        <v>0.18556875902304257</v>
      </c>
      <c r="C48" s="231">
        <v>0.44231548892979045</v>
      </c>
      <c r="D48" s="248">
        <v>0.37211575204716701</v>
      </c>
      <c r="E48" s="252">
        <v>0.1454</v>
      </c>
      <c r="F48" s="231">
        <v>0.38480000000000003</v>
      </c>
      <c r="G48" s="253">
        <v>0.4698</v>
      </c>
    </row>
    <row r="49" spans="1:7" x14ac:dyDescent="0.3">
      <c r="A49" s="236">
        <v>1942</v>
      </c>
      <c r="B49" s="247">
        <v>0.19317485666554465</v>
      </c>
      <c r="C49" s="231">
        <v>0.4475414096292869</v>
      </c>
      <c r="D49" s="248">
        <v>0.35928373370516847</v>
      </c>
      <c r="E49" s="252">
        <v>0.15709999999999999</v>
      </c>
      <c r="F49" s="231">
        <v>0.41969999999999996</v>
      </c>
      <c r="G49" s="253">
        <v>0.42320000000000002</v>
      </c>
    </row>
    <row r="50" spans="1:7" x14ac:dyDescent="0.3">
      <c r="A50" s="236">
        <v>1943</v>
      </c>
      <c r="B50" s="247">
        <v>0.20251273202166553</v>
      </c>
      <c r="C50" s="231">
        <v>0.45371355381939638</v>
      </c>
      <c r="D50" s="248">
        <v>0.34377371415893815</v>
      </c>
      <c r="E50" s="252">
        <v>0.16800000000000001</v>
      </c>
      <c r="F50" s="231">
        <v>0.44339999999999991</v>
      </c>
      <c r="G50" s="253">
        <v>0.3886</v>
      </c>
    </row>
    <row r="51" spans="1:7" x14ac:dyDescent="0.3">
      <c r="A51" s="236">
        <v>1944</v>
      </c>
      <c r="B51" s="247">
        <v>0.20395688625082706</v>
      </c>
      <c r="C51" s="231">
        <v>0.4613479969960409</v>
      </c>
      <c r="D51" s="248">
        <v>0.33469511675313202</v>
      </c>
      <c r="E51" s="252">
        <v>0.17649999999999999</v>
      </c>
      <c r="F51" s="231">
        <v>0.46289999999999998</v>
      </c>
      <c r="G51" s="253">
        <v>0.36059999999999998</v>
      </c>
    </row>
    <row r="52" spans="1:7" x14ac:dyDescent="0.3">
      <c r="A52" s="236">
        <v>1945</v>
      </c>
      <c r="B52" s="247">
        <v>0.20388054310811532</v>
      </c>
      <c r="C52" s="231">
        <v>0.4609732841895392</v>
      </c>
      <c r="D52" s="248">
        <v>0.33514617270234548</v>
      </c>
      <c r="E52" s="252">
        <v>0.15820000000000001</v>
      </c>
      <c r="F52" s="231">
        <v>0.4889</v>
      </c>
      <c r="G52" s="253">
        <v>0.35289999999999999</v>
      </c>
    </row>
    <row r="53" spans="1:7" x14ac:dyDescent="0.3">
      <c r="A53" s="236">
        <v>1946</v>
      </c>
      <c r="B53" s="247">
        <v>0.19203627375663318</v>
      </c>
      <c r="C53" s="231">
        <v>0.45068392224454984</v>
      </c>
      <c r="D53" s="248">
        <v>0.35727980399881704</v>
      </c>
      <c r="E53" s="252">
        <v>0.17119999999999999</v>
      </c>
      <c r="F53" s="231">
        <v>0.45930000000000004</v>
      </c>
      <c r="G53" s="253">
        <v>0.3695</v>
      </c>
    </row>
    <row r="54" spans="1:7" x14ac:dyDescent="0.3">
      <c r="A54" s="236">
        <v>1947</v>
      </c>
      <c r="B54" s="247">
        <v>0.19408870429777289</v>
      </c>
      <c r="C54" s="231">
        <v>0.4590477595545327</v>
      </c>
      <c r="D54" s="248">
        <v>0.34686353614769433</v>
      </c>
      <c r="E54" s="252">
        <v>0.17280000000000001</v>
      </c>
      <c r="F54" s="231">
        <v>0.45839999999999997</v>
      </c>
      <c r="G54" s="253">
        <v>0.36880000000000002</v>
      </c>
    </row>
    <row r="55" spans="1:7" x14ac:dyDescent="0.3">
      <c r="A55" s="236">
        <v>1948</v>
      </c>
      <c r="B55" s="247">
        <v>0.19991634083779958</v>
      </c>
      <c r="C55" s="231">
        <v>0.46792852213048025</v>
      </c>
      <c r="D55" s="248">
        <v>0.33215513703172023</v>
      </c>
      <c r="E55" s="252">
        <v>0.1741</v>
      </c>
      <c r="F55" s="231">
        <v>0.43719999999999992</v>
      </c>
      <c r="G55" s="253">
        <v>0.38869999999999999</v>
      </c>
    </row>
    <row r="56" spans="1:7" x14ac:dyDescent="0.3">
      <c r="A56" s="236">
        <v>1949</v>
      </c>
      <c r="B56" s="247">
        <v>0.20806922707481593</v>
      </c>
      <c r="C56" s="231">
        <v>0.48029736518844046</v>
      </c>
      <c r="D56" s="248">
        <v>0.31163340773674364</v>
      </c>
      <c r="E56" s="252">
        <v>0.1709</v>
      </c>
      <c r="F56" s="231">
        <v>0.44570000000000004</v>
      </c>
      <c r="G56" s="253">
        <v>0.38340000000000002</v>
      </c>
    </row>
    <row r="57" spans="1:7" x14ac:dyDescent="0.3">
      <c r="A57" s="236">
        <v>1950</v>
      </c>
      <c r="B57" s="247">
        <v>0.20659292352985867</v>
      </c>
      <c r="C57" s="231">
        <v>0.47220733193386399</v>
      </c>
      <c r="D57" s="248">
        <v>0.32119974453627737</v>
      </c>
      <c r="E57" s="252">
        <v>0.17530000000000001</v>
      </c>
      <c r="F57" s="231">
        <v>0.43409999999999993</v>
      </c>
      <c r="G57" s="253">
        <v>0.3906</v>
      </c>
    </row>
    <row r="58" spans="1:7" x14ac:dyDescent="0.3">
      <c r="A58" s="236">
        <v>1951</v>
      </c>
      <c r="B58" s="247">
        <v>0.20400806236194052</v>
      </c>
      <c r="C58" s="231">
        <v>0.47334558553642764</v>
      </c>
      <c r="D58" s="248">
        <v>0.32264635210163184</v>
      </c>
      <c r="E58" s="252">
        <v>0.18379999999999999</v>
      </c>
      <c r="F58" s="231">
        <v>0.43700000000000006</v>
      </c>
      <c r="G58" s="253">
        <v>0.37919999999999998</v>
      </c>
    </row>
    <row r="59" spans="1:7" x14ac:dyDescent="0.3">
      <c r="A59" s="236">
        <v>1952</v>
      </c>
      <c r="B59" s="247">
        <v>0.20509633927236456</v>
      </c>
      <c r="C59" s="231">
        <v>0.47674312075922698</v>
      </c>
      <c r="D59" s="248">
        <v>0.31816053996840837</v>
      </c>
      <c r="E59" s="252">
        <v>0.1895</v>
      </c>
      <c r="F59" s="231">
        <v>0.44409999999999994</v>
      </c>
      <c r="G59" s="253">
        <v>0.3664</v>
      </c>
    </row>
    <row r="60" spans="1:7" x14ac:dyDescent="0.3">
      <c r="A60" s="236">
        <v>1953</v>
      </c>
      <c r="B60" s="247">
        <v>0.20767255038812343</v>
      </c>
      <c r="C60" s="231">
        <v>0.47594875188516134</v>
      </c>
      <c r="D60" s="248">
        <v>0.31637869772671523</v>
      </c>
      <c r="E60" s="252">
        <v>0.19289999999999999</v>
      </c>
      <c r="F60" s="231">
        <v>0.45040000000000002</v>
      </c>
      <c r="G60" s="253">
        <v>0.35670000000000002</v>
      </c>
    </row>
    <row r="61" spans="1:7" x14ac:dyDescent="0.3">
      <c r="A61" s="236">
        <v>1954</v>
      </c>
      <c r="B61" s="247">
        <v>0.20857452065766754</v>
      </c>
      <c r="C61" s="231">
        <v>0.48262121809325642</v>
      </c>
      <c r="D61" s="248">
        <v>0.30880426124907601</v>
      </c>
      <c r="E61" s="252">
        <v>0.18609999999999999</v>
      </c>
      <c r="F61" s="231">
        <v>0.4541</v>
      </c>
      <c r="G61" s="253">
        <v>0.35980000000000001</v>
      </c>
    </row>
    <row r="62" spans="1:7" x14ac:dyDescent="0.3">
      <c r="A62" s="236">
        <v>1955</v>
      </c>
      <c r="B62" s="247">
        <v>0.2049312631348488</v>
      </c>
      <c r="C62" s="231">
        <v>0.47704905473589998</v>
      </c>
      <c r="D62" s="248">
        <v>0.31801968212925125</v>
      </c>
      <c r="E62" s="252">
        <v>0.18770000000000001</v>
      </c>
      <c r="F62" s="231">
        <v>0.44500000000000006</v>
      </c>
      <c r="G62" s="253">
        <v>0.36730000000000002</v>
      </c>
    </row>
    <row r="63" spans="1:7" x14ac:dyDescent="0.3">
      <c r="A63" s="236">
        <v>1956</v>
      </c>
      <c r="B63" s="247">
        <v>0.20698415566904349</v>
      </c>
      <c r="C63" s="231">
        <v>0.48061607980836651</v>
      </c>
      <c r="D63" s="248">
        <v>0.31239976452258994</v>
      </c>
      <c r="E63" s="252">
        <v>0.19289999999999999</v>
      </c>
      <c r="F63" s="231">
        <v>0.44990000000000008</v>
      </c>
      <c r="G63" s="253">
        <v>0.35720000000000002</v>
      </c>
    </row>
    <row r="64" spans="1:7" x14ac:dyDescent="0.3">
      <c r="A64" s="236">
        <v>1957</v>
      </c>
      <c r="B64" s="247">
        <v>0.20448809744342883</v>
      </c>
      <c r="C64" s="231">
        <v>0.47667470294917019</v>
      </c>
      <c r="D64" s="248">
        <v>0.31883719960740098</v>
      </c>
      <c r="E64" s="252">
        <v>0.19220000000000001</v>
      </c>
      <c r="F64" s="231">
        <v>0.45109999999999995</v>
      </c>
      <c r="G64" s="253">
        <v>0.35670000000000002</v>
      </c>
    </row>
    <row r="65" spans="1:44" x14ac:dyDescent="0.3">
      <c r="A65" s="236">
        <v>1958</v>
      </c>
      <c r="B65" s="247">
        <v>0.20473349360606188</v>
      </c>
      <c r="C65" s="231">
        <v>0.47820816974338065</v>
      </c>
      <c r="D65" s="248">
        <v>0.31705833665055749</v>
      </c>
      <c r="E65" s="252">
        <v>0.18410000000000001</v>
      </c>
      <c r="F65" s="231">
        <v>0.46079999999999999</v>
      </c>
      <c r="G65" s="253">
        <v>0.35510000000000003</v>
      </c>
    </row>
    <row r="66" spans="1:44" x14ac:dyDescent="0.3">
      <c r="A66" s="236">
        <v>1959</v>
      </c>
      <c r="B66" s="247">
        <v>0.20217738262578006</v>
      </c>
      <c r="C66" s="231">
        <v>0.47220135070755326</v>
      </c>
      <c r="D66" s="248">
        <v>0.32562126666666663</v>
      </c>
      <c r="E66" s="252">
        <v>0.18190000000000001</v>
      </c>
      <c r="F66" s="231">
        <v>0.45850000000000007</v>
      </c>
      <c r="G66" s="253">
        <v>0.35959999999999998</v>
      </c>
    </row>
    <row r="67" spans="1:44" x14ac:dyDescent="0.3">
      <c r="A67" s="236">
        <v>1960</v>
      </c>
      <c r="B67" s="247">
        <v>0.19986498575850006</v>
      </c>
      <c r="C67" s="231">
        <v>0.46991755019508252</v>
      </c>
      <c r="D67" s="248">
        <v>0.33021746404641739</v>
      </c>
      <c r="E67" s="252">
        <v>0.1822</v>
      </c>
      <c r="F67" s="231">
        <v>0.46279999999999999</v>
      </c>
      <c r="G67" s="253">
        <v>0.35499999999999998</v>
      </c>
    </row>
    <row r="68" spans="1:44" x14ac:dyDescent="0.3">
      <c r="A68" s="236">
        <v>1961</v>
      </c>
      <c r="B68" s="247">
        <v>0.20047382987913781</v>
      </c>
      <c r="C68" s="231">
        <v>0.46802497032086227</v>
      </c>
      <c r="D68" s="248">
        <v>0.33150119979999998</v>
      </c>
      <c r="E68" s="252">
        <v>0.17680000000000001</v>
      </c>
      <c r="F68" s="231">
        <v>0.4670999999999999</v>
      </c>
      <c r="G68" s="253">
        <v>0.35610000000000003</v>
      </c>
    </row>
    <row r="69" spans="1:44" x14ac:dyDescent="0.3">
      <c r="A69" s="236">
        <v>1962</v>
      </c>
      <c r="B69" s="247">
        <v>0.2023849308551057</v>
      </c>
      <c r="C69" s="231">
        <v>0.47610666914489441</v>
      </c>
      <c r="D69" s="248">
        <v>0.32150839999999997</v>
      </c>
      <c r="E69" s="252">
        <v>0.19550000000000001</v>
      </c>
      <c r="F69" s="231">
        <v>0.44550000000000001</v>
      </c>
      <c r="G69" s="253">
        <v>0.35899999999999999</v>
      </c>
    </row>
    <row r="70" spans="1:44" x14ac:dyDescent="0.3">
      <c r="A70" s="236">
        <v>1963</v>
      </c>
      <c r="B70" s="247">
        <v>0.19815577065017809</v>
      </c>
      <c r="C70" s="231">
        <v>0.47878466268315523</v>
      </c>
      <c r="D70" s="248">
        <v>0.32305956666666669</v>
      </c>
      <c r="E70" s="252">
        <v>0.191</v>
      </c>
      <c r="F70" s="231">
        <v>0.44529999999999997</v>
      </c>
      <c r="G70" s="253">
        <v>0.36370000000000002</v>
      </c>
    </row>
    <row r="71" spans="1:44" x14ac:dyDescent="0.3">
      <c r="A71" s="236">
        <v>1964</v>
      </c>
      <c r="B71" s="247">
        <v>0.20164416253309175</v>
      </c>
      <c r="C71" s="231">
        <v>0.47386457080024164</v>
      </c>
      <c r="D71" s="248">
        <v>0.32449126666666667</v>
      </c>
      <c r="E71" s="252">
        <v>0.18679999999999999</v>
      </c>
      <c r="F71" s="231">
        <v>0.44510000000000005</v>
      </c>
      <c r="G71" s="253">
        <v>0.36809999999999998</v>
      </c>
    </row>
    <row r="72" spans="1:44" x14ac:dyDescent="0.3">
      <c r="A72" s="236">
        <v>1965</v>
      </c>
      <c r="B72" s="247">
        <v>0.19930372922055944</v>
      </c>
      <c r="C72" s="231">
        <v>0.48000478202944058</v>
      </c>
      <c r="D72" s="248">
        <v>0.32069148874999998</v>
      </c>
      <c r="E72" s="252">
        <v>0.19159999999999999</v>
      </c>
      <c r="F72" s="231">
        <v>0.44379999999999997</v>
      </c>
      <c r="G72" s="253">
        <v>0.36459999999999998</v>
      </c>
    </row>
    <row r="73" spans="1:44" x14ac:dyDescent="0.3">
      <c r="A73" s="236">
        <v>1966</v>
      </c>
      <c r="B73" s="247">
        <v>0.20001359072047417</v>
      </c>
      <c r="C73" s="231">
        <v>0.48168964261285907</v>
      </c>
      <c r="D73" s="248">
        <v>0.31829676666666668</v>
      </c>
      <c r="E73" s="252">
        <v>0.19600000000000001</v>
      </c>
      <c r="F73" s="231">
        <v>0.44260000000000005</v>
      </c>
      <c r="G73" s="253">
        <v>0.3614</v>
      </c>
    </row>
    <row r="74" spans="1:44" x14ac:dyDescent="0.3">
      <c r="A74" s="236">
        <v>1967</v>
      </c>
      <c r="B74" s="247">
        <v>0.19938556080864417</v>
      </c>
      <c r="C74" s="231">
        <v>0.48098410585802259</v>
      </c>
      <c r="D74" s="248">
        <v>0.31963033333333329</v>
      </c>
      <c r="E74" s="252">
        <v>0.20899999999999999</v>
      </c>
      <c r="F74" s="231">
        <v>0.44059999999999999</v>
      </c>
      <c r="G74" s="253">
        <v>0.35039999999999999</v>
      </c>
    </row>
    <row r="75" spans="1:44" x14ac:dyDescent="0.3">
      <c r="A75" s="236">
        <v>1968</v>
      </c>
      <c r="B75" s="247">
        <v>0.2051521222917545</v>
      </c>
      <c r="C75" s="231">
        <v>0.48423334008324548</v>
      </c>
      <c r="D75" s="248">
        <v>0.31061453762500002</v>
      </c>
      <c r="E75" s="252">
        <v>0.20680000000000001</v>
      </c>
      <c r="F75" s="231">
        <v>0.4405</v>
      </c>
      <c r="G75" s="253">
        <v>0.35270000000000001</v>
      </c>
    </row>
    <row r="76" spans="1:44" x14ac:dyDescent="0.3">
      <c r="A76" s="236">
        <v>1969</v>
      </c>
      <c r="B76" s="247">
        <v>0.20695671561310616</v>
      </c>
      <c r="C76" s="231">
        <v>0.48196271772022714</v>
      </c>
      <c r="D76" s="248">
        <v>0.31108056666666667</v>
      </c>
      <c r="E76" s="252">
        <v>0.21360000000000001</v>
      </c>
      <c r="F76" s="231">
        <v>0.44779999999999998</v>
      </c>
      <c r="G76" s="253">
        <v>0.33860000000000001</v>
      </c>
    </row>
    <row r="77" spans="1:44" s="241" customFormat="1" x14ac:dyDescent="0.3">
      <c r="A77" s="239">
        <v>1970</v>
      </c>
      <c r="B77" s="247">
        <v>0.21141342882428993</v>
      </c>
      <c r="C77" s="231">
        <v>0.48067813784237678</v>
      </c>
      <c r="D77" s="248">
        <v>0.30790843333333334</v>
      </c>
      <c r="E77" s="252">
        <v>0.21240000000000001</v>
      </c>
      <c r="F77" s="231">
        <v>0.45450000000000002</v>
      </c>
      <c r="G77" s="253">
        <v>0.33310000000000001</v>
      </c>
      <c r="H77"/>
      <c r="I77"/>
      <c r="J77"/>
      <c r="K77"/>
      <c r="L77"/>
      <c r="M77"/>
      <c r="N77"/>
      <c r="O77"/>
      <c r="P77"/>
      <c r="Q77"/>
      <c r="R77"/>
      <c r="S77"/>
      <c r="T77"/>
      <c r="U77"/>
      <c r="V77"/>
      <c r="W77"/>
      <c r="X77"/>
      <c r="Y77"/>
      <c r="Z77"/>
      <c r="AA77"/>
      <c r="AB77"/>
      <c r="AC77"/>
      <c r="AD77"/>
      <c r="AE77"/>
      <c r="AF77"/>
      <c r="AG77"/>
      <c r="AH77"/>
      <c r="AI77"/>
      <c r="AJ77"/>
      <c r="AK77"/>
      <c r="AL77"/>
      <c r="AM77"/>
      <c r="AN77"/>
      <c r="AO77"/>
      <c r="AP77"/>
      <c r="AQ77"/>
      <c r="AR77"/>
    </row>
    <row r="78" spans="1:44" x14ac:dyDescent="0.3">
      <c r="A78" s="236">
        <v>1971</v>
      </c>
      <c r="B78" s="247">
        <v>0.21196154264447861</v>
      </c>
      <c r="C78" s="231">
        <v>0.48075779833052135</v>
      </c>
      <c r="D78" s="248">
        <v>0.30728065902500001</v>
      </c>
      <c r="E78" s="252">
        <v>0.2056</v>
      </c>
      <c r="F78" s="231">
        <v>0.4556</v>
      </c>
      <c r="G78" s="253">
        <v>0.33879999999999999</v>
      </c>
    </row>
    <row r="79" spans="1:44" x14ac:dyDescent="0.3">
      <c r="A79" s="236">
        <v>1972</v>
      </c>
      <c r="B79" s="247">
        <v>0.21746218427915198</v>
      </c>
      <c r="C79" s="231">
        <v>0.48110064905418137</v>
      </c>
      <c r="D79" s="248">
        <v>0.30143716666666664</v>
      </c>
      <c r="E79" s="252">
        <v>0.2036</v>
      </c>
      <c r="F79" s="231">
        <v>0.45469999999999999</v>
      </c>
      <c r="G79" s="253">
        <v>0.3417</v>
      </c>
    </row>
    <row r="80" spans="1:44" x14ac:dyDescent="0.3">
      <c r="A80" s="236">
        <v>1973</v>
      </c>
      <c r="B80" s="247">
        <v>0.21495728786717463</v>
      </c>
      <c r="C80" s="231">
        <v>0.48418337879949203</v>
      </c>
      <c r="D80" s="248">
        <v>0.30085933333333337</v>
      </c>
      <c r="E80" s="252">
        <v>0.2054</v>
      </c>
      <c r="F80" s="231">
        <v>0.45009999999999994</v>
      </c>
      <c r="G80" s="253">
        <v>0.34449999999999997</v>
      </c>
    </row>
    <row r="81" spans="1:7" x14ac:dyDescent="0.3">
      <c r="A81" s="236">
        <v>1974</v>
      </c>
      <c r="B81" s="247">
        <v>0.21585689384437898</v>
      </c>
      <c r="C81" s="231">
        <v>0.48238575210562096</v>
      </c>
      <c r="D81" s="248">
        <v>0.30175735405000004</v>
      </c>
      <c r="E81" s="252">
        <v>0.21010000000000001</v>
      </c>
      <c r="F81" s="231">
        <v>0.45529999999999998</v>
      </c>
      <c r="G81" s="253">
        <v>0.33460000000000001</v>
      </c>
    </row>
    <row r="82" spans="1:7" x14ac:dyDescent="0.3">
      <c r="A82" s="236">
        <v>1975</v>
      </c>
      <c r="B82" s="247">
        <v>0.2211277257441632</v>
      </c>
      <c r="C82" s="231">
        <v>0.48687480758917012</v>
      </c>
      <c r="D82" s="248">
        <v>0.29199746666666665</v>
      </c>
      <c r="E82" s="252">
        <v>0.20449999999999999</v>
      </c>
      <c r="F82" s="231">
        <v>0.45719999999999994</v>
      </c>
      <c r="G82" s="253">
        <v>0.33829999999999999</v>
      </c>
    </row>
    <row r="83" spans="1:7" x14ac:dyDescent="0.3">
      <c r="A83" s="236">
        <v>1976</v>
      </c>
      <c r="B83" s="247">
        <v>0.22428138220826174</v>
      </c>
      <c r="C83" s="231">
        <v>0.48793528445840495</v>
      </c>
      <c r="D83" s="248">
        <v>0.28778333333333334</v>
      </c>
      <c r="E83" s="252">
        <v>0.20549999999999999</v>
      </c>
      <c r="F83" s="231">
        <v>0.45689999999999997</v>
      </c>
      <c r="G83" s="253">
        <v>0.33760000000000001</v>
      </c>
    </row>
    <row r="84" spans="1:7" x14ac:dyDescent="0.3">
      <c r="A84" s="236">
        <v>1977</v>
      </c>
      <c r="B84" s="247">
        <v>0.22840225136569647</v>
      </c>
      <c r="C84" s="231">
        <v>0.47944064398430353</v>
      </c>
      <c r="D84" s="248">
        <v>0.29215710465</v>
      </c>
      <c r="E84" s="252">
        <v>0.20280000000000001</v>
      </c>
      <c r="F84" s="231">
        <v>0.4556</v>
      </c>
      <c r="G84" s="253">
        <v>0.34160000000000001</v>
      </c>
    </row>
    <row r="85" spans="1:7" x14ac:dyDescent="0.3">
      <c r="A85" s="236">
        <v>1978</v>
      </c>
      <c r="B85" s="247">
        <v>0.23852990955139747</v>
      </c>
      <c r="C85" s="231">
        <v>0.4866343571152692</v>
      </c>
      <c r="D85" s="248">
        <v>0.27483573333333328</v>
      </c>
      <c r="E85" s="252">
        <v>0.20230000000000001</v>
      </c>
      <c r="F85" s="231">
        <v>0.45889999999999997</v>
      </c>
      <c r="G85" s="253">
        <v>0.33879999999999999</v>
      </c>
    </row>
    <row r="86" spans="1:7" x14ac:dyDescent="0.3">
      <c r="A86" s="236">
        <v>1979</v>
      </c>
      <c r="B86" s="247">
        <v>0.24529054882016274</v>
      </c>
      <c r="C86" s="231">
        <v>0.47707458451317064</v>
      </c>
      <c r="D86" s="248">
        <v>0.27763486666666665</v>
      </c>
      <c r="E86" s="252">
        <v>0.2036</v>
      </c>
      <c r="F86" s="231">
        <v>0.45439999999999992</v>
      </c>
      <c r="G86" s="253">
        <v>0.34200000000000003</v>
      </c>
    </row>
    <row r="87" spans="1:7" x14ac:dyDescent="0.3">
      <c r="A87" s="236">
        <v>1980</v>
      </c>
      <c r="B87" s="247">
        <v>0.24159798292980314</v>
      </c>
      <c r="C87" s="231">
        <v>0.47417155100353026</v>
      </c>
      <c r="D87" s="248">
        <v>0.28423046606666663</v>
      </c>
      <c r="E87" s="252">
        <v>0.20080000000000001</v>
      </c>
      <c r="F87" s="231">
        <v>0.46150000000000002</v>
      </c>
      <c r="G87" s="253">
        <v>0.3377</v>
      </c>
    </row>
    <row r="88" spans="1:7" x14ac:dyDescent="0.3">
      <c r="A88" s="236">
        <v>1981</v>
      </c>
      <c r="B88" s="247">
        <v>0.24233073931277238</v>
      </c>
      <c r="C88" s="231">
        <v>0.4786546273538943</v>
      </c>
      <c r="D88" s="248">
        <v>0.27901463333333332</v>
      </c>
      <c r="E88" s="252">
        <v>0.19670000000000001</v>
      </c>
      <c r="F88" s="231">
        <v>0.46089999999999998</v>
      </c>
      <c r="G88" s="253">
        <v>0.34239999999999998</v>
      </c>
    </row>
    <row r="89" spans="1:7" x14ac:dyDescent="0.3">
      <c r="A89" s="236">
        <v>1982</v>
      </c>
      <c r="B89" s="247">
        <v>0.24389697516302455</v>
      </c>
      <c r="C89" s="231">
        <v>0.47959675817030878</v>
      </c>
      <c r="D89" s="248">
        <v>0.27650626666666667</v>
      </c>
      <c r="E89" s="252">
        <v>0.19109999999999999</v>
      </c>
      <c r="F89" s="231">
        <v>0.46390000000000003</v>
      </c>
      <c r="G89" s="253">
        <v>0.34499999999999997</v>
      </c>
    </row>
    <row r="90" spans="1:7" x14ac:dyDescent="0.3">
      <c r="A90" s="236">
        <v>1983</v>
      </c>
      <c r="B90" s="247">
        <v>0.23237680387985751</v>
      </c>
      <c r="C90" s="231">
        <v>0.47949253459514252</v>
      </c>
      <c r="D90" s="248">
        <v>0.288130661525</v>
      </c>
      <c r="E90" s="252">
        <v>0.1832</v>
      </c>
      <c r="F90" s="231">
        <v>0.46530000000000005</v>
      </c>
      <c r="G90" s="253">
        <v>0.35149999999999998</v>
      </c>
    </row>
    <row r="91" spans="1:7" x14ac:dyDescent="0.3">
      <c r="A91" s="236">
        <v>1984</v>
      </c>
      <c r="B91" s="247">
        <v>0.23584823466717594</v>
      </c>
      <c r="C91" s="231">
        <v>0.48139846533282404</v>
      </c>
      <c r="D91" s="248">
        <v>0.28275329999999999</v>
      </c>
      <c r="E91" s="252">
        <v>0.17960000000000001</v>
      </c>
      <c r="F91" s="231">
        <v>0.45660000000000001</v>
      </c>
      <c r="G91" s="253">
        <v>0.36380000000000001</v>
      </c>
    </row>
    <row r="92" spans="1:7" x14ac:dyDescent="0.3">
      <c r="A92" s="236">
        <v>1985</v>
      </c>
      <c r="B92" s="247">
        <v>0.23330890551356212</v>
      </c>
      <c r="C92" s="231">
        <v>0.48099732781977134</v>
      </c>
      <c r="D92" s="248">
        <v>0.28569376666666663</v>
      </c>
      <c r="E92" s="252">
        <v>0.1784</v>
      </c>
      <c r="F92" s="231">
        <v>0.45729999999999993</v>
      </c>
      <c r="G92" s="253">
        <v>0.36430000000000001</v>
      </c>
    </row>
    <row r="93" spans="1:7" x14ac:dyDescent="0.3">
      <c r="A93" s="236">
        <v>1986</v>
      </c>
      <c r="B93" s="247">
        <v>0.22819079796572594</v>
      </c>
      <c r="C93" s="231">
        <v>0.47424207723427403</v>
      </c>
      <c r="D93" s="248">
        <v>0.29756712480000003</v>
      </c>
      <c r="E93" s="252">
        <v>0.1767</v>
      </c>
      <c r="F93" s="231">
        <v>0.46170000000000011</v>
      </c>
      <c r="G93" s="253">
        <v>0.36159999999999998</v>
      </c>
    </row>
    <row r="94" spans="1:7" x14ac:dyDescent="0.3">
      <c r="A94" s="236">
        <v>1987</v>
      </c>
      <c r="B94" s="247">
        <v>0.22911844335690318</v>
      </c>
      <c r="C94" s="231">
        <v>0.47597508997643018</v>
      </c>
      <c r="D94" s="248">
        <v>0.29490646666666664</v>
      </c>
      <c r="E94" s="252">
        <v>0.17369999999999999</v>
      </c>
      <c r="F94" s="231">
        <v>0.45520000000000005</v>
      </c>
      <c r="G94" s="253">
        <v>0.37109999999999999</v>
      </c>
    </row>
    <row r="95" spans="1:7" x14ac:dyDescent="0.3">
      <c r="A95" s="236">
        <v>1988</v>
      </c>
      <c r="B95" s="247">
        <v>0.22477233561061913</v>
      </c>
      <c r="C95" s="231">
        <v>0.47498829772271411</v>
      </c>
      <c r="D95" s="248">
        <v>0.30023936666666667</v>
      </c>
      <c r="E95" s="252">
        <v>0.16889999999999999</v>
      </c>
      <c r="F95" s="231">
        <v>0.44309999999999999</v>
      </c>
      <c r="G95" s="253">
        <v>0.38800000000000001</v>
      </c>
    </row>
    <row r="96" spans="1:7" x14ac:dyDescent="0.3">
      <c r="A96" s="236">
        <v>1989</v>
      </c>
      <c r="B96" s="247">
        <v>0.21847345629321899</v>
      </c>
      <c r="C96" s="231">
        <v>0.46919763653178104</v>
      </c>
      <c r="D96" s="248">
        <v>0.312328907175</v>
      </c>
      <c r="E96" s="252">
        <v>0.16969999999999999</v>
      </c>
      <c r="F96" s="231">
        <v>0.44630000000000003</v>
      </c>
      <c r="G96" s="253">
        <v>0.38400000000000001</v>
      </c>
    </row>
    <row r="97" spans="1:7" x14ac:dyDescent="0.3">
      <c r="A97" s="236">
        <v>1990</v>
      </c>
      <c r="B97" s="247">
        <v>0.21835115154088308</v>
      </c>
      <c r="C97" s="231">
        <v>0.47259610295911686</v>
      </c>
      <c r="D97" s="248">
        <v>0.3090527455</v>
      </c>
      <c r="E97" s="252">
        <v>0.16880000000000001</v>
      </c>
      <c r="F97" s="231">
        <v>0.44740000000000008</v>
      </c>
      <c r="G97" s="253">
        <v>0.38379999999999997</v>
      </c>
    </row>
    <row r="98" spans="1:7" x14ac:dyDescent="0.3">
      <c r="A98" s="236">
        <v>1991</v>
      </c>
      <c r="B98" s="247">
        <v>0.2170988177163109</v>
      </c>
      <c r="C98" s="231">
        <v>0.4620973489503557</v>
      </c>
      <c r="D98" s="248">
        <v>0.32080383333333334</v>
      </c>
      <c r="E98" s="252">
        <v>0.1666</v>
      </c>
      <c r="F98" s="231">
        <v>0.45140000000000002</v>
      </c>
      <c r="G98" s="253">
        <v>0.38200000000000001</v>
      </c>
    </row>
    <row r="99" spans="1:7" x14ac:dyDescent="0.3">
      <c r="A99" s="236">
        <v>1992</v>
      </c>
      <c r="B99" s="247">
        <v>0.21609826011897912</v>
      </c>
      <c r="C99" s="231">
        <v>0.46466294130602082</v>
      </c>
      <c r="D99" s="248">
        <v>0.31923879857500004</v>
      </c>
      <c r="E99" s="252">
        <v>0.15939999999999999</v>
      </c>
      <c r="F99" s="231">
        <v>0.44799999999999995</v>
      </c>
      <c r="G99" s="253">
        <v>0.3926</v>
      </c>
    </row>
    <row r="100" spans="1:7" x14ac:dyDescent="0.3">
      <c r="A100" s="236">
        <v>1993</v>
      </c>
      <c r="B100" s="247">
        <v>0.21279837540517463</v>
      </c>
      <c r="C100" s="231">
        <v>0.46855649126149201</v>
      </c>
      <c r="D100" s="248">
        <v>0.31864513333333333</v>
      </c>
      <c r="E100" s="252">
        <v>0.16059999999999999</v>
      </c>
      <c r="F100" s="231">
        <v>0.45020000000000004</v>
      </c>
      <c r="G100" s="253">
        <v>0.38919999999999999</v>
      </c>
    </row>
    <row r="101" spans="1:7" x14ac:dyDescent="0.3">
      <c r="A101" s="236">
        <v>1994</v>
      </c>
      <c r="B101" s="247">
        <v>0.20962173233773257</v>
      </c>
      <c r="C101" s="231">
        <v>0.46629543432893411</v>
      </c>
      <c r="D101" s="248">
        <v>0.32408283333333332</v>
      </c>
      <c r="E101" s="252">
        <v>0.16070000000000001</v>
      </c>
      <c r="F101" s="231">
        <v>0.44980000000000003</v>
      </c>
      <c r="G101" s="253">
        <v>0.38950000000000001</v>
      </c>
    </row>
    <row r="102" spans="1:7" x14ac:dyDescent="0.3">
      <c r="A102" s="236">
        <v>1995</v>
      </c>
      <c r="B102" s="247">
        <v>0.20814864756674964</v>
      </c>
      <c r="C102" s="231">
        <v>0.4726286677582503</v>
      </c>
      <c r="D102" s="248">
        <v>0.31922268467500003</v>
      </c>
      <c r="E102" s="252">
        <v>0.15679999999999999</v>
      </c>
      <c r="F102" s="231">
        <v>0.44580000000000003</v>
      </c>
      <c r="G102" s="253">
        <v>0.39739999999999998</v>
      </c>
    </row>
    <row r="103" spans="1:7" x14ac:dyDescent="0.3">
      <c r="A103" s="236">
        <v>1996</v>
      </c>
      <c r="B103" s="247">
        <v>0.21091335824445223</v>
      </c>
      <c r="C103" s="231">
        <v>0.45979217508888115</v>
      </c>
      <c r="D103" s="248">
        <v>0.32929446666666667</v>
      </c>
      <c r="E103" s="252">
        <v>0.1542</v>
      </c>
      <c r="F103" s="231">
        <v>0.43919999999999992</v>
      </c>
      <c r="G103" s="253">
        <v>0.40660000000000002</v>
      </c>
    </row>
    <row r="104" spans="1:7" x14ac:dyDescent="0.3">
      <c r="A104" s="236">
        <v>1997</v>
      </c>
      <c r="B104" s="247">
        <v>0.20998080450437881</v>
      </c>
      <c r="C104" s="231">
        <v>0.45814766216228786</v>
      </c>
      <c r="D104" s="248">
        <v>0.33187153333333336</v>
      </c>
      <c r="E104" s="252">
        <v>0.15210000000000001</v>
      </c>
      <c r="F104" s="231">
        <v>0.43440000000000001</v>
      </c>
      <c r="G104" s="253">
        <v>0.41349999999999998</v>
      </c>
    </row>
    <row r="105" spans="1:7" x14ac:dyDescent="0.3">
      <c r="A105" s="236">
        <v>1998</v>
      </c>
      <c r="B105" s="247">
        <v>0.20873260833313578</v>
      </c>
      <c r="C105" s="231">
        <v>0.45117911589186421</v>
      </c>
      <c r="D105" s="248">
        <v>0.340088275775</v>
      </c>
      <c r="E105" s="252">
        <v>0.15240000000000001</v>
      </c>
      <c r="F105" s="231">
        <v>0.42990000000000006</v>
      </c>
      <c r="G105" s="253">
        <v>0.41770000000000002</v>
      </c>
    </row>
    <row r="106" spans="1:7" x14ac:dyDescent="0.3">
      <c r="A106" s="236">
        <v>1999</v>
      </c>
      <c r="B106" s="247">
        <v>0.20855257546769362</v>
      </c>
      <c r="C106" s="231">
        <v>0.44836314449897302</v>
      </c>
      <c r="D106" s="248">
        <v>0.34308428003333336</v>
      </c>
      <c r="E106" s="252">
        <v>0.15179999999999999</v>
      </c>
      <c r="F106" s="231">
        <v>0.42739999999999995</v>
      </c>
      <c r="G106" s="253">
        <v>0.42080000000000001</v>
      </c>
    </row>
    <row r="107" spans="1:7" x14ac:dyDescent="0.3">
      <c r="A107" s="236">
        <v>2000</v>
      </c>
      <c r="B107" s="247">
        <v>0.21030061746398426</v>
      </c>
      <c r="C107" s="231">
        <v>0.44362810290268234</v>
      </c>
      <c r="D107" s="248">
        <v>0.34607127963333334</v>
      </c>
      <c r="E107" s="252">
        <v>0.1507</v>
      </c>
      <c r="F107" s="231">
        <v>0.4229</v>
      </c>
      <c r="G107" s="253">
        <v>0.4264</v>
      </c>
    </row>
    <row r="108" spans="1:7" x14ac:dyDescent="0.3">
      <c r="A108" s="236">
        <v>2001</v>
      </c>
      <c r="B108" s="247">
        <v>0.21052901938112217</v>
      </c>
      <c r="C108" s="231">
        <v>0.4418735071438778</v>
      </c>
      <c r="D108" s="248">
        <v>0.34759747347499997</v>
      </c>
      <c r="E108" s="252">
        <v>0.1532</v>
      </c>
      <c r="F108" s="231">
        <v>0.42890000000000006</v>
      </c>
      <c r="G108" s="253">
        <v>0.41789999999999999</v>
      </c>
    </row>
    <row r="109" spans="1:7" x14ac:dyDescent="0.3">
      <c r="A109" s="236">
        <v>2002</v>
      </c>
      <c r="B109" s="247">
        <v>0.21461016304483252</v>
      </c>
      <c r="C109" s="231">
        <v>0.44060452798016747</v>
      </c>
      <c r="D109" s="248">
        <v>0.34478530897500004</v>
      </c>
      <c r="E109" s="252">
        <v>0.15379999999999999</v>
      </c>
      <c r="F109" s="231">
        <v>0.43250000000000005</v>
      </c>
      <c r="G109" s="253">
        <v>0.41370000000000001</v>
      </c>
    </row>
    <row r="110" spans="1:7" x14ac:dyDescent="0.3">
      <c r="A110" s="236">
        <v>2003</v>
      </c>
      <c r="B110" s="247">
        <v>0.21551047727968331</v>
      </c>
      <c r="C110" s="231">
        <v>0.43974831654531665</v>
      </c>
      <c r="D110" s="248">
        <v>0.34474120617500004</v>
      </c>
      <c r="E110" s="252">
        <v>0.15110000000000001</v>
      </c>
      <c r="F110" s="231">
        <v>0.43429999999999991</v>
      </c>
      <c r="G110" s="253">
        <v>0.41460000000000002</v>
      </c>
    </row>
    <row r="111" spans="1:7" x14ac:dyDescent="0.3">
      <c r="A111" s="236">
        <v>2004</v>
      </c>
      <c r="B111" s="247">
        <v>0.21398552141035002</v>
      </c>
      <c r="C111" s="231">
        <v>0.43955957918964994</v>
      </c>
      <c r="D111" s="248">
        <v>0.34645489940000002</v>
      </c>
      <c r="E111" s="252">
        <v>0.1482</v>
      </c>
      <c r="F111" s="231">
        <v>0.42970000000000008</v>
      </c>
      <c r="G111" s="253">
        <v>0.42209999999999998</v>
      </c>
    </row>
    <row r="112" spans="1:7" x14ac:dyDescent="0.3">
      <c r="A112" s="236">
        <v>2005</v>
      </c>
      <c r="B112" s="247">
        <v>0.21098032818789506</v>
      </c>
      <c r="C112" s="231">
        <v>0.43084214278710498</v>
      </c>
      <c r="D112" s="248">
        <v>0.358177529025</v>
      </c>
      <c r="E112" s="252">
        <v>0.14410000000000001</v>
      </c>
      <c r="F112" s="231">
        <v>0.42359999999999998</v>
      </c>
      <c r="G112" s="253">
        <v>0.43230000000000002</v>
      </c>
    </row>
    <row r="113" spans="1:7" x14ac:dyDescent="0.3">
      <c r="A113" s="236">
        <v>2006</v>
      </c>
      <c r="B113" s="247">
        <v>0.21110994505666156</v>
      </c>
      <c r="C113" s="231">
        <v>0.42827494741833849</v>
      </c>
      <c r="D113" s="248">
        <v>0.36061510752499998</v>
      </c>
      <c r="E113" s="252">
        <v>0.14130000000000001</v>
      </c>
      <c r="F113" s="231">
        <v>0.41810000000000003</v>
      </c>
      <c r="G113" s="253">
        <v>0.44059999999999999</v>
      </c>
    </row>
    <row r="114" spans="1:7" x14ac:dyDescent="0.3">
      <c r="A114" s="236">
        <v>2007</v>
      </c>
      <c r="B114" s="247">
        <v>0.20896615922738601</v>
      </c>
      <c r="C114" s="231">
        <v>0.42170253842261396</v>
      </c>
      <c r="D114" s="248">
        <v>0.36933130235</v>
      </c>
      <c r="E114" s="252">
        <v>0.14349999999999999</v>
      </c>
      <c r="F114" s="231">
        <v>0.41650000000000009</v>
      </c>
      <c r="G114" s="253">
        <v>0.44</v>
      </c>
    </row>
    <row r="115" spans="1:7" x14ac:dyDescent="0.3">
      <c r="A115" s="236">
        <v>2008</v>
      </c>
      <c r="B115" s="247">
        <v>0.21207223620014695</v>
      </c>
      <c r="C115" s="231">
        <v>0.42415503184985315</v>
      </c>
      <c r="D115" s="248">
        <v>0.36377273194999998</v>
      </c>
      <c r="E115" s="252">
        <v>0.1431</v>
      </c>
      <c r="F115" s="231">
        <v>0.42090000000000005</v>
      </c>
      <c r="G115" s="253">
        <v>0.436</v>
      </c>
    </row>
    <row r="116" spans="1:7" x14ac:dyDescent="0.3">
      <c r="A116" s="236">
        <v>2009</v>
      </c>
      <c r="B116" s="247">
        <v>0.2153694121447243</v>
      </c>
      <c r="C116" s="231">
        <v>0.42575297915527566</v>
      </c>
      <c r="D116" s="248">
        <v>0.35887760870000002</v>
      </c>
      <c r="E116" s="252">
        <v>0.14249999999999999</v>
      </c>
      <c r="F116" s="231">
        <v>0.43340000000000012</v>
      </c>
      <c r="G116" s="253">
        <v>0.42409999999999998</v>
      </c>
    </row>
    <row r="117" spans="1:7" x14ac:dyDescent="0.3">
      <c r="A117" s="236">
        <v>2010</v>
      </c>
      <c r="B117" s="247">
        <v>0.21377271942814641</v>
      </c>
      <c r="C117" s="231">
        <v>0.43276624407185355</v>
      </c>
      <c r="D117" s="248">
        <v>0.35346103650000005</v>
      </c>
      <c r="E117" s="252">
        <v>0.13850000000000001</v>
      </c>
      <c r="F117" s="231">
        <v>0.42459999999999992</v>
      </c>
      <c r="G117" s="253">
        <v>0.43690000000000001</v>
      </c>
    </row>
    <row r="118" spans="1:7" x14ac:dyDescent="0.3">
      <c r="A118" s="236">
        <v>2011</v>
      </c>
      <c r="B118" s="247">
        <v>0.21220851230751778</v>
      </c>
      <c r="C118" s="231">
        <v>0.43114561451748223</v>
      </c>
      <c r="D118" s="248">
        <v>0.35664587317500002</v>
      </c>
      <c r="E118" s="252">
        <v>0.1346</v>
      </c>
      <c r="F118" s="231">
        <v>0.42229999999999995</v>
      </c>
      <c r="G118" s="253">
        <v>0.44309999999999999</v>
      </c>
    </row>
    <row r="119" spans="1:7" x14ac:dyDescent="0.3">
      <c r="A119" s="236">
        <v>2012</v>
      </c>
      <c r="B119" s="247">
        <v>0.21472753086039198</v>
      </c>
      <c r="C119" s="231">
        <v>0.43214517621460802</v>
      </c>
      <c r="D119" s="248">
        <v>0.353127292925</v>
      </c>
      <c r="E119" s="252">
        <v>0.1321</v>
      </c>
      <c r="F119" s="231">
        <v>0.41370000000000007</v>
      </c>
      <c r="G119" s="253">
        <v>0.45419999999999999</v>
      </c>
    </row>
    <row r="120" spans="1:7" x14ac:dyDescent="0.3">
      <c r="A120" s="236">
        <v>2013</v>
      </c>
      <c r="B120" s="247">
        <v>0.21255401810580729</v>
      </c>
      <c r="C120" s="231">
        <v>0.42522410484419271</v>
      </c>
      <c r="D120" s="248">
        <v>0.36222187704999997</v>
      </c>
      <c r="E120" s="252">
        <v>0.1343</v>
      </c>
      <c r="F120" s="231">
        <v>0.41700000000000004</v>
      </c>
      <c r="G120" s="253">
        <v>0.44869999999999999</v>
      </c>
    </row>
    <row r="121" spans="1:7" ht="15" thickBot="1" x14ac:dyDescent="0.35">
      <c r="A121" s="240">
        <v>2014</v>
      </c>
      <c r="B121" s="247">
        <v>0.21409864264237846</v>
      </c>
      <c r="C121" s="231">
        <v>0.42775940097012155</v>
      </c>
      <c r="D121" s="248">
        <v>0.35814195638750002</v>
      </c>
      <c r="E121" s="252">
        <v>0.13150000000000001</v>
      </c>
      <c r="F121" s="231">
        <v>0.41349999999999992</v>
      </c>
      <c r="G121" s="253">
        <v>0.45500000000000002</v>
      </c>
    </row>
    <row r="122" spans="1:7" x14ac:dyDescent="0.3">
      <c r="A122" s="237">
        <v>2015</v>
      </c>
      <c r="B122" s="247">
        <v>0.21338311180318625</v>
      </c>
      <c r="C122" s="231">
        <v>0.42632980272806376</v>
      </c>
      <c r="D122" s="248">
        <v>0.36028708546874999</v>
      </c>
      <c r="E122" s="252">
        <v>0.13189999999999999</v>
      </c>
      <c r="F122" s="231">
        <v>0.41279999999999994</v>
      </c>
      <c r="G122" s="253">
        <v>0.45529999999999998</v>
      </c>
    </row>
    <row r="123" spans="1:7" x14ac:dyDescent="0.3">
      <c r="A123" s="237">
        <v>2016</v>
      </c>
      <c r="B123" s="247">
        <v>0.21173869489101488</v>
      </c>
      <c r="C123" s="231">
        <v>0.42304433214023512</v>
      </c>
      <c r="D123" s="248">
        <v>0.36521697296875005</v>
      </c>
      <c r="E123" s="252">
        <v>0.1308</v>
      </c>
      <c r="F123" s="231">
        <v>0.4161999999999999</v>
      </c>
      <c r="G123" s="253">
        <v>0.45300000000000001</v>
      </c>
    </row>
    <row r="124" spans="1:7" x14ac:dyDescent="0.3">
      <c r="A124" s="237">
        <v>2017</v>
      </c>
      <c r="B124" s="247">
        <v>0.21307348311219318</v>
      </c>
      <c r="C124" s="231">
        <v>0.42571117861280672</v>
      </c>
      <c r="D124" s="248">
        <v>0.36121533827500002</v>
      </c>
      <c r="E124" s="252">
        <v>0.1358</v>
      </c>
      <c r="F124" s="231">
        <v>0.41190000000000004</v>
      </c>
      <c r="G124" s="253">
        <v>0.45229999999999998</v>
      </c>
    </row>
    <row r="125" spans="1:7" x14ac:dyDescent="0.3">
      <c r="A125" s="237">
        <v>2018</v>
      </c>
      <c r="B125" s="247">
        <v>0.21273176326879806</v>
      </c>
      <c r="C125" s="231">
        <v>0.42502843782703514</v>
      </c>
      <c r="D125" s="248">
        <v>0.36223979890416674</v>
      </c>
      <c r="E125" s="252">
        <v>0.1348</v>
      </c>
      <c r="F125" s="231">
        <v>0.41009999999999991</v>
      </c>
      <c r="G125" s="253">
        <v>0.4551</v>
      </c>
    </row>
    <row r="126" spans="1:7" x14ac:dyDescent="0.3">
      <c r="A126" s="237">
        <v>2019</v>
      </c>
      <c r="B126" s="247">
        <v>0.21273176326879806</v>
      </c>
      <c r="C126" s="231">
        <v>0.42502843782703514</v>
      </c>
      <c r="D126" s="248">
        <v>0.36223979890416674</v>
      </c>
      <c r="E126" s="252">
        <v>0.13519999999999999</v>
      </c>
      <c r="F126" s="231">
        <v>0.4113</v>
      </c>
      <c r="G126" s="253">
        <v>0.45350000000000001</v>
      </c>
    </row>
    <row r="127" spans="1:7" ht="15" thickBot="1" x14ac:dyDescent="0.35">
      <c r="A127" s="238">
        <v>2020</v>
      </c>
      <c r="B127" s="249">
        <v>0.21273176326879806</v>
      </c>
      <c r="C127" s="250">
        <v>0.42502843782703514</v>
      </c>
      <c r="D127" s="251">
        <v>0.36223979890416674</v>
      </c>
      <c r="E127" s="254">
        <v>0.13220000000000001</v>
      </c>
      <c r="F127" s="250">
        <v>0.4093</v>
      </c>
      <c r="G127" s="255">
        <v>0.45850000000000002</v>
      </c>
    </row>
    <row r="128" spans="1:7" ht="15" thickTop="1" x14ac:dyDescent="0.3">
      <c r="A128" s="235"/>
      <c r="B128" s="72"/>
      <c r="C128" s="72"/>
      <c r="D128" s="72"/>
      <c r="E128" s="72"/>
      <c r="F128" s="72"/>
      <c r="G128" s="72"/>
    </row>
    <row r="129" spans="1:7" x14ac:dyDescent="0.3">
      <c r="A129" s="235"/>
      <c r="B129" s="72"/>
      <c r="C129" s="72"/>
      <c r="D129" s="72"/>
      <c r="E129" s="72"/>
      <c r="F129" s="72"/>
      <c r="G129" s="72"/>
    </row>
    <row r="130" spans="1:7" x14ac:dyDescent="0.3">
      <c r="A130" s="235"/>
      <c r="B130" s="72"/>
      <c r="C130" s="72"/>
      <c r="D130" s="72"/>
      <c r="E130" s="72"/>
      <c r="F130" s="72"/>
      <c r="G130" s="72"/>
    </row>
    <row r="131" spans="1:7" x14ac:dyDescent="0.3">
      <c r="A131" s="235"/>
      <c r="B131" s="72"/>
      <c r="C131" s="72"/>
      <c r="D131" s="72"/>
      <c r="E131" s="72"/>
      <c r="F131" s="72"/>
      <c r="G131" s="72"/>
    </row>
    <row r="132" spans="1:7" x14ac:dyDescent="0.3">
      <c r="A132" s="235"/>
      <c r="B132" s="72"/>
      <c r="C132" s="72"/>
      <c r="D132" s="72"/>
      <c r="E132" s="72"/>
      <c r="F132" s="72"/>
      <c r="G132" s="72"/>
    </row>
    <row r="133" spans="1:7" x14ac:dyDescent="0.3">
      <c r="A133" s="235"/>
      <c r="B133" s="72"/>
      <c r="C133" s="72"/>
      <c r="D133" s="72"/>
      <c r="E133" s="72"/>
      <c r="F133" s="72"/>
      <c r="G133" s="72"/>
    </row>
    <row r="134" spans="1:7" x14ac:dyDescent="0.3">
      <c r="A134" s="235"/>
      <c r="B134" s="72"/>
      <c r="C134" s="72"/>
      <c r="D134" s="72"/>
      <c r="E134" s="72"/>
      <c r="F134" s="72"/>
      <c r="G134" s="72"/>
    </row>
    <row r="135" spans="1:7" x14ac:dyDescent="0.3">
      <c r="A135" s="235"/>
      <c r="B135" s="72"/>
      <c r="C135" s="72"/>
      <c r="D135" s="72"/>
      <c r="E135" s="72"/>
      <c r="F135" s="72"/>
      <c r="G135" s="72"/>
    </row>
    <row r="136" spans="1:7" x14ac:dyDescent="0.3">
      <c r="A136" s="235"/>
      <c r="B136" s="72"/>
      <c r="C136" s="72"/>
      <c r="D136" s="72"/>
      <c r="E136" s="72"/>
      <c r="F136" s="72"/>
      <c r="G136" s="72"/>
    </row>
    <row r="137" spans="1:7" x14ac:dyDescent="0.3">
      <c r="A137" s="235"/>
      <c r="B137" s="72"/>
      <c r="C137" s="72"/>
      <c r="D137" s="72"/>
      <c r="E137" s="72"/>
      <c r="F137" s="72"/>
      <c r="G137" s="72"/>
    </row>
    <row r="138" spans="1:7" x14ac:dyDescent="0.3">
      <c r="A138" s="235"/>
      <c r="B138" s="72"/>
      <c r="C138" s="72"/>
      <c r="D138" s="72"/>
      <c r="E138" s="72"/>
      <c r="F138" s="72"/>
      <c r="G138" s="72"/>
    </row>
    <row r="139" spans="1:7" x14ac:dyDescent="0.3">
      <c r="A139" s="235"/>
      <c r="B139" s="72"/>
      <c r="C139" s="72"/>
      <c r="D139" s="72"/>
      <c r="E139" s="72"/>
      <c r="F139" s="72"/>
      <c r="G139" s="72"/>
    </row>
    <row r="140" spans="1:7" x14ac:dyDescent="0.3">
      <c r="A140" s="235"/>
      <c r="B140" s="72"/>
      <c r="C140" s="72"/>
      <c r="D140" s="72"/>
      <c r="E140" s="72"/>
      <c r="F140" s="72"/>
      <c r="G140" s="72"/>
    </row>
    <row r="141" spans="1:7" x14ac:dyDescent="0.3">
      <c r="A141" s="235"/>
      <c r="B141" s="72"/>
      <c r="C141" s="72"/>
      <c r="D141" s="72"/>
      <c r="E141" s="72"/>
      <c r="F141" s="72"/>
      <c r="G141" s="72"/>
    </row>
    <row r="142" spans="1:7" x14ac:dyDescent="0.3">
      <c r="A142" s="235"/>
      <c r="B142" s="72"/>
      <c r="C142" s="72"/>
      <c r="D142" s="72"/>
      <c r="E142" s="72"/>
      <c r="F142" s="72"/>
      <c r="G142" s="72"/>
    </row>
    <row r="143" spans="1:7" x14ac:dyDescent="0.3">
      <c r="A143" s="235"/>
      <c r="B143" s="72"/>
      <c r="C143" s="72"/>
      <c r="D143" s="72"/>
      <c r="E143" s="72"/>
      <c r="F143" s="72"/>
      <c r="G143" s="72"/>
    </row>
    <row r="144" spans="1:7" x14ac:dyDescent="0.3">
      <c r="A144" s="235"/>
      <c r="B144" s="72"/>
      <c r="C144" s="72"/>
      <c r="D144" s="72"/>
      <c r="E144" s="72"/>
      <c r="F144" s="72"/>
      <c r="G144" s="72"/>
    </row>
    <row r="145" spans="1:7" x14ac:dyDescent="0.3">
      <c r="A145" s="235"/>
      <c r="B145" s="72"/>
      <c r="C145" s="72"/>
      <c r="D145" s="72"/>
      <c r="E145" s="72"/>
      <c r="F145" s="72"/>
      <c r="G145" s="72"/>
    </row>
    <row r="146" spans="1:7" x14ac:dyDescent="0.3">
      <c r="A146" s="235"/>
      <c r="B146" s="72"/>
      <c r="C146" s="72"/>
      <c r="D146" s="72"/>
      <c r="E146" s="72"/>
      <c r="F146" s="72"/>
      <c r="G146" s="72"/>
    </row>
    <row r="147" spans="1:7" x14ac:dyDescent="0.3">
      <c r="A147" s="235"/>
      <c r="B147" s="72"/>
      <c r="C147" s="72"/>
      <c r="D147" s="72"/>
      <c r="E147" s="72"/>
      <c r="F147" s="72"/>
      <c r="G147" s="72"/>
    </row>
    <row r="148" spans="1:7" x14ac:dyDescent="0.3">
      <c r="A148" s="235"/>
      <c r="B148" s="72"/>
      <c r="C148" s="72"/>
      <c r="D148" s="72"/>
      <c r="E148" s="72"/>
      <c r="F148" s="72"/>
      <c r="G148" s="72"/>
    </row>
    <row r="149" spans="1:7" x14ac:dyDescent="0.3">
      <c r="A149" s="235"/>
      <c r="B149" s="72"/>
      <c r="C149" s="72"/>
      <c r="D149" s="72"/>
      <c r="E149" s="72"/>
      <c r="F149" s="72"/>
      <c r="G149" s="72"/>
    </row>
    <row r="150" spans="1:7" x14ac:dyDescent="0.3">
      <c r="A150" s="235"/>
      <c r="B150" s="72"/>
      <c r="C150" s="72"/>
      <c r="D150" s="72"/>
      <c r="E150" s="72"/>
      <c r="F150" s="72"/>
      <c r="G150" s="72"/>
    </row>
    <row r="151" spans="1:7" x14ac:dyDescent="0.3">
      <c r="A151" s="235"/>
      <c r="B151" s="72"/>
      <c r="C151" s="72"/>
      <c r="D151" s="72"/>
      <c r="E151" s="72"/>
      <c r="F151" s="72"/>
      <c r="G151" s="72"/>
    </row>
    <row r="152" spans="1:7" x14ac:dyDescent="0.3">
      <c r="A152" s="235"/>
      <c r="B152" s="72"/>
      <c r="C152" s="72"/>
      <c r="D152" s="72"/>
      <c r="E152" s="72"/>
      <c r="F152" s="72"/>
      <c r="G152" s="72"/>
    </row>
    <row r="153" spans="1:7" x14ac:dyDescent="0.3">
      <c r="A153" s="235"/>
      <c r="B153" s="72"/>
      <c r="C153" s="72"/>
      <c r="D153" s="72"/>
      <c r="E153" s="72"/>
      <c r="F153" s="72"/>
      <c r="G153" s="72"/>
    </row>
    <row r="154" spans="1:7" x14ac:dyDescent="0.3">
      <c r="A154" s="235"/>
      <c r="B154" s="72"/>
      <c r="C154" s="72"/>
      <c r="D154" s="72"/>
      <c r="E154" s="72"/>
      <c r="F154" s="72"/>
      <c r="G154" s="72"/>
    </row>
    <row r="155" spans="1:7" x14ac:dyDescent="0.3">
      <c r="A155" s="235"/>
      <c r="B155" s="72"/>
      <c r="C155" s="72"/>
      <c r="D155" s="72"/>
      <c r="E155" s="72"/>
      <c r="F155" s="72"/>
      <c r="G155" s="72"/>
    </row>
    <row r="156" spans="1:7" x14ac:dyDescent="0.3">
      <c r="A156" s="235"/>
      <c r="B156" s="72"/>
      <c r="C156" s="72"/>
      <c r="D156" s="72"/>
      <c r="E156" s="72"/>
      <c r="F156" s="72"/>
      <c r="G156" s="72"/>
    </row>
    <row r="157" spans="1:7" x14ac:dyDescent="0.3">
      <c r="A157" s="235"/>
      <c r="B157" s="72"/>
      <c r="C157" s="72"/>
      <c r="D157" s="72"/>
      <c r="E157" s="72"/>
      <c r="F157" s="72"/>
      <c r="G157" s="72"/>
    </row>
    <row r="158" spans="1:7" x14ac:dyDescent="0.3">
      <c r="A158" s="235"/>
      <c r="B158" s="72"/>
      <c r="C158" s="72"/>
      <c r="D158" s="72"/>
      <c r="E158" s="72"/>
      <c r="F158" s="72"/>
      <c r="G158" s="72"/>
    </row>
    <row r="159" spans="1:7" x14ac:dyDescent="0.3">
      <c r="A159" s="235"/>
      <c r="B159" s="72"/>
      <c r="C159" s="72"/>
      <c r="D159" s="72"/>
      <c r="E159" s="72"/>
      <c r="F159" s="72"/>
      <c r="G159" s="72"/>
    </row>
    <row r="160" spans="1:7" x14ac:dyDescent="0.3">
      <c r="A160" s="235"/>
      <c r="B160" s="72"/>
      <c r="C160" s="72"/>
      <c r="D160" s="72"/>
      <c r="E160" s="72"/>
      <c r="F160" s="72"/>
      <c r="G160" s="72"/>
    </row>
    <row r="161" spans="1:7" x14ac:dyDescent="0.3">
      <c r="A161" s="235"/>
      <c r="B161" s="72"/>
      <c r="C161" s="72"/>
      <c r="D161" s="72"/>
      <c r="E161" s="72"/>
      <c r="F161" s="72"/>
      <c r="G161" s="72"/>
    </row>
    <row r="162" spans="1:7" x14ac:dyDescent="0.3">
      <c r="A162" s="235"/>
      <c r="B162" s="72"/>
      <c r="C162" s="72"/>
      <c r="D162" s="72"/>
      <c r="E162" s="72"/>
      <c r="F162" s="72"/>
      <c r="G162" s="72"/>
    </row>
    <row r="163" spans="1:7" x14ac:dyDescent="0.3">
      <c r="A163" s="235"/>
      <c r="B163" s="72"/>
      <c r="C163" s="72"/>
      <c r="D163" s="72"/>
      <c r="E163" s="72"/>
      <c r="F163" s="72"/>
      <c r="G163" s="72"/>
    </row>
    <row r="164" spans="1:7" x14ac:dyDescent="0.3">
      <c r="A164" s="235"/>
      <c r="B164" s="72"/>
      <c r="C164" s="72"/>
      <c r="D164" s="72"/>
      <c r="E164" s="72"/>
      <c r="F164" s="72"/>
      <c r="G164" s="72"/>
    </row>
    <row r="165" spans="1:7" x14ac:dyDescent="0.3">
      <c r="A165" s="235"/>
      <c r="B165" s="72"/>
      <c r="C165" s="72"/>
      <c r="D165" s="72"/>
      <c r="E165" s="72"/>
      <c r="F165" s="72"/>
      <c r="G165" s="72"/>
    </row>
    <row r="166" spans="1:7" x14ac:dyDescent="0.3">
      <c r="A166" s="235"/>
      <c r="B166" s="72"/>
      <c r="C166" s="72"/>
      <c r="D166" s="72"/>
      <c r="E166" s="72"/>
      <c r="F166" s="72"/>
      <c r="G166" s="72"/>
    </row>
    <row r="167" spans="1:7" x14ac:dyDescent="0.3">
      <c r="A167" s="235"/>
      <c r="B167" s="72"/>
      <c r="C167" s="72"/>
      <c r="D167" s="72"/>
      <c r="E167" s="72"/>
      <c r="F167" s="72"/>
      <c r="G167" s="72"/>
    </row>
    <row r="168" spans="1:7" x14ac:dyDescent="0.3">
      <c r="A168" s="235"/>
      <c r="B168" s="72"/>
      <c r="C168" s="72"/>
      <c r="D168" s="72"/>
      <c r="E168" s="72"/>
      <c r="F168" s="72"/>
      <c r="G168" s="72"/>
    </row>
    <row r="169" spans="1:7" x14ac:dyDescent="0.3">
      <c r="A169" s="235"/>
      <c r="B169" s="72"/>
      <c r="C169" s="72"/>
      <c r="D169" s="72"/>
      <c r="E169" s="72"/>
      <c r="F169" s="72"/>
      <c r="G169" s="72"/>
    </row>
    <row r="170" spans="1:7" x14ac:dyDescent="0.3">
      <c r="A170" s="235"/>
      <c r="B170" s="72"/>
      <c r="C170" s="72"/>
      <c r="D170" s="72"/>
      <c r="E170" s="72"/>
      <c r="F170" s="72"/>
      <c r="G170" s="72"/>
    </row>
    <row r="171" spans="1:7" x14ac:dyDescent="0.3">
      <c r="A171" s="235"/>
      <c r="B171" s="72"/>
      <c r="C171" s="72"/>
      <c r="D171" s="72"/>
      <c r="E171" s="72"/>
      <c r="F171" s="72"/>
      <c r="G171" s="72"/>
    </row>
    <row r="172" spans="1:7" x14ac:dyDescent="0.3">
      <c r="A172" s="235"/>
      <c r="B172" s="72"/>
      <c r="C172" s="72"/>
      <c r="D172" s="72"/>
      <c r="E172" s="72"/>
      <c r="F172" s="72"/>
      <c r="G172" s="72"/>
    </row>
    <row r="173" spans="1:7" x14ac:dyDescent="0.3">
      <c r="A173" s="235"/>
      <c r="B173" s="72"/>
      <c r="C173" s="72"/>
      <c r="D173" s="72"/>
      <c r="E173" s="72"/>
      <c r="F173" s="72"/>
      <c r="G173" s="72"/>
    </row>
    <row r="174" spans="1:7" x14ac:dyDescent="0.3">
      <c r="A174" s="235"/>
      <c r="B174" s="72"/>
      <c r="C174" s="72"/>
      <c r="D174" s="72"/>
      <c r="E174" s="72"/>
      <c r="F174" s="72"/>
      <c r="G174" s="72"/>
    </row>
    <row r="175" spans="1:7" x14ac:dyDescent="0.3">
      <c r="A175" s="235"/>
      <c r="B175" s="72"/>
      <c r="C175" s="72"/>
      <c r="D175" s="72"/>
      <c r="E175" s="72"/>
      <c r="F175" s="72"/>
      <c r="G175" s="72"/>
    </row>
    <row r="176" spans="1:7" x14ac:dyDescent="0.3">
      <c r="A176" s="235"/>
      <c r="B176" s="72"/>
      <c r="C176" s="72"/>
      <c r="D176" s="72"/>
      <c r="E176" s="72"/>
      <c r="F176" s="72"/>
      <c r="G176" s="72"/>
    </row>
    <row r="177" spans="1:7" x14ac:dyDescent="0.3">
      <c r="A177" s="235"/>
      <c r="B177" s="72"/>
      <c r="C177" s="72"/>
      <c r="D177" s="72"/>
      <c r="E177" s="72"/>
      <c r="F177" s="72"/>
      <c r="G177" s="72"/>
    </row>
    <row r="178" spans="1:7" x14ac:dyDescent="0.3">
      <c r="A178" s="235"/>
      <c r="B178" s="72"/>
      <c r="C178" s="72"/>
      <c r="D178" s="72"/>
      <c r="E178" s="72"/>
      <c r="F178" s="72"/>
      <c r="G178" s="72"/>
    </row>
    <row r="179" spans="1:7" x14ac:dyDescent="0.3">
      <c r="A179" s="235"/>
      <c r="B179" s="72"/>
      <c r="C179" s="72"/>
      <c r="D179" s="72"/>
      <c r="E179" s="72"/>
      <c r="F179" s="72"/>
      <c r="G179" s="72"/>
    </row>
    <row r="180" spans="1:7" x14ac:dyDescent="0.3">
      <c r="A180" s="235"/>
      <c r="B180" s="72"/>
      <c r="C180" s="72"/>
      <c r="D180" s="72"/>
      <c r="E180" s="72"/>
      <c r="F180" s="72"/>
      <c r="G180" s="72"/>
    </row>
    <row r="181" spans="1:7" x14ac:dyDescent="0.3">
      <c r="A181" s="235"/>
      <c r="B181" s="72"/>
      <c r="C181" s="72"/>
      <c r="D181" s="72"/>
      <c r="E181" s="72"/>
      <c r="F181" s="72"/>
      <c r="G181" s="72"/>
    </row>
    <row r="182" spans="1:7" x14ac:dyDescent="0.3">
      <c r="A182" s="235"/>
      <c r="B182" s="72"/>
      <c r="C182" s="72"/>
      <c r="D182" s="72"/>
      <c r="E182" s="72"/>
      <c r="F182" s="72"/>
      <c r="G182" s="72"/>
    </row>
    <row r="183" spans="1:7" x14ac:dyDescent="0.3">
      <c r="A183" s="235"/>
      <c r="B183" s="72"/>
      <c r="C183" s="72"/>
      <c r="D183" s="72"/>
      <c r="E183" s="72"/>
      <c r="F183" s="72"/>
      <c r="G183" s="72"/>
    </row>
    <row r="184" spans="1:7" x14ac:dyDescent="0.3">
      <c r="A184" s="235"/>
      <c r="B184" s="72"/>
      <c r="C184" s="72"/>
      <c r="D184" s="72"/>
      <c r="E184" s="72"/>
      <c r="F184" s="72"/>
      <c r="G184" s="72"/>
    </row>
    <row r="185" spans="1:7" x14ac:dyDescent="0.3">
      <c r="A185" s="235"/>
      <c r="B185" s="72"/>
      <c r="C185" s="72"/>
      <c r="D185" s="72"/>
      <c r="E185" s="72"/>
      <c r="F185" s="72"/>
      <c r="G185" s="72"/>
    </row>
    <row r="186" spans="1:7" x14ac:dyDescent="0.3">
      <c r="A186" s="235"/>
      <c r="B186" s="72"/>
      <c r="C186" s="72"/>
      <c r="D186" s="72"/>
      <c r="E186" s="72"/>
      <c r="F186" s="72"/>
      <c r="G186" s="72"/>
    </row>
    <row r="187" spans="1:7" x14ac:dyDescent="0.3">
      <c r="A187" s="235"/>
      <c r="B187" s="72"/>
      <c r="C187" s="72"/>
      <c r="D187" s="72"/>
      <c r="E187" s="72"/>
      <c r="F187" s="72"/>
      <c r="G187" s="72"/>
    </row>
    <row r="188" spans="1:7" x14ac:dyDescent="0.3">
      <c r="A188" s="235"/>
      <c r="B188" s="72"/>
      <c r="C188" s="72"/>
      <c r="D188" s="72"/>
      <c r="E188" s="72"/>
      <c r="F188" s="72"/>
      <c r="G188" s="72"/>
    </row>
    <row r="189" spans="1:7" x14ac:dyDescent="0.3">
      <c r="A189" s="235"/>
      <c r="B189" s="72"/>
      <c r="C189" s="72"/>
      <c r="D189" s="72"/>
      <c r="E189" s="72"/>
      <c r="F189" s="72"/>
      <c r="G189" s="72"/>
    </row>
    <row r="190" spans="1:7" x14ac:dyDescent="0.3">
      <c r="A190" s="235"/>
      <c r="B190" s="72"/>
      <c r="C190" s="72"/>
      <c r="D190" s="72"/>
      <c r="E190" s="72"/>
      <c r="F190" s="72"/>
      <c r="G190" s="72"/>
    </row>
    <row r="191" spans="1:7" x14ac:dyDescent="0.3">
      <c r="A191" s="235"/>
      <c r="B191" s="72"/>
      <c r="C191" s="72"/>
      <c r="D191" s="72"/>
      <c r="E191" s="72"/>
      <c r="F191" s="72"/>
      <c r="G191" s="72"/>
    </row>
    <row r="192" spans="1:7" x14ac:dyDescent="0.3">
      <c r="A192" s="235"/>
      <c r="B192" s="72"/>
      <c r="C192" s="72"/>
      <c r="D192" s="72"/>
      <c r="E192" s="72"/>
      <c r="F192" s="72"/>
      <c r="G192" s="72"/>
    </row>
    <row r="193" spans="1:7" x14ac:dyDescent="0.3">
      <c r="A193" s="235"/>
      <c r="B193" s="72"/>
      <c r="C193" s="72"/>
      <c r="D193" s="72"/>
      <c r="E193" s="72"/>
      <c r="F193" s="72"/>
      <c r="G193" s="72"/>
    </row>
    <row r="194" spans="1:7" x14ac:dyDescent="0.3">
      <c r="A194" s="235"/>
      <c r="B194" s="72"/>
      <c r="C194" s="72"/>
      <c r="D194" s="72"/>
      <c r="E194" s="72"/>
      <c r="F194" s="72"/>
      <c r="G194" s="72"/>
    </row>
    <row r="195" spans="1:7" x14ac:dyDescent="0.3">
      <c r="A195" s="235"/>
      <c r="B195" s="72"/>
      <c r="C195" s="72"/>
      <c r="D195" s="72"/>
      <c r="E195" s="72"/>
      <c r="F195" s="72"/>
      <c r="G195" s="72"/>
    </row>
    <row r="196" spans="1:7" x14ac:dyDescent="0.3">
      <c r="A196" s="235"/>
      <c r="B196" s="72"/>
      <c r="C196" s="72"/>
      <c r="D196" s="72"/>
      <c r="E196" s="72"/>
      <c r="F196" s="72"/>
      <c r="G196" s="72"/>
    </row>
    <row r="197" spans="1:7" x14ac:dyDescent="0.3">
      <c r="A197" s="235"/>
      <c r="B197" s="72"/>
      <c r="C197" s="72"/>
      <c r="D197" s="72"/>
      <c r="E197" s="72"/>
      <c r="F197" s="72"/>
      <c r="G197" s="72"/>
    </row>
    <row r="198" spans="1:7" x14ac:dyDescent="0.3">
      <c r="A198" s="235"/>
      <c r="B198" s="72"/>
      <c r="C198" s="72"/>
      <c r="D198" s="72"/>
      <c r="E198" s="72"/>
      <c r="F198" s="72"/>
      <c r="G198" s="72"/>
    </row>
    <row r="199" spans="1:7" x14ac:dyDescent="0.3">
      <c r="A199" s="235"/>
      <c r="B199" s="72"/>
      <c r="C199" s="72"/>
      <c r="D199" s="72"/>
      <c r="E199" s="72"/>
      <c r="F199" s="72"/>
      <c r="G199" s="72"/>
    </row>
    <row r="200" spans="1:7" x14ac:dyDescent="0.3">
      <c r="A200" s="235"/>
      <c r="B200" s="72"/>
      <c r="C200" s="72"/>
      <c r="D200" s="72"/>
      <c r="E200" s="72"/>
      <c r="F200" s="72"/>
      <c r="G200" s="72"/>
    </row>
    <row r="201" spans="1:7" x14ac:dyDescent="0.3">
      <c r="A201" s="235"/>
      <c r="B201" s="72"/>
      <c r="C201" s="72"/>
      <c r="D201" s="72"/>
      <c r="E201" s="72"/>
      <c r="F201" s="72"/>
      <c r="G201" s="72"/>
    </row>
    <row r="202" spans="1:7" x14ac:dyDescent="0.3">
      <c r="A202" s="235"/>
      <c r="B202" s="72"/>
      <c r="C202" s="72"/>
      <c r="D202" s="72"/>
      <c r="E202" s="72"/>
      <c r="F202" s="72"/>
      <c r="G202" s="72"/>
    </row>
    <row r="203" spans="1:7" x14ac:dyDescent="0.3">
      <c r="A203" s="235"/>
      <c r="B203" s="72"/>
      <c r="C203" s="72"/>
      <c r="D203" s="72"/>
      <c r="E203" s="72"/>
      <c r="F203" s="72"/>
      <c r="G203" s="72"/>
    </row>
    <row r="204" spans="1:7" x14ac:dyDescent="0.3">
      <c r="A204" s="235"/>
      <c r="B204" s="72"/>
      <c r="C204" s="72"/>
      <c r="D204" s="72"/>
      <c r="E204" s="72"/>
      <c r="F204" s="72"/>
      <c r="G204" s="72"/>
    </row>
    <row r="205" spans="1:7" x14ac:dyDescent="0.3">
      <c r="A205" s="235"/>
      <c r="B205" s="72"/>
      <c r="C205" s="72"/>
      <c r="D205" s="72"/>
      <c r="E205" s="72"/>
      <c r="F205" s="72"/>
      <c r="G205" s="72"/>
    </row>
    <row r="206" spans="1:7" x14ac:dyDescent="0.3">
      <c r="A206" s="235"/>
      <c r="B206" s="72"/>
      <c r="C206" s="72"/>
      <c r="D206" s="72"/>
      <c r="E206" s="72"/>
      <c r="F206" s="72"/>
      <c r="G206" s="72"/>
    </row>
    <row r="207" spans="1:7" x14ac:dyDescent="0.3">
      <c r="A207" s="235"/>
      <c r="B207" s="72"/>
      <c r="C207" s="72"/>
      <c r="D207" s="72"/>
      <c r="E207" s="72"/>
      <c r="F207" s="72"/>
      <c r="G207" s="72"/>
    </row>
    <row r="208" spans="1:7" x14ac:dyDescent="0.3">
      <c r="A208" s="235"/>
      <c r="B208" s="72"/>
      <c r="C208" s="72"/>
      <c r="D208" s="72"/>
      <c r="E208" s="72"/>
      <c r="F208" s="72"/>
      <c r="G208" s="72"/>
    </row>
    <row r="209" spans="1:7" x14ac:dyDescent="0.3">
      <c r="A209" s="235"/>
      <c r="B209" s="72"/>
      <c r="C209" s="72"/>
      <c r="D209" s="72"/>
      <c r="E209" s="72"/>
      <c r="F209" s="72"/>
      <c r="G209" s="72"/>
    </row>
    <row r="210" spans="1:7" x14ac:dyDescent="0.3">
      <c r="A210" s="235"/>
      <c r="B210" s="72"/>
      <c r="C210" s="72"/>
      <c r="D210" s="72"/>
      <c r="E210" s="72"/>
      <c r="F210" s="72"/>
      <c r="G210" s="72"/>
    </row>
    <row r="211" spans="1:7" x14ac:dyDescent="0.3">
      <c r="A211" s="235"/>
      <c r="B211" s="72"/>
      <c r="C211" s="72"/>
      <c r="D211" s="72"/>
      <c r="E211" s="72"/>
      <c r="F211" s="72"/>
      <c r="G211" s="72"/>
    </row>
    <row r="212" spans="1:7" x14ac:dyDescent="0.3">
      <c r="A212" s="235"/>
      <c r="B212" s="72"/>
      <c r="C212" s="72"/>
      <c r="D212" s="72"/>
      <c r="E212" s="72"/>
      <c r="F212" s="72"/>
      <c r="G212" s="72"/>
    </row>
    <row r="213" spans="1:7" x14ac:dyDescent="0.3">
      <c r="A213" s="235"/>
      <c r="B213" s="72"/>
      <c r="C213" s="72"/>
      <c r="D213" s="72"/>
      <c r="E213" s="72"/>
      <c r="F213" s="72"/>
      <c r="G213" s="72"/>
    </row>
    <row r="214" spans="1:7" x14ac:dyDescent="0.3">
      <c r="A214" s="235"/>
      <c r="B214" s="72"/>
      <c r="C214" s="72"/>
      <c r="D214" s="72"/>
      <c r="E214" s="72"/>
      <c r="F214" s="72"/>
      <c r="G214" s="72"/>
    </row>
    <row r="215" spans="1:7" x14ac:dyDescent="0.3">
      <c r="A215" s="235"/>
      <c r="B215" s="72"/>
      <c r="C215" s="72"/>
      <c r="D215" s="72"/>
      <c r="E215" s="72"/>
      <c r="F215" s="72"/>
      <c r="G215" s="72"/>
    </row>
    <row r="216" spans="1:7" x14ac:dyDescent="0.3">
      <c r="A216" s="235"/>
      <c r="B216" s="72"/>
      <c r="C216" s="72"/>
      <c r="D216" s="72"/>
      <c r="E216" s="72"/>
      <c r="F216" s="72"/>
      <c r="G216" s="72"/>
    </row>
    <row r="217" spans="1:7" x14ac:dyDescent="0.3">
      <c r="A217" s="235"/>
      <c r="B217" s="72"/>
      <c r="C217" s="72"/>
      <c r="D217" s="72"/>
      <c r="E217" s="72"/>
      <c r="F217" s="72"/>
      <c r="G217" s="72"/>
    </row>
    <row r="218" spans="1:7" x14ac:dyDescent="0.3">
      <c r="A218" s="235"/>
      <c r="B218" s="72"/>
      <c r="C218" s="72"/>
      <c r="D218" s="72"/>
      <c r="E218" s="72"/>
      <c r="F218" s="72"/>
      <c r="G218" s="72"/>
    </row>
    <row r="219" spans="1:7" x14ac:dyDescent="0.3">
      <c r="A219" s="235"/>
      <c r="B219" s="72"/>
      <c r="C219" s="72"/>
      <c r="D219" s="72"/>
      <c r="E219" s="72"/>
      <c r="F219" s="72"/>
      <c r="G219" s="72"/>
    </row>
    <row r="220" spans="1:7" x14ac:dyDescent="0.3">
      <c r="A220" s="235"/>
      <c r="B220" s="72"/>
      <c r="C220" s="72"/>
      <c r="D220" s="72"/>
      <c r="E220" s="72"/>
      <c r="F220" s="72"/>
      <c r="G220" s="72"/>
    </row>
    <row r="221" spans="1:7" x14ac:dyDescent="0.3">
      <c r="A221" s="235"/>
      <c r="B221" s="72"/>
      <c r="C221" s="72"/>
      <c r="D221" s="72"/>
      <c r="E221" s="72"/>
      <c r="F221" s="72"/>
      <c r="G221" s="72"/>
    </row>
    <row r="222" spans="1:7" x14ac:dyDescent="0.3">
      <c r="A222" s="235"/>
      <c r="B222" s="72"/>
      <c r="C222" s="72"/>
      <c r="D222" s="72"/>
      <c r="E222" s="72"/>
      <c r="F222" s="72"/>
      <c r="G222" s="72"/>
    </row>
    <row r="223" spans="1:7" x14ac:dyDescent="0.3">
      <c r="A223" s="235"/>
      <c r="B223" s="72"/>
      <c r="C223" s="72"/>
      <c r="D223" s="72"/>
      <c r="E223" s="72"/>
      <c r="F223" s="72"/>
      <c r="G223" s="72"/>
    </row>
    <row r="224" spans="1:7" x14ac:dyDescent="0.3">
      <c r="A224" s="235"/>
      <c r="B224" s="72"/>
      <c r="C224" s="72"/>
      <c r="D224" s="72"/>
      <c r="E224" s="72"/>
      <c r="F224" s="72"/>
      <c r="G224" s="72"/>
    </row>
    <row r="225" spans="1:7" x14ac:dyDescent="0.3">
      <c r="A225" s="235"/>
      <c r="B225" s="72"/>
      <c r="C225" s="72"/>
      <c r="D225" s="72"/>
      <c r="E225" s="72"/>
      <c r="F225" s="72"/>
      <c r="G225" s="72"/>
    </row>
    <row r="226" spans="1:7" x14ac:dyDescent="0.3">
      <c r="A226" s="235"/>
      <c r="B226" s="72"/>
      <c r="C226" s="72"/>
      <c r="D226" s="72"/>
      <c r="E226" s="72"/>
      <c r="F226" s="72"/>
      <c r="G226" s="72"/>
    </row>
    <row r="227" spans="1:7" x14ac:dyDescent="0.3">
      <c r="A227" s="235"/>
      <c r="B227" s="72"/>
      <c r="C227" s="72"/>
      <c r="D227" s="72"/>
      <c r="E227" s="72"/>
      <c r="F227" s="72"/>
      <c r="G227" s="72"/>
    </row>
    <row r="228" spans="1:7" x14ac:dyDescent="0.3">
      <c r="A228" s="235"/>
      <c r="B228" s="72"/>
      <c r="C228" s="72"/>
      <c r="D228" s="72"/>
      <c r="E228" s="72"/>
      <c r="F228" s="72"/>
      <c r="G228" s="72"/>
    </row>
    <row r="229" spans="1:7" x14ac:dyDescent="0.3">
      <c r="A229" s="235"/>
      <c r="B229" s="72"/>
      <c r="C229" s="72"/>
      <c r="D229" s="72"/>
      <c r="E229" s="72"/>
      <c r="F229" s="72"/>
      <c r="G229" s="72"/>
    </row>
    <row r="230" spans="1:7" x14ac:dyDescent="0.3">
      <c r="A230" s="235"/>
      <c r="B230" s="72"/>
      <c r="C230" s="72"/>
      <c r="D230" s="72"/>
      <c r="E230" s="72"/>
      <c r="F230" s="72"/>
      <c r="G230" s="72"/>
    </row>
    <row r="231" spans="1:7" x14ac:dyDescent="0.3">
      <c r="A231" s="235"/>
      <c r="B231" s="72"/>
      <c r="C231" s="72"/>
      <c r="D231" s="72"/>
      <c r="E231" s="72"/>
      <c r="F231" s="72"/>
      <c r="G231" s="72"/>
    </row>
    <row r="232" spans="1:7" x14ac:dyDescent="0.3">
      <c r="A232" s="235"/>
      <c r="B232" s="72"/>
      <c r="C232" s="72"/>
      <c r="D232" s="72"/>
      <c r="E232" s="72"/>
      <c r="F232" s="72"/>
      <c r="G232" s="72"/>
    </row>
    <row r="233" spans="1:7" x14ac:dyDescent="0.3">
      <c r="A233" s="235"/>
      <c r="B233" s="72"/>
      <c r="C233" s="72"/>
      <c r="D233" s="72"/>
      <c r="E233" s="72"/>
      <c r="F233" s="72"/>
      <c r="G233" s="72"/>
    </row>
    <row r="234" spans="1:7" x14ac:dyDescent="0.3">
      <c r="A234" s="235"/>
      <c r="B234" s="72"/>
      <c r="C234" s="72"/>
      <c r="D234" s="72"/>
      <c r="E234" s="72"/>
      <c r="F234" s="72"/>
      <c r="G234" s="72"/>
    </row>
    <row r="235" spans="1:7" x14ac:dyDescent="0.3">
      <c r="A235" s="235"/>
      <c r="B235" s="72"/>
      <c r="C235" s="72"/>
      <c r="D235" s="72"/>
      <c r="E235" s="72"/>
      <c r="F235" s="72"/>
      <c r="G235" s="72"/>
    </row>
    <row r="236" spans="1:7" x14ac:dyDescent="0.3">
      <c r="A236" s="235"/>
      <c r="B236" s="72"/>
      <c r="C236" s="72"/>
      <c r="D236" s="72"/>
      <c r="E236" s="72"/>
      <c r="F236" s="72"/>
      <c r="G236" s="72"/>
    </row>
    <row r="237" spans="1:7" x14ac:dyDescent="0.3">
      <c r="A237" s="235"/>
      <c r="B237" s="72"/>
      <c r="C237" s="72"/>
      <c r="D237" s="72"/>
      <c r="E237" s="72"/>
      <c r="F237" s="72"/>
      <c r="G237" s="72"/>
    </row>
    <row r="238" spans="1:7" x14ac:dyDescent="0.3">
      <c r="A238" s="235"/>
      <c r="B238" s="72"/>
      <c r="C238" s="72"/>
      <c r="D238" s="72"/>
      <c r="E238" s="72"/>
      <c r="F238" s="72"/>
      <c r="G238" s="72"/>
    </row>
    <row r="239" spans="1:7" x14ac:dyDescent="0.3">
      <c r="A239" s="235"/>
      <c r="B239" s="72"/>
      <c r="C239" s="72"/>
      <c r="D239" s="72"/>
      <c r="E239" s="72"/>
      <c r="F239" s="72"/>
      <c r="G239" s="72"/>
    </row>
    <row r="240" spans="1:7" x14ac:dyDescent="0.3">
      <c r="A240" s="235"/>
      <c r="B240" s="72"/>
      <c r="C240" s="72"/>
      <c r="D240" s="72"/>
      <c r="E240" s="72"/>
      <c r="F240" s="72"/>
      <c r="G240" s="72"/>
    </row>
    <row r="241" spans="1:7" x14ac:dyDescent="0.3">
      <c r="A241" s="235"/>
      <c r="B241" s="72"/>
      <c r="C241" s="72"/>
      <c r="D241" s="72"/>
      <c r="E241" s="72"/>
      <c r="F241" s="72"/>
      <c r="G241" s="72"/>
    </row>
    <row r="242" spans="1:7" x14ac:dyDescent="0.3">
      <c r="A242" s="235"/>
      <c r="B242" s="72"/>
      <c r="C242" s="72"/>
      <c r="D242" s="72"/>
      <c r="E242" s="72"/>
      <c r="F242" s="72"/>
      <c r="G242" s="72"/>
    </row>
    <row r="243" spans="1:7" x14ac:dyDescent="0.3">
      <c r="A243" s="235"/>
      <c r="B243" s="72"/>
      <c r="C243" s="72"/>
      <c r="D243" s="72"/>
      <c r="E243" s="72"/>
      <c r="F243" s="72"/>
      <c r="G243" s="72"/>
    </row>
    <row r="244" spans="1:7" x14ac:dyDescent="0.3">
      <c r="A244" s="235"/>
      <c r="B244" s="72"/>
      <c r="C244" s="72"/>
      <c r="D244" s="72"/>
      <c r="E244" s="72"/>
      <c r="F244" s="72"/>
      <c r="G244" s="72"/>
    </row>
    <row r="245" spans="1:7" x14ac:dyDescent="0.3">
      <c r="A245" s="235"/>
      <c r="B245" s="72"/>
      <c r="C245" s="72"/>
      <c r="D245" s="72"/>
      <c r="E245" s="72"/>
      <c r="F245" s="72"/>
      <c r="G245" s="72"/>
    </row>
    <row r="246" spans="1:7" x14ac:dyDescent="0.3">
      <c r="A246" s="235"/>
      <c r="B246" s="72"/>
      <c r="C246" s="72"/>
      <c r="D246" s="72"/>
      <c r="E246" s="72"/>
      <c r="F246" s="72"/>
      <c r="G246" s="72"/>
    </row>
    <row r="247" spans="1:7" x14ac:dyDescent="0.3">
      <c r="A247" s="235"/>
      <c r="B247" s="72"/>
      <c r="C247" s="72"/>
      <c r="D247" s="72"/>
      <c r="E247" s="72"/>
      <c r="F247" s="72"/>
      <c r="G247" s="72"/>
    </row>
    <row r="248" spans="1:7" x14ac:dyDescent="0.3">
      <c r="A248" s="235"/>
      <c r="B248" s="72"/>
      <c r="C248" s="72"/>
      <c r="D248" s="72"/>
      <c r="E248" s="72"/>
      <c r="F248" s="72"/>
      <c r="G248" s="72"/>
    </row>
    <row r="249" spans="1:7" x14ac:dyDescent="0.3">
      <c r="A249" s="235"/>
      <c r="B249" s="72"/>
      <c r="C249" s="72"/>
      <c r="D249" s="72"/>
      <c r="E249" s="72"/>
      <c r="F249" s="72"/>
      <c r="G249" s="72"/>
    </row>
    <row r="250" spans="1:7" x14ac:dyDescent="0.3">
      <c r="A250" s="235"/>
      <c r="B250" s="72"/>
      <c r="C250" s="72"/>
      <c r="D250" s="72"/>
      <c r="E250" s="72"/>
      <c r="F250" s="72"/>
      <c r="G250" s="72"/>
    </row>
    <row r="251" spans="1:7" x14ac:dyDescent="0.3">
      <c r="A251" s="235"/>
      <c r="B251" s="72"/>
      <c r="C251" s="72"/>
      <c r="D251" s="72"/>
      <c r="E251" s="72"/>
      <c r="F251" s="72"/>
      <c r="G251" s="72"/>
    </row>
    <row r="252" spans="1:7" x14ac:dyDescent="0.3">
      <c r="A252" s="235"/>
      <c r="B252" s="72"/>
      <c r="C252" s="72"/>
      <c r="D252" s="72"/>
      <c r="E252" s="72"/>
      <c r="F252" s="72"/>
      <c r="G252" s="72"/>
    </row>
    <row r="253" spans="1:7" x14ac:dyDescent="0.3">
      <c r="A253" s="235"/>
      <c r="B253" s="72"/>
      <c r="C253" s="72"/>
      <c r="D253" s="72"/>
      <c r="E253" s="72"/>
      <c r="F253" s="72"/>
      <c r="G253" s="72"/>
    </row>
    <row r="254" spans="1:7" x14ac:dyDescent="0.3">
      <c r="A254" s="235"/>
      <c r="B254" s="72"/>
      <c r="C254" s="72"/>
      <c r="D254" s="72"/>
      <c r="E254" s="72"/>
      <c r="F254" s="72"/>
      <c r="G254" s="72"/>
    </row>
    <row r="255" spans="1:7" x14ac:dyDescent="0.3">
      <c r="A255" s="235"/>
      <c r="B255" s="72"/>
      <c r="C255" s="72"/>
      <c r="D255" s="72"/>
      <c r="E255" s="72"/>
      <c r="F255" s="72"/>
      <c r="G255" s="72"/>
    </row>
    <row r="256" spans="1:7" x14ac:dyDescent="0.3">
      <c r="A256" s="235"/>
      <c r="B256" s="72"/>
      <c r="C256" s="72"/>
      <c r="D256" s="72"/>
      <c r="E256" s="72"/>
      <c r="F256" s="72"/>
      <c r="G256" s="72"/>
    </row>
    <row r="257" spans="1:7" x14ac:dyDescent="0.3">
      <c r="A257" s="235"/>
      <c r="B257" s="72"/>
      <c r="C257" s="72"/>
      <c r="D257" s="72"/>
      <c r="E257" s="72"/>
      <c r="F257" s="72"/>
      <c r="G257" s="72"/>
    </row>
    <row r="258" spans="1:7" x14ac:dyDescent="0.3">
      <c r="A258" s="235"/>
      <c r="B258" s="72"/>
      <c r="C258" s="72"/>
      <c r="D258" s="72"/>
      <c r="E258" s="72"/>
      <c r="F258" s="72"/>
      <c r="G258" s="72"/>
    </row>
    <row r="259" spans="1:7" x14ac:dyDescent="0.3">
      <c r="A259" s="235"/>
      <c r="B259" s="72"/>
      <c r="C259" s="72"/>
      <c r="D259" s="72"/>
      <c r="E259" s="72"/>
      <c r="F259" s="72"/>
      <c r="G259" s="72"/>
    </row>
    <row r="260" spans="1:7" x14ac:dyDescent="0.3">
      <c r="A260" s="235"/>
      <c r="B260" s="72"/>
      <c r="C260" s="72"/>
      <c r="D260" s="72"/>
      <c r="E260" s="72"/>
      <c r="F260" s="72"/>
      <c r="G260" s="72"/>
    </row>
    <row r="261" spans="1:7" x14ac:dyDescent="0.3">
      <c r="A261" s="235"/>
      <c r="B261" s="72"/>
      <c r="C261" s="72"/>
      <c r="D261" s="72"/>
      <c r="E261" s="72"/>
      <c r="F261" s="72"/>
      <c r="G261" s="72"/>
    </row>
    <row r="262" spans="1:7" x14ac:dyDescent="0.3">
      <c r="A262" s="235"/>
      <c r="B262" s="72"/>
      <c r="C262" s="72"/>
      <c r="D262" s="72"/>
      <c r="E262" s="72"/>
      <c r="F262" s="72"/>
      <c r="G262" s="72"/>
    </row>
    <row r="263" spans="1:7" x14ac:dyDescent="0.3">
      <c r="A263" s="235"/>
      <c r="B263" s="72"/>
      <c r="C263" s="72"/>
      <c r="D263" s="72"/>
      <c r="E263" s="72"/>
      <c r="F263" s="72"/>
      <c r="G263" s="72"/>
    </row>
    <row r="264" spans="1:7" x14ac:dyDescent="0.3">
      <c r="A264" s="235"/>
      <c r="B264" s="72"/>
      <c r="C264" s="72"/>
      <c r="D264" s="72"/>
      <c r="E264" s="72"/>
      <c r="F264" s="72"/>
      <c r="G264" s="72"/>
    </row>
    <row r="265" spans="1:7" x14ac:dyDescent="0.3">
      <c r="A265" s="235"/>
      <c r="B265" s="72"/>
      <c r="C265" s="72"/>
      <c r="D265" s="72"/>
      <c r="E265" s="72"/>
      <c r="F265" s="72"/>
      <c r="G265" s="72"/>
    </row>
    <row r="266" spans="1:7" x14ac:dyDescent="0.3">
      <c r="A266" s="235"/>
      <c r="B266" s="72"/>
      <c r="C266" s="72"/>
      <c r="D266" s="72"/>
      <c r="E266" s="72"/>
      <c r="F266" s="72"/>
      <c r="G266" s="72"/>
    </row>
    <row r="267" spans="1:7" x14ac:dyDescent="0.3">
      <c r="A267" s="235"/>
      <c r="B267" s="72"/>
      <c r="C267" s="72"/>
      <c r="D267" s="72"/>
      <c r="E267" s="72"/>
      <c r="F267" s="72"/>
      <c r="G267" s="72"/>
    </row>
    <row r="268" spans="1:7" x14ac:dyDescent="0.3">
      <c r="A268" s="235"/>
      <c r="B268" s="72"/>
      <c r="C268" s="72"/>
      <c r="D268" s="72"/>
      <c r="E268" s="72"/>
      <c r="F268" s="72"/>
      <c r="G268" s="72"/>
    </row>
    <row r="269" spans="1:7" x14ac:dyDescent="0.3">
      <c r="A269" s="235"/>
      <c r="B269" s="72"/>
      <c r="C269" s="72"/>
      <c r="D269" s="72"/>
      <c r="E269" s="72"/>
      <c r="F269" s="72"/>
      <c r="G269" s="72"/>
    </row>
    <row r="270" spans="1:7" x14ac:dyDescent="0.3">
      <c r="A270" s="235"/>
      <c r="B270" s="72"/>
      <c r="C270" s="72"/>
      <c r="D270" s="72"/>
      <c r="E270" s="72"/>
      <c r="F270" s="72"/>
      <c r="G270" s="72"/>
    </row>
    <row r="271" spans="1:7" x14ac:dyDescent="0.3">
      <c r="A271" s="235"/>
      <c r="B271" s="72"/>
      <c r="C271" s="72"/>
      <c r="D271" s="72"/>
      <c r="E271" s="72"/>
      <c r="F271" s="72"/>
      <c r="G271" s="72"/>
    </row>
    <row r="272" spans="1:7" x14ac:dyDescent="0.3">
      <c r="A272" s="235"/>
      <c r="B272" s="72"/>
      <c r="C272" s="72"/>
      <c r="D272" s="72"/>
      <c r="E272" s="72"/>
      <c r="F272" s="72"/>
      <c r="G272" s="72"/>
    </row>
    <row r="273" spans="1:7" x14ac:dyDescent="0.3">
      <c r="A273" s="235"/>
      <c r="B273" s="72"/>
      <c r="C273" s="72"/>
      <c r="D273" s="72"/>
      <c r="E273" s="72"/>
      <c r="F273" s="72"/>
      <c r="G273" s="72"/>
    </row>
    <row r="274" spans="1:7" x14ac:dyDescent="0.3">
      <c r="A274" s="235"/>
      <c r="B274" s="72"/>
      <c r="C274" s="72"/>
      <c r="D274" s="72"/>
      <c r="E274" s="72"/>
      <c r="F274" s="72"/>
      <c r="G274" s="72"/>
    </row>
    <row r="275" spans="1:7" x14ac:dyDescent="0.3">
      <c r="A275" s="235"/>
      <c r="B275" s="72"/>
      <c r="C275" s="72"/>
      <c r="D275" s="72"/>
      <c r="E275" s="72"/>
      <c r="F275" s="72"/>
      <c r="G275" s="72"/>
    </row>
    <row r="276" spans="1:7" x14ac:dyDescent="0.3">
      <c r="A276" s="235"/>
      <c r="B276" s="72"/>
      <c r="C276" s="72"/>
      <c r="D276" s="72"/>
      <c r="E276" s="72"/>
      <c r="F276" s="72"/>
      <c r="G276" s="72"/>
    </row>
    <row r="277" spans="1:7" x14ac:dyDescent="0.3">
      <c r="A277" s="235"/>
      <c r="B277" s="72"/>
      <c r="C277" s="72"/>
      <c r="D277" s="72"/>
      <c r="E277" s="72"/>
      <c r="F277" s="72"/>
      <c r="G277" s="72"/>
    </row>
    <row r="278" spans="1:7" x14ac:dyDescent="0.3">
      <c r="A278" s="235"/>
      <c r="B278" s="72"/>
      <c r="C278" s="72"/>
      <c r="D278" s="72"/>
      <c r="E278" s="72"/>
      <c r="F278" s="72"/>
      <c r="G278" s="72"/>
    </row>
    <row r="279" spans="1:7" x14ac:dyDescent="0.3">
      <c r="A279" s="235"/>
      <c r="B279" s="72"/>
      <c r="C279" s="72"/>
      <c r="D279" s="72"/>
      <c r="E279" s="72"/>
      <c r="F279" s="72"/>
      <c r="G279" s="72"/>
    </row>
    <row r="280" spans="1:7" x14ac:dyDescent="0.3">
      <c r="A280" s="235"/>
      <c r="B280" s="72"/>
      <c r="C280" s="72"/>
      <c r="D280" s="72"/>
      <c r="E280" s="72"/>
      <c r="F280" s="72"/>
      <c r="G280" s="72"/>
    </row>
    <row r="281" spans="1:7" x14ac:dyDescent="0.3">
      <c r="A281" s="235"/>
      <c r="B281" s="72"/>
      <c r="C281" s="72"/>
      <c r="D281" s="72"/>
      <c r="E281" s="72"/>
      <c r="F281" s="72"/>
      <c r="G281" s="72"/>
    </row>
    <row r="282" spans="1:7" x14ac:dyDescent="0.3">
      <c r="A282" s="235"/>
      <c r="B282" s="72"/>
      <c r="C282" s="72"/>
      <c r="D282" s="72"/>
      <c r="E282" s="72"/>
      <c r="F282" s="72"/>
      <c r="G282" s="72"/>
    </row>
    <row r="283" spans="1:7" x14ac:dyDescent="0.3">
      <c r="A283" s="235"/>
      <c r="B283" s="72"/>
      <c r="C283" s="72"/>
      <c r="D283" s="72"/>
      <c r="E283" s="72"/>
      <c r="F283" s="72"/>
      <c r="G283" s="72"/>
    </row>
    <row r="284" spans="1:7" x14ac:dyDescent="0.3">
      <c r="A284" s="235"/>
      <c r="B284" s="72"/>
      <c r="C284" s="72"/>
      <c r="D284" s="72"/>
      <c r="E284" s="72"/>
      <c r="F284" s="72"/>
      <c r="G284" s="72"/>
    </row>
    <row r="285" spans="1:7" x14ac:dyDescent="0.3">
      <c r="A285" s="235"/>
      <c r="B285" s="72"/>
      <c r="C285" s="72"/>
      <c r="D285" s="72"/>
      <c r="E285" s="72"/>
      <c r="F285" s="72"/>
      <c r="G285" s="72"/>
    </row>
    <row r="286" spans="1:7" x14ac:dyDescent="0.3">
      <c r="A286" s="235"/>
      <c r="B286" s="72"/>
      <c r="C286" s="72"/>
      <c r="D286" s="72"/>
      <c r="E286" s="72"/>
      <c r="F286" s="72"/>
      <c r="G286" s="72"/>
    </row>
    <row r="287" spans="1:7" x14ac:dyDescent="0.3">
      <c r="A287" s="235"/>
      <c r="B287" s="72"/>
      <c r="C287" s="72"/>
      <c r="D287" s="72"/>
      <c r="E287" s="72"/>
      <c r="F287" s="72"/>
      <c r="G287" s="72"/>
    </row>
    <row r="288" spans="1:7" x14ac:dyDescent="0.3">
      <c r="A288" s="235"/>
      <c r="B288" s="72"/>
      <c r="C288" s="72"/>
      <c r="D288" s="72"/>
      <c r="E288" s="72"/>
      <c r="F288" s="72"/>
      <c r="G288" s="72"/>
    </row>
    <row r="289" spans="1:7" x14ac:dyDescent="0.3">
      <c r="A289" s="235"/>
      <c r="B289" s="72"/>
      <c r="C289" s="72"/>
      <c r="D289" s="72"/>
      <c r="E289" s="72"/>
      <c r="F289" s="72"/>
      <c r="G289" s="72"/>
    </row>
    <row r="290" spans="1:7" x14ac:dyDescent="0.3">
      <c r="A290" s="235"/>
      <c r="B290" s="72"/>
      <c r="C290" s="72"/>
      <c r="D290" s="72"/>
      <c r="E290" s="72"/>
      <c r="F290" s="72"/>
      <c r="G290" s="72"/>
    </row>
    <row r="291" spans="1:7" x14ac:dyDescent="0.3">
      <c r="A291" s="235"/>
      <c r="B291" s="72"/>
      <c r="C291" s="72"/>
      <c r="D291" s="72"/>
      <c r="E291" s="72"/>
      <c r="F291" s="72"/>
      <c r="G291" s="72"/>
    </row>
    <row r="292" spans="1:7" x14ac:dyDescent="0.3">
      <c r="A292" s="235"/>
      <c r="B292" s="72"/>
      <c r="C292" s="72"/>
      <c r="D292" s="72"/>
      <c r="E292" s="72"/>
      <c r="F292" s="72"/>
      <c r="G292" s="72"/>
    </row>
    <row r="293" spans="1:7" x14ac:dyDescent="0.3">
      <c r="A293" s="235"/>
      <c r="B293" s="72"/>
      <c r="C293" s="72"/>
      <c r="D293" s="72"/>
      <c r="E293" s="72"/>
      <c r="F293" s="72"/>
      <c r="G293" s="72"/>
    </row>
    <row r="294" spans="1:7" x14ac:dyDescent="0.3">
      <c r="A294" s="235"/>
      <c r="B294" s="72"/>
      <c r="C294" s="72"/>
      <c r="D294" s="72"/>
      <c r="E294" s="72"/>
      <c r="F294" s="72"/>
      <c r="G294" s="72"/>
    </row>
    <row r="295" spans="1:7" x14ac:dyDescent="0.3">
      <c r="A295" s="235"/>
      <c r="B295" s="72"/>
      <c r="C295" s="72"/>
      <c r="D295" s="72"/>
      <c r="E295" s="72"/>
      <c r="F295" s="72"/>
      <c r="G295" s="72"/>
    </row>
    <row r="296" spans="1:7" x14ac:dyDescent="0.3">
      <c r="A296" s="235"/>
      <c r="B296" s="72"/>
      <c r="C296" s="72"/>
      <c r="D296" s="72"/>
      <c r="E296" s="72"/>
      <c r="F296" s="72"/>
      <c r="G296" s="72"/>
    </row>
    <row r="297" spans="1:7" x14ac:dyDescent="0.3">
      <c r="A297" s="235"/>
      <c r="B297" s="72"/>
      <c r="C297" s="72"/>
      <c r="D297" s="72"/>
      <c r="E297" s="72"/>
      <c r="F297" s="72"/>
      <c r="G297" s="72"/>
    </row>
    <row r="298" spans="1:7" x14ac:dyDescent="0.3">
      <c r="A298" s="235"/>
      <c r="B298" s="72"/>
      <c r="C298" s="72"/>
      <c r="D298" s="72"/>
      <c r="E298" s="72"/>
      <c r="F298" s="72"/>
      <c r="G298" s="72"/>
    </row>
    <row r="299" spans="1:7" x14ac:dyDescent="0.3">
      <c r="A299" s="235"/>
      <c r="B299" s="72"/>
      <c r="C299" s="72"/>
      <c r="D299" s="72"/>
      <c r="E299" s="72"/>
      <c r="F299" s="72"/>
      <c r="G299" s="72"/>
    </row>
    <row r="300" spans="1:7" x14ac:dyDescent="0.3">
      <c r="A300" s="235"/>
      <c r="B300" s="72"/>
      <c r="C300" s="72"/>
      <c r="D300" s="72"/>
      <c r="E300" s="72"/>
      <c r="F300" s="72"/>
      <c r="G300" s="72"/>
    </row>
    <row r="301" spans="1:7" x14ac:dyDescent="0.3">
      <c r="A301" s="235"/>
      <c r="B301" s="72"/>
      <c r="C301" s="72"/>
      <c r="D301" s="72"/>
      <c r="E301" s="72"/>
      <c r="F301" s="72"/>
      <c r="G301" s="72"/>
    </row>
    <row r="302" spans="1:7" x14ac:dyDescent="0.3">
      <c r="A302" s="235"/>
      <c r="B302" s="72"/>
      <c r="C302" s="72"/>
      <c r="D302" s="72"/>
      <c r="E302" s="72"/>
      <c r="F302" s="72"/>
      <c r="G302" s="72"/>
    </row>
    <row r="303" spans="1:7" x14ac:dyDescent="0.3">
      <c r="A303" s="235"/>
      <c r="B303" s="72"/>
      <c r="C303" s="72"/>
      <c r="D303" s="72"/>
      <c r="E303" s="72"/>
      <c r="F303" s="72"/>
      <c r="G303" s="72"/>
    </row>
    <row r="304" spans="1:7" x14ac:dyDescent="0.3">
      <c r="A304" s="235"/>
      <c r="B304" s="72"/>
      <c r="C304" s="72"/>
      <c r="D304" s="72"/>
      <c r="E304" s="72"/>
      <c r="F304" s="72"/>
      <c r="G304" s="72"/>
    </row>
    <row r="305" spans="1:7" x14ac:dyDescent="0.3">
      <c r="A305" s="235"/>
      <c r="B305" s="72"/>
      <c r="C305" s="72"/>
      <c r="D305" s="72"/>
      <c r="E305" s="72"/>
      <c r="F305" s="72"/>
      <c r="G305" s="72"/>
    </row>
    <row r="306" spans="1:7" x14ac:dyDescent="0.3">
      <c r="A306" s="235"/>
      <c r="B306" s="72"/>
      <c r="C306" s="72"/>
      <c r="D306" s="72"/>
      <c r="E306" s="72"/>
      <c r="F306" s="72"/>
      <c r="G306" s="72"/>
    </row>
    <row r="307" spans="1:7" x14ac:dyDescent="0.3">
      <c r="A307" s="235"/>
      <c r="B307" s="72"/>
      <c r="C307" s="72"/>
      <c r="D307" s="72"/>
      <c r="E307" s="72"/>
      <c r="F307" s="72"/>
      <c r="G307" s="72"/>
    </row>
    <row r="308" spans="1:7" x14ac:dyDescent="0.3">
      <c r="A308" s="235"/>
      <c r="B308" s="72"/>
      <c r="C308" s="72"/>
      <c r="D308" s="72"/>
      <c r="E308" s="72"/>
      <c r="F308" s="72"/>
      <c r="G308" s="72"/>
    </row>
    <row r="309" spans="1:7" x14ac:dyDescent="0.3">
      <c r="A309" s="235"/>
      <c r="B309" s="72"/>
      <c r="C309" s="72"/>
      <c r="D309" s="72"/>
      <c r="E309" s="72"/>
      <c r="F309" s="72"/>
      <c r="G309" s="72"/>
    </row>
    <row r="310" spans="1:7" x14ac:dyDescent="0.3">
      <c r="A310" s="235"/>
      <c r="B310" s="72"/>
      <c r="C310" s="72"/>
      <c r="D310" s="72"/>
      <c r="E310" s="72"/>
      <c r="F310" s="72"/>
      <c r="G310" s="72"/>
    </row>
    <row r="311" spans="1:7" x14ac:dyDescent="0.3">
      <c r="A311" s="235"/>
      <c r="B311" s="72"/>
      <c r="C311" s="72"/>
      <c r="D311" s="72"/>
      <c r="E311" s="72"/>
      <c r="F311" s="72"/>
      <c r="G311" s="72"/>
    </row>
    <row r="312" spans="1:7" x14ac:dyDescent="0.3">
      <c r="A312" s="235"/>
      <c r="B312" s="72"/>
      <c r="C312" s="72"/>
      <c r="D312" s="72"/>
      <c r="E312" s="72"/>
      <c r="F312" s="72"/>
      <c r="G312" s="72"/>
    </row>
    <row r="313" spans="1:7" x14ac:dyDescent="0.3">
      <c r="A313" s="235"/>
      <c r="B313" s="72"/>
      <c r="C313" s="72"/>
      <c r="D313" s="72"/>
      <c r="E313" s="72"/>
      <c r="F313" s="72"/>
      <c r="G313" s="72"/>
    </row>
    <row r="314" spans="1:7" x14ac:dyDescent="0.3">
      <c r="A314" s="235"/>
      <c r="B314" s="72"/>
      <c r="C314" s="72"/>
      <c r="D314" s="72"/>
      <c r="E314" s="72"/>
      <c r="F314" s="72"/>
      <c r="G314" s="72"/>
    </row>
    <row r="315" spans="1:7" x14ac:dyDescent="0.3">
      <c r="A315" s="235"/>
      <c r="B315" s="72"/>
      <c r="C315" s="72"/>
      <c r="D315" s="72"/>
      <c r="E315" s="72"/>
      <c r="F315" s="72"/>
      <c r="G315" s="72"/>
    </row>
    <row r="316" spans="1:7" x14ac:dyDescent="0.3">
      <c r="A316" s="235"/>
      <c r="B316" s="72"/>
      <c r="C316" s="72"/>
      <c r="D316" s="72"/>
      <c r="E316" s="72"/>
      <c r="F316" s="72"/>
      <c r="G316" s="72"/>
    </row>
    <row r="317" spans="1:7" x14ac:dyDescent="0.3">
      <c r="A317" s="235"/>
      <c r="B317" s="72"/>
      <c r="C317" s="72"/>
      <c r="D317" s="72"/>
      <c r="E317" s="72"/>
      <c r="F317" s="72"/>
      <c r="G317" s="72"/>
    </row>
    <row r="318" spans="1:7" x14ac:dyDescent="0.3">
      <c r="A318" s="235"/>
      <c r="B318" s="72"/>
      <c r="C318" s="72"/>
      <c r="D318" s="72"/>
      <c r="E318" s="72"/>
      <c r="F318" s="72"/>
      <c r="G318" s="72"/>
    </row>
    <row r="319" spans="1:7" x14ac:dyDescent="0.3">
      <c r="A319" s="235"/>
      <c r="B319" s="72"/>
      <c r="C319" s="72"/>
      <c r="D319" s="72"/>
      <c r="E319" s="72"/>
      <c r="F319" s="72"/>
      <c r="G319" s="72"/>
    </row>
    <row r="320" spans="1:7" x14ac:dyDescent="0.3">
      <c r="A320" s="235"/>
      <c r="B320" s="72"/>
      <c r="C320" s="72"/>
      <c r="D320" s="72"/>
      <c r="E320" s="72"/>
      <c r="F320" s="72"/>
      <c r="G320" s="72"/>
    </row>
    <row r="321" spans="1:7" x14ac:dyDescent="0.3">
      <c r="A321" s="235"/>
      <c r="B321" s="72"/>
      <c r="C321" s="72"/>
      <c r="D321" s="72"/>
      <c r="E321" s="72"/>
      <c r="F321" s="72"/>
      <c r="G321" s="72"/>
    </row>
    <row r="322" spans="1:7" x14ac:dyDescent="0.3">
      <c r="A322" s="235"/>
      <c r="B322" s="72"/>
      <c r="C322" s="72"/>
      <c r="D322" s="72"/>
      <c r="E322" s="72"/>
      <c r="F322" s="72"/>
      <c r="G322" s="72"/>
    </row>
    <row r="323" spans="1:7" x14ac:dyDescent="0.3">
      <c r="A323" s="235"/>
      <c r="B323" s="72"/>
      <c r="C323" s="72"/>
      <c r="D323" s="72"/>
      <c r="E323" s="72"/>
      <c r="F323" s="72"/>
      <c r="G323" s="72"/>
    </row>
    <row r="324" spans="1:7" x14ac:dyDescent="0.3">
      <c r="A324" s="235"/>
      <c r="B324" s="72"/>
      <c r="C324" s="72"/>
      <c r="D324" s="72"/>
      <c r="E324" s="72"/>
      <c r="F324" s="72"/>
      <c r="G324" s="72"/>
    </row>
    <row r="325" spans="1:7" x14ac:dyDescent="0.3">
      <c r="A325" s="235"/>
      <c r="B325" s="72"/>
      <c r="C325" s="72"/>
      <c r="D325" s="72"/>
      <c r="E325" s="72"/>
      <c r="F325" s="72"/>
      <c r="G325" s="72"/>
    </row>
    <row r="326" spans="1:7" x14ac:dyDescent="0.3">
      <c r="A326" s="235"/>
      <c r="B326" s="72"/>
      <c r="C326" s="72"/>
      <c r="D326" s="72"/>
      <c r="E326" s="72"/>
      <c r="F326" s="72"/>
      <c r="G326" s="72"/>
    </row>
    <row r="327" spans="1:7" x14ac:dyDescent="0.3">
      <c r="A327" s="235"/>
      <c r="B327" s="72"/>
      <c r="C327" s="72"/>
      <c r="D327" s="72"/>
      <c r="E327" s="72"/>
      <c r="F327" s="72"/>
      <c r="G327" s="72"/>
    </row>
    <row r="328" spans="1:7" x14ac:dyDescent="0.3">
      <c r="A328" s="235"/>
      <c r="B328" s="72"/>
      <c r="C328" s="72"/>
      <c r="D328" s="72"/>
      <c r="E328" s="72"/>
      <c r="F328" s="72"/>
      <c r="G328" s="72"/>
    </row>
    <row r="329" spans="1:7" x14ac:dyDescent="0.3">
      <c r="A329" s="235"/>
      <c r="B329" s="72"/>
      <c r="C329" s="72"/>
      <c r="D329" s="72"/>
      <c r="E329" s="72"/>
      <c r="F329" s="72"/>
      <c r="G329" s="72"/>
    </row>
    <row r="330" spans="1:7" x14ac:dyDescent="0.3">
      <c r="A330" s="235"/>
      <c r="B330" s="72"/>
      <c r="C330" s="72"/>
      <c r="D330" s="72"/>
      <c r="E330" s="72"/>
      <c r="F330" s="72"/>
      <c r="G330" s="72"/>
    </row>
    <row r="331" spans="1:7" x14ac:dyDescent="0.3">
      <c r="A331" s="235"/>
      <c r="B331" s="72"/>
      <c r="C331" s="72"/>
      <c r="D331" s="72"/>
      <c r="E331" s="72"/>
      <c r="F331" s="72"/>
      <c r="G331" s="72"/>
    </row>
    <row r="332" spans="1:7" x14ac:dyDescent="0.3">
      <c r="A332" s="235"/>
      <c r="B332" s="72"/>
      <c r="C332" s="72"/>
      <c r="D332" s="72"/>
      <c r="E332" s="72"/>
      <c r="F332" s="72"/>
      <c r="G332" s="72"/>
    </row>
    <row r="333" spans="1:7" x14ac:dyDescent="0.3">
      <c r="A333" s="235"/>
      <c r="B333" s="72"/>
      <c r="C333" s="72"/>
      <c r="D333" s="72"/>
      <c r="E333" s="72"/>
      <c r="F333" s="72"/>
      <c r="G333" s="72"/>
    </row>
    <row r="334" spans="1:7" x14ac:dyDescent="0.3">
      <c r="A334" s="235"/>
      <c r="B334" s="72"/>
      <c r="C334" s="72"/>
      <c r="D334" s="72"/>
      <c r="E334" s="72"/>
      <c r="F334" s="72"/>
      <c r="G334" s="72"/>
    </row>
    <row r="335" spans="1:7" x14ac:dyDescent="0.3">
      <c r="A335" s="235"/>
      <c r="B335" s="72"/>
      <c r="C335" s="72"/>
      <c r="D335" s="72"/>
      <c r="E335" s="72"/>
      <c r="F335" s="72"/>
      <c r="G335" s="72"/>
    </row>
    <row r="336" spans="1:7" x14ac:dyDescent="0.3">
      <c r="A336" s="235"/>
      <c r="B336" s="72"/>
      <c r="C336" s="72"/>
      <c r="D336" s="72"/>
      <c r="E336" s="72"/>
      <c r="F336" s="72"/>
      <c r="G336" s="72"/>
    </row>
    <row r="337" spans="1:7" x14ac:dyDescent="0.3">
      <c r="A337" s="235"/>
      <c r="B337" s="72"/>
      <c r="C337" s="72"/>
      <c r="D337" s="72"/>
      <c r="E337" s="72"/>
      <c r="F337" s="72"/>
      <c r="G337" s="72"/>
    </row>
    <row r="338" spans="1:7" x14ac:dyDescent="0.3">
      <c r="A338" s="235"/>
      <c r="B338" s="72"/>
      <c r="C338" s="72"/>
      <c r="D338" s="72"/>
      <c r="E338" s="72"/>
      <c r="F338" s="72"/>
      <c r="G338" s="72"/>
    </row>
    <row r="339" spans="1:7" x14ac:dyDescent="0.3">
      <c r="A339" s="235"/>
      <c r="B339" s="72"/>
      <c r="C339" s="72"/>
      <c r="D339" s="72"/>
      <c r="E339" s="72"/>
      <c r="F339" s="72"/>
      <c r="G339" s="72"/>
    </row>
    <row r="340" spans="1:7" x14ac:dyDescent="0.3">
      <c r="A340" s="235"/>
      <c r="B340" s="72"/>
      <c r="C340" s="72"/>
      <c r="D340" s="72"/>
      <c r="E340" s="72"/>
      <c r="F340" s="72"/>
      <c r="G340" s="72"/>
    </row>
    <row r="341" spans="1:7" x14ac:dyDescent="0.3">
      <c r="A341" s="235"/>
      <c r="B341" s="72"/>
      <c r="C341" s="72"/>
      <c r="D341" s="72"/>
      <c r="E341" s="72"/>
      <c r="F341" s="72"/>
      <c r="G341" s="72"/>
    </row>
    <row r="342" spans="1:7" x14ac:dyDescent="0.3">
      <c r="A342" s="235"/>
      <c r="B342" s="72"/>
      <c r="C342" s="72"/>
      <c r="D342" s="72"/>
      <c r="E342" s="72"/>
      <c r="F342" s="72"/>
      <c r="G342" s="72"/>
    </row>
    <row r="343" spans="1:7" x14ac:dyDescent="0.3">
      <c r="A343" s="235"/>
      <c r="B343" s="72"/>
      <c r="C343" s="72"/>
      <c r="D343" s="72"/>
      <c r="E343" s="72"/>
      <c r="F343" s="72"/>
      <c r="G343" s="72"/>
    </row>
    <row r="344" spans="1:7" x14ac:dyDescent="0.3">
      <c r="A344" s="235"/>
      <c r="B344" s="72"/>
      <c r="C344" s="72"/>
      <c r="D344" s="72"/>
      <c r="E344" s="72"/>
      <c r="F344" s="72"/>
      <c r="G344" s="72"/>
    </row>
    <row r="345" spans="1:7" x14ac:dyDescent="0.3">
      <c r="A345" s="235"/>
      <c r="B345" s="72"/>
      <c r="C345" s="72"/>
      <c r="D345" s="72"/>
      <c r="E345" s="72"/>
      <c r="F345" s="72"/>
      <c r="G345" s="72"/>
    </row>
    <row r="346" spans="1:7" x14ac:dyDescent="0.3">
      <c r="A346" s="235"/>
      <c r="B346" s="72"/>
      <c r="C346" s="72"/>
      <c r="D346" s="72"/>
      <c r="E346" s="72"/>
      <c r="F346" s="72"/>
      <c r="G346" s="72"/>
    </row>
    <row r="347" spans="1:7" x14ac:dyDescent="0.3">
      <c r="A347" s="235"/>
      <c r="B347" s="72"/>
      <c r="C347" s="72"/>
      <c r="D347" s="72"/>
      <c r="E347" s="72"/>
      <c r="F347" s="72"/>
      <c r="G347" s="72"/>
    </row>
    <row r="348" spans="1:7" x14ac:dyDescent="0.3">
      <c r="A348" s="235"/>
      <c r="B348" s="72"/>
      <c r="C348" s="72"/>
      <c r="D348" s="72"/>
      <c r="E348" s="72"/>
      <c r="F348" s="72"/>
      <c r="G348" s="72"/>
    </row>
    <row r="349" spans="1:7" x14ac:dyDescent="0.3">
      <c r="A349" s="235"/>
      <c r="B349" s="72"/>
      <c r="C349" s="72"/>
      <c r="D349" s="72"/>
      <c r="E349" s="72"/>
      <c r="F349" s="72"/>
      <c r="G349" s="72"/>
    </row>
    <row r="350" spans="1:7" x14ac:dyDescent="0.3">
      <c r="A350" s="235"/>
      <c r="B350" s="72"/>
      <c r="C350" s="72"/>
      <c r="D350" s="72"/>
      <c r="E350" s="72"/>
      <c r="F350" s="72"/>
      <c r="G350" s="72"/>
    </row>
    <row r="351" spans="1:7" x14ac:dyDescent="0.3">
      <c r="A351" s="235"/>
      <c r="B351" s="72"/>
      <c r="C351" s="72"/>
      <c r="D351" s="72"/>
      <c r="E351" s="72"/>
      <c r="F351" s="72"/>
      <c r="G351" s="72"/>
    </row>
    <row r="352" spans="1:7" x14ac:dyDescent="0.3">
      <c r="A352" s="235"/>
      <c r="B352" s="72"/>
      <c r="C352" s="72"/>
      <c r="D352" s="72"/>
      <c r="E352" s="72"/>
      <c r="F352" s="72"/>
      <c r="G352" s="72"/>
    </row>
    <row r="353" spans="1:7" x14ac:dyDescent="0.3">
      <c r="A353" s="235"/>
      <c r="B353" s="72"/>
      <c r="C353" s="72"/>
      <c r="D353" s="72"/>
      <c r="E353" s="72"/>
      <c r="F353" s="72"/>
      <c r="G353" s="72"/>
    </row>
    <row r="354" spans="1:7" x14ac:dyDescent="0.3">
      <c r="A354" s="235"/>
      <c r="B354" s="72"/>
      <c r="C354" s="72"/>
      <c r="D354" s="72"/>
      <c r="E354" s="72"/>
      <c r="F354" s="72"/>
      <c r="G354" s="72"/>
    </row>
    <row r="355" spans="1:7" x14ac:dyDescent="0.3">
      <c r="A355" s="235"/>
      <c r="B355" s="72"/>
      <c r="C355" s="72"/>
      <c r="D355" s="72"/>
      <c r="E355" s="72"/>
      <c r="F355" s="72"/>
      <c r="G355" s="72"/>
    </row>
    <row r="356" spans="1:7" x14ac:dyDescent="0.3">
      <c r="A356" s="235"/>
      <c r="B356" s="72"/>
      <c r="C356" s="72"/>
      <c r="D356" s="72"/>
      <c r="E356" s="72"/>
      <c r="F356" s="72"/>
      <c r="G356" s="72"/>
    </row>
    <row r="357" spans="1:7" x14ac:dyDescent="0.3">
      <c r="A357" s="235"/>
      <c r="B357" s="72"/>
      <c r="C357" s="72"/>
      <c r="D357" s="72"/>
      <c r="E357" s="72"/>
      <c r="F357" s="72"/>
      <c r="G357" s="72"/>
    </row>
    <row r="358" spans="1:7" x14ac:dyDescent="0.3">
      <c r="A358" s="235"/>
      <c r="B358" s="72"/>
      <c r="C358" s="72"/>
      <c r="D358" s="72"/>
      <c r="E358" s="72"/>
      <c r="F358" s="72"/>
      <c r="G358" s="72"/>
    </row>
    <row r="359" spans="1:7" x14ac:dyDescent="0.3">
      <c r="A359" s="235"/>
      <c r="B359" s="72"/>
      <c r="C359" s="72"/>
      <c r="D359" s="72"/>
      <c r="E359" s="72"/>
      <c r="F359" s="72"/>
      <c r="G359" s="72"/>
    </row>
    <row r="360" spans="1:7" x14ac:dyDescent="0.3">
      <c r="A360" s="235"/>
      <c r="B360" s="72"/>
      <c r="C360" s="72"/>
      <c r="D360" s="72"/>
      <c r="E360" s="72"/>
      <c r="F360" s="72"/>
      <c r="G360" s="72"/>
    </row>
    <row r="361" spans="1:7" x14ac:dyDescent="0.3">
      <c r="A361" s="235"/>
      <c r="B361" s="72"/>
      <c r="C361" s="72"/>
      <c r="D361" s="72"/>
      <c r="E361" s="72"/>
      <c r="F361" s="72"/>
      <c r="G361" s="72"/>
    </row>
    <row r="362" spans="1:7" x14ac:dyDescent="0.3">
      <c r="A362" s="235"/>
      <c r="B362" s="72"/>
      <c r="C362" s="72"/>
      <c r="D362" s="72"/>
      <c r="E362" s="72"/>
      <c r="F362" s="72"/>
      <c r="G362" s="72"/>
    </row>
    <row r="363" spans="1:7" x14ac:dyDescent="0.3">
      <c r="A363" s="235"/>
      <c r="B363" s="72"/>
      <c r="C363" s="72"/>
      <c r="D363" s="72"/>
      <c r="E363" s="72"/>
      <c r="F363" s="72"/>
      <c r="G363" s="72"/>
    </row>
    <row r="364" spans="1:7" x14ac:dyDescent="0.3">
      <c r="A364" s="235"/>
      <c r="B364" s="72"/>
      <c r="C364" s="72"/>
      <c r="D364" s="72"/>
      <c r="E364" s="72"/>
      <c r="F364" s="72"/>
      <c r="G364" s="72"/>
    </row>
    <row r="365" spans="1:7" x14ac:dyDescent="0.3">
      <c r="A365" s="235"/>
      <c r="B365" s="72"/>
      <c r="C365" s="72"/>
      <c r="D365" s="72"/>
      <c r="E365" s="72"/>
      <c r="F365" s="72"/>
      <c r="G365" s="72"/>
    </row>
    <row r="366" spans="1:7" x14ac:dyDescent="0.3">
      <c r="A366" s="235"/>
      <c r="B366" s="72"/>
      <c r="C366" s="72"/>
      <c r="D366" s="72"/>
      <c r="E366" s="72"/>
      <c r="F366" s="72"/>
      <c r="G366" s="72"/>
    </row>
    <row r="367" spans="1:7" x14ac:dyDescent="0.3">
      <c r="A367" s="235"/>
      <c r="B367" s="72"/>
      <c r="C367" s="72"/>
      <c r="D367" s="72"/>
      <c r="E367" s="72"/>
      <c r="F367" s="72"/>
      <c r="G367" s="72"/>
    </row>
    <row r="368" spans="1:7" x14ac:dyDescent="0.3">
      <c r="A368" s="235"/>
      <c r="B368" s="72"/>
      <c r="C368" s="72"/>
      <c r="D368" s="72"/>
      <c r="E368" s="72"/>
      <c r="F368" s="72"/>
      <c r="G368" s="72"/>
    </row>
    <row r="369" spans="1:7" x14ac:dyDescent="0.3">
      <c r="A369" s="235"/>
      <c r="B369" s="72"/>
      <c r="C369" s="72"/>
      <c r="D369" s="72"/>
      <c r="E369" s="72"/>
      <c r="F369" s="72"/>
      <c r="G369" s="72"/>
    </row>
    <row r="370" spans="1:7" x14ac:dyDescent="0.3">
      <c r="A370" s="235"/>
      <c r="B370" s="72"/>
      <c r="C370" s="72"/>
      <c r="D370" s="72"/>
      <c r="E370" s="72"/>
      <c r="F370" s="72"/>
      <c r="G370" s="72"/>
    </row>
    <row r="371" spans="1:7" x14ac:dyDescent="0.3">
      <c r="A371" s="235"/>
      <c r="B371" s="72"/>
      <c r="C371" s="72"/>
      <c r="D371" s="72"/>
      <c r="E371" s="72"/>
      <c r="F371" s="72"/>
      <c r="G371" s="72"/>
    </row>
    <row r="372" spans="1:7" x14ac:dyDescent="0.3">
      <c r="A372" s="235"/>
      <c r="B372" s="72"/>
      <c r="C372" s="72"/>
      <c r="D372" s="72"/>
      <c r="E372" s="72"/>
      <c r="F372" s="72"/>
      <c r="G372" s="72"/>
    </row>
    <row r="373" spans="1:7" x14ac:dyDescent="0.3">
      <c r="A373" s="235"/>
      <c r="B373" s="72"/>
      <c r="C373" s="72"/>
      <c r="D373" s="72"/>
      <c r="E373" s="72"/>
      <c r="F373" s="72"/>
      <c r="G373" s="72"/>
    </row>
    <row r="374" spans="1:7" x14ac:dyDescent="0.3">
      <c r="A374" s="235"/>
      <c r="B374" s="72"/>
      <c r="C374" s="72"/>
      <c r="D374" s="72"/>
      <c r="E374" s="72"/>
      <c r="F374" s="72"/>
      <c r="G374" s="72"/>
    </row>
    <row r="375" spans="1:7" x14ac:dyDescent="0.3">
      <c r="A375" s="235"/>
      <c r="B375" s="72"/>
      <c r="C375" s="72"/>
      <c r="D375" s="72"/>
      <c r="E375" s="72"/>
      <c r="F375" s="72"/>
      <c r="G375" s="72"/>
    </row>
    <row r="376" spans="1:7" x14ac:dyDescent="0.3">
      <c r="A376" s="235"/>
      <c r="B376" s="72"/>
      <c r="C376" s="72"/>
      <c r="D376" s="72"/>
      <c r="E376" s="72"/>
      <c r="F376" s="72"/>
      <c r="G376" s="72"/>
    </row>
    <row r="377" spans="1:7" x14ac:dyDescent="0.3">
      <c r="A377" s="235"/>
      <c r="B377" s="72"/>
      <c r="C377" s="72"/>
      <c r="D377" s="72"/>
      <c r="E377" s="72"/>
      <c r="F377" s="72"/>
      <c r="G377" s="72"/>
    </row>
    <row r="378" spans="1:7" x14ac:dyDescent="0.3">
      <c r="A378" s="235"/>
      <c r="B378" s="72"/>
      <c r="C378" s="72"/>
      <c r="D378" s="72"/>
      <c r="E378" s="72"/>
      <c r="F378" s="72"/>
      <c r="G378" s="72"/>
    </row>
    <row r="379" spans="1:7" x14ac:dyDescent="0.3">
      <c r="A379" s="235"/>
      <c r="B379" s="72"/>
      <c r="C379" s="72"/>
      <c r="D379" s="72"/>
      <c r="E379" s="72"/>
      <c r="F379" s="72"/>
      <c r="G379" s="72"/>
    </row>
    <row r="380" spans="1:7" x14ac:dyDescent="0.3">
      <c r="A380" s="235"/>
      <c r="B380" s="72"/>
      <c r="C380" s="72"/>
      <c r="D380" s="72"/>
      <c r="E380" s="72"/>
      <c r="F380" s="72"/>
      <c r="G380" s="72"/>
    </row>
    <row r="381" spans="1:7" x14ac:dyDescent="0.3">
      <c r="A381" s="235"/>
      <c r="B381" s="72"/>
      <c r="C381" s="72"/>
      <c r="D381" s="72"/>
      <c r="E381" s="72"/>
      <c r="F381" s="72"/>
      <c r="G381" s="72"/>
    </row>
    <row r="382" spans="1:7" x14ac:dyDescent="0.3">
      <c r="A382" s="235"/>
      <c r="B382" s="72"/>
      <c r="C382" s="72"/>
      <c r="D382" s="72"/>
      <c r="E382" s="72"/>
      <c r="F382" s="72"/>
      <c r="G382" s="72"/>
    </row>
    <row r="383" spans="1:7" x14ac:dyDescent="0.3">
      <c r="A383" s="235"/>
      <c r="B383" s="72"/>
      <c r="C383" s="72"/>
      <c r="D383" s="72"/>
      <c r="E383" s="72"/>
      <c r="F383" s="72"/>
      <c r="G383" s="72"/>
    </row>
    <row r="384" spans="1:7" x14ac:dyDescent="0.3">
      <c r="A384" s="235"/>
      <c r="B384" s="72"/>
      <c r="C384" s="72"/>
      <c r="D384" s="72"/>
      <c r="E384" s="72"/>
      <c r="F384" s="72"/>
      <c r="G384" s="72"/>
    </row>
    <row r="385" spans="1:7" x14ac:dyDescent="0.3">
      <c r="A385" s="235"/>
      <c r="B385" s="72"/>
      <c r="C385" s="72"/>
      <c r="D385" s="72"/>
      <c r="E385" s="72"/>
      <c r="F385" s="72"/>
      <c r="G385" s="72"/>
    </row>
    <row r="386" spans="1:7" x14ac:dyDescent="0.3">
      <c r="A386" s="235"/>
      <c r="B386" s="72"/>
      <c r="C386" s="72"/>
      <c r="D386" s="72"/>
      <c r="E386" s="72"/>
      <c r="F386" s="72"/>
      <c r="G386" s="72"/>
    </row>
    <row r="387" spans="1:7" x14ac:dyDescent="0.3">
      <c r="A387" s="235"/>
      <c r="B387" s="72"/>
      <c r="C387" s="72"/>
      <c r="D387" s="72"/>
      <c r="E387" s="72"/>
      <c r="F387" s="72"/>
      <c r="G387" s="72"/>
    </row>
    <row r="388" spans="1:7" x14ac:dyDescent="0.3">
      <c r="A388" s="235"/>
      <c r="B388" s="72"/>
      <c r="C388" s="72"/>
      <c r="D388" s="72"/>
      <c r="E388" s="72"/>
      <c r="F388" s="72"/>
      <c r="G388" s="72"/>
    </row>
    <row r="389" spans="1:7" x14ac:dyDescent="0.3">
      <c r="A389" s="235"/>
      <c r="B389" s="72"/>
      <c r="C389" s="72"/>
      <c r="D389" s="72"/>
      <c r="E389" s="72"/>
      <c r="F389" s="72"/>
      <c r="G389" s="72"/>
    </row>
    <row r="390" spans="1:7" x14ac:dyDescent="0.3">
      <c r="A390" s="235"/>
      <c r="B390" s="72"/>
      <c r="C390" s="72"/>
      <c r="D390" s="72"/>
      <c r="E390" s="72"/>
      <c r="F390" s="72"/>
      <c r="G390" s="72"/>
    </row>
    <row r="391" spans="1:7" x14ac:dyDescent="0.3">
      <c r="A391" s="235"/>
      <c r="B391" s="72"/>
      <c r="C391" s="72"/>
      <c r="D391" s="72"/>
      <c r="E391" s="72"/>
      <c r="F391" s="72"/>
      <c r="G391" s="72"/>
    </row>
    <row r="392" spans="1:7" x14ac:dyDescent="0.3">
      <c r="A392" s="235"/>
      <c r="B392" s="72"/>
      <c r="C392" s="72"/>
      <c r="D392" s="72"/>
      <c r="E392" s="72"/>
      <c r="F392" s="72"/>
      <c r="G392" s="72"/>
    </row>
    <row r="393" spans="1:7" x14ac:dyDescent="0.3">
      <c r="A393" s="235"/>
      <c r="B393" s="72"/>
      <c r="C393" s="72"/>
      <c r="D393" s="72"/>
      <c r="E393" s="72"/>
      <c r="F393" s="72"/>
      <c r="G393" s="72"/>
    </row>
    <row r="394" spans="1:7" x14ac:dyDescent="0.3">
      <c r="A394" s="235"/>
      <c r="B394" s="72"/>
      <c r="C394" s="72"/>
      <c r="D394" s="72"/>
      <c r="E394" s="72"/>
      <c r="F394" s="72"/>
      <c r="G394" s="72"/>
    </row>
    <row r="395" spans="1:7" x14ac:dyDescent="0.3">
      <c r="A395" s="235"/>
      <c r="B395" s="72"/>
      <c r="C395" s="72"/>
      <c r="D395" s="72"/>
      <c r="E395" s="72"/>
      <c r="F395" s="72"/>
      <c r="G395" s="72"/>
    </row>
    <row r="396" spans="1:7" x14ac:dyDescent="0.3">
      <c r="A396" s="235"/>
      <c r="B396" s="72"/>
      <c r="C396" s="72"/>
      <c r="D396" s="72"/>
      <c r="E396" s="72"/>
      <c r="F396" s="72"/>
      <c r="G396" s="72"/>
    </row>
    <row r="397" spans="1:7" x14ac:dyDescent="0.3">
      <c r="A397" s="235"/>
      <c r="B397" s="72"/>
      <c r="C397" s="72"/>
      <c r="D397" s="72"/>
      <c r="E397" s="72"/>
      <c r="F397" s="72"/>
      <c r="G397" s="72"/>
    </row>
    <row r="398" spans="1:7" x14ac:dyDescent="0.3">
      <c r="A398" s="235"/>
      <c r="B398" s="72"/>
      <c r="C398" s="72"/>
      <c r="D398" s="72"/>
      <c r="E398" s="72"/>
      <c r="F398" s="72"/>
      <c r="G398" s="72"/>
    </row>
    <row r="399" spans="1:7" x14ac:dyDescent="0.3">
      <c r="A399" s="235"/>
      <c r="B399" s="72"/>
      <c r="C399" s="72"/>
      <c r="D399" s="72"/>
      <c r="E399" s="72"/>
      <c r="F399" s="72"/>
      <c r="G399" s="72"/>
    </row>
    <row r="400" spans="1:7" x14ac:dyDescent="0.3">
      <c r="A400" s="235"/>
      <c r="B400" s="72"/>
      <c r="C400" s="72"/>
      <c r="D400" s="72"/>
      <c r="E400" s="72"/>
      <c r="F400" s="72"/>
      <c r="G400" s="72"/>
    </row>
    <row r="401" spans="1:7" x14ac:dyDescent="0.3">
      <c r="A401" s="235"/>
      <c r="B401" s="72"/>
      <c r="C401" s="72"/>
      <c r="D401" s="72"/>
      <c r="E401" s="72"/>
      <c r="F401" s="72"/>
      <c r="G401" s="72"/>
    </row>
    <row r="402" spans="1:7" x14ac:dyDescent="0.3">
      <c r="A402" s="235"/>
      <c r="B402" s="72"/>
      <c r="C402" s="72"/>
      <c r="D402" s="72"/>
      <c r="E402" s="72"/>
      <c r="F402" s="72"/>
      <c r="G402" s="72"/>
    </row>
    <row r="403" spans="1:7" x14ac:dyDescent="0.3">
      <c r="A403" s="235"/>
      <c r="B403" s="72"/>
      <c r="C403" s="72"/>
      <c r="D403" s="72"/>
      <c r="E403" s="72"/>
      <c r="F403" s="72"/>
      <c r="G403" s="72"/>
    </row>
    <row r="404" spans="1:7" x14ac:dyDescent="0.3">
      <c r="A404" s="235"/>
      <c r="B404" s="72"/>
      <c r="C404" s="72"/>
      <c r="D404" s="72"/>
      <c r="E404" s="72"/>
      <c r="F404" s="72"/>
      <c r="G404" s="72"/>
    </row>
    <row r="405" spans="1:7" x14ac:dyDescent="0.3">
      <c r="A405" s="235"/>
      <c r="B405" s="72"/>
      <c r="C405" s="72"/>
      <c r="D405" s="72"/>
      <c r="E405" s="72"/>
      <c r="F405" s="72"/>
      <c r="G405" s="72"/>
    </row>
    <row r="406" spans="1:7" x14ac:dyDescent="0.3">
      <c r="A406" s="235"/>
      <c r="B406" s="72"/>
      <c r="C406" s="72"/>
      <c r="D406" s="72"/>
      <c r="E406" s="72"/>
      <c r="F406" s="72"/>
      <c r="G406" s="72"/>
    </row>
    <row r="407" spans="1:7" x14ac:dyDescent="0.3">
      <c r="A407" s="235"/>
      <c r="B407" s="72"/>
      <c r="C407" s="72"/>
      <c r="D407" s="72"/>
      <c r="E407" s="72"/>
      <c r="F407" s="72"/>
      <c r="G407" s="72"/>
    </row>
    <row r="408" spans="1:7" x14ac:dyDescent="0.3">
      <c r="A408" s="235"/>
      <c r="B408" s="72"/>
      <c r="C408" s="72"/>
      <c r="D408" s="72"/>
      <c r="E408" s="72"/>
      <c r="F408" s="72"/>
      <c r="G408" s="72"/>
    </row>
    <row r="409" spans="1:7" x14ac:dyDescent="0.3">
      <c r="A409" s="235"/>
      <c r="B409" s="72"/>
      <c r="C409" s="72"/>
      <c r="D409" s="72"/>
      <c r="E409" s="72"/>
      <c r="F409" s="72"/>
      <c r="G409" s="72"/>
    </row>
    <row r="410" spans="1:7" x14ac:dyDescent="0.3">
      <c r="A410" s="235"/>
      <c r="B410" s="72"/>
      <c r="C410" s="72"/>
      <c r="D410" s="72"/>
      <c r="E410" s="72"/>
      <c r="F410" s="72"/>
      <c r="G410" s="72"/>
    </row>
    <row r="411" spans="1:7" x14ac:dyDescent="0.3">
      <c r="A411" s="235"/>
      <c r="B411" s="72"/>
      <c r="C411" s="72"/>
      <c r="D411" s="72"/>
      <c r="E411" s="72"/>
      <c r="F411" s="72"/>
      <c r="G411" s="72"/>
    </row>
    <row r="412" spans="1:7" x14ac:dyDescent="0.3">
      <c r="A412" s="235"/>
      <c r="B412" s="72"/>
      <c r="C412" s="72"/>
      <c r="D412" s="72"/>
      <c r="E412" s="72"/>
      <c r="F412" s="72"/>
      <c r="G412" s="72"/>
    </row>
    <row r="413" spans="1:7" x14ac:dyDescent="0.3">
      <c r="A413" s="235"/>
      <c r="B413" s="72"/>
      <c r="C413" s="72"/>
      <c r="D413" s="72"/>
      <c r="E413" s="72"/>
      <c r="F413" s="72"/>
      <c r="G413" s="72"/>
    </row>
    <row r="414" spans="1:7" x14ac:dyDescent="0.3">
      <c r="A414" s="235"/>
      <c r="B414" s="72"/>
      <c r="C414" s="72"/>
      <c r="D414" s="72"/>
      <c r="E414" s="72"/>
      <c r="F414" s="72"/>
      <c r="G414" s="72"/>
    </row>
    <row r="415" spans="1:7" x14ac:dyDescent="0.3">
      <c r="A415" s="235"/>
      <c r="B415" s="72"/>
      <c r="C415" s="72"/>
      <c r="D415" s="72"/>
      <c r="E415" s="72"/>
      <c r="F415" s="72"/>
      <c r="G415" s="72"/>
    </row>
    <row r="416" spans="1:7" x14ac:dyDescent="0.3">
      <c r="A416" s="235"/>
      <c r="B416" s="72"/>
      <c r="C416" s="72"/>
      <c r="D416" s="72"/>
      <c r="E416" s="72"/>
      <c r="F416" s="72"/>
      <c r="G416" s="72"/>
    </row>
    <row r="417" spans="1:7" x14ac:dyDescent="0.3">
      <c r="A417" s="235"/>
      <c r="B417" s="72"/>
      <c r="C417" s="72"/>
      <c r="D417" s="72"/>
      <c r="E417" s="72"/>
      <c r="F417" s="72"/>
      <c r="G417" s="72"/>
    </row>
    <row r="418" spans="1:7" x14ac:dyDescent="0.3">
      <c r="A418" s="235"/>
      <c r="B418" s="72"/>
      <c r="C418" s="72"/>
      <c r="D418" s="72"/>
      <c r="E418" s="72"/>
      <c r="F418" s="72"/>
      <c r="G418" s="72"/>
    </row>
    <row r="419" spans="1:7" x14ac:dyDescent="0.3">
      <c r="A419" s="235"/>
      <c r="B419" s="72"/>
      <c r="C419" s="72"/>
      <c r="D419" s="72"/>
      <c r="E419" s="72"/>
      <c r="F419" s="72"/>
      <c r="G419" s="72"/>
    </row>
    <row r="420" spans="1:7" x14ac:dyDescent="0.3">
      <c r="A420" s="235"/>
      <c r="B420" s="72"/>
      <c r="C420" s="72"/>
      <c r="D420" s="72"/>
      <c r="E420" s="72"/>
      <c r="F420" s="72"/>
      <c r="G420" s="72"/>
    </row>
    <row r="421" spans="1:7" x14ac:dyDescent="0.3">
      <c r="A421" s="235"/>
      <c r="B421" s="72"/>
      <c r="C421" s="72"/>
      <c r="D421" s="72"/>
      <c r="E421" s="72"/>
      <c r="F421" s="72"/>
      <c r="G421" s="72"/>
    </row>
    <row r="422" spans="1:7" x14ac:dyDescent="0.3">
      <c r="A422" s="235"/>
      <c r="B422" s="72"/>
      <c r="C422" s="72"/>
      <c r="D422" s="72"/>
      <c r="E422" s="72"/>
      <c r="F422" s="72"/>
      <c r="G422" s="72"/>
    </row>
    <row r="423" spans="1:7" x14ac:dyDescent="0.3">
      <c r="A423" s="235"/>
      <c r="B423" s="72"/>
      <c r="C423" s="72"/>
      <c r="D423" s="72"/>
      <c r="E423" s="72"/>
      <c r="F423" s="72"/>
      <c r="G423" s="72"/>
    </row>
    <row r="424" spans="1:7" x14ac:dyDescent="0.3">
      <c r="A424" s="235"/>
      <c r="B424" s="72"/>
      <c r="C424" s="72"/>
      <c r="D424" s="72"/>
      <c r="E424" s="72"/>
      <c r="F424" s="72"/>
      <c r="G424" s="72"/>
    </row>
    <row r="425" spans="1:7" x14ac:dyDescent="0.3">
      <c r="A425" s="235"/>
      <c r="B425" s="72"/>
      <c r="C425" s="72"/>
      <c r="D425" s="72"/>
      <c r="E425" s="72"/>
      <c r="F425" s="72"/>
      <c r="G425" s="72"/>
    </row>
    <row r="426" spans="1:7" x14ac:dyDescent="0.3">
      <c r="A426" s="235"/>
      <c r="B426" s="72"/>
      <c r="C426" s="72"/>
      <c r="D426" s="72"/>
      <c r="E426" s="72"/>
      <c r="F426" s="72"/>
      <c r="G426" s="72"/>
    </row>
    <row r="427" spans="1:7" x14ac:dyDescent="0.3">
      <c r="A427" s="235"/>
      <c r="B427" s="72"/>
      <c r="C427" s="72"/>
      <c r="D427" s="72"/>
      <c r="E427" s="72"/>
      <c r="F427" s="72"/>
      <c r="G427" s="72"/>
    </row>
    <row r="428" spans="1:7" x14ac:dyDescent="0.3">
      <c r="A428" s="235"/>
      <c r="B428" s="72"/>
      <c r="C428" s="72"/>
      <c r="D428" s="72"/>
      <c r="E428" s="72"/>
      <c r="F428" s="72"/>
      <c r="G428" s="72"/>
    </row>
    <row r="429" spans="1:7" x14ac:dyDescent="0.3">
      <c r="A429" s="235"/>
      <c r="B429" s="72"/>
      <c r="C429" s="72"/>
      <c r="D429" s="72"/>
      <c r="E429" s="72"/>
      <c r="F429" s="72"/>
      <c r="G429" s="72"/>
    </row>
    <row r="430" spans="1:7" x14ac:dyDescent="0.3">
      <c r="A430" s="235"/>
      <c r="B430" s="72"/>
      <c r="C430" s="72"/>
      <c r="D430" s="72"/>
      <c r="E430" s="72"/>
      <c r="F430" s="72"/>
      <c r="G430" s="72"/>
    </row>
    <row r="431" spans="1:7" x14ac:dyDescent="0.3">
      <c r="A431" s="235"/>
      <c r="B431" s="72"/>
      <c r="C431" s="72"/>
      <c r="D431" s="72"/>
      <c r="E431" s="72"/>
      <c r="F431" s="72"/>
      <c r="G431" s="72"/>
    </row>
    <row r="432" spans="1:7" x14ac:dyDescent="0.3">
      <c r="A432" s="235"/>
      <c r="B432" s="72"/>
      <c r="C432" s="72"/>
      <c r="D432" s="72"/>
      <c r="E432" s="72"/>
      <c r="F432" s="72"/>
      <c r="G432" s="72"/>
    </row>
    <row r="433" spans="1:7" x14ac:dyDescent="0.3">
      <c r="A433" s="235"/>
      <c r="B433" s="72"/>
      <c r="C433" s="72"/>
      <c r="D433" s="72"/>
      <c r="E433" s="72"/>
      <c r="F433" s="72"/>
      <c r="G433" s="72"/>
    </row>
    <row r="434" spans="1:7" x14ac:dyDescent="0.3">
      <c r="A434" s="235"/>
      <c r="B434" s="72"/>
      <c r="C434" s="72"/>
      <c r="D434" s="72"/>
      <c r="E434" s="72"/>
      <c r="F434" s="72"/>
      <c r="G434" s="72"/>
    </row>
    <row r="435" spans="1:7" x14ac:dyDescent="0.3">
      <c r="A435" s="235"/>
      <c r="B435" s="72"/>
      <c r="C435" s="72"/>
      <c r="D435" s="72"/>
      <c r="E435" s="72"/>
      <c r="F435" s="72"/>
      <c r="G435" s="72"/>
    </row>
    <row r="436" spans="1:7" x14ac:dyDescent="0.3">
      <c r="A436" s="235"/>
      <c r="B436" s="72"/>
      <c r="C436" s="72"/>
      <c r="D436" s="72"/>
      <c r="E436" s="72"/>
      <c r="F436" s="72"/>
      <c r="G436" s="72"/>
    </row>
    <row r="437" spans="1:7" x14ac:dyDescent="0.3">
      <c r="A437" s="235"/>
      <c r="B437" s="72"/>
      <c r="C437" s="72"/>
      <c r="D437" s="72"/>
      <c r="E437" s="72"/>
      <c r="F437" s="72"/>
      <c r="G437" s="72"/>
    </row>
    <row r="438" spans="1:7" x14ac:dyDescent="0.3">
      <c r="A438" s="235"/>
      <c r="B438" s="72"/>
      <c r="C438" s="72"/>
      <c r="D438" s="72"/>
      <c r="E438" s="72"/>
      <c r="F438" s="72"/>
      <c r="G438" s="72"/>
    </row>
    <row r="439" spans="1:7" x14ac:dyDescent="0.3">
      <c r="A439" s="235"/>
      <c r="B439" s="72"/>
      <c r="C439" s="72"/>
      <c r="D439" s="72"/>
      <c r="E439" s="72"/>
      <c r="F439" s="72"/>
      <c r="G439" s="72"/>
    </row>
    <row r="440" spans="1:7" x14ac:dyDescent="0.3">
      <c r="A440" s="235"/>
      <c r="B440" s="72"/>
      <c r="C440" s="72"/>
      <c r="D440" s="72"/>
      <c r="E440" s="72"/>
      <c r="F440" s="72"/>
      <c r="G440" s="72"/>
    </row>
    <row r="441" spans="1:7" x14ac:dyDescent="0.3">
      <c r="A441" s="235"/>
      <c r="B441" s="72"/>
      <c r="C441" s="72"/>
      <c r="D441" s="72"/>
      <c r="E441" s="72"/>
      <c r="F441" s="72"/>
      <c r="G441" s="72"/>
    </row>
    <row r="442" spans="1:7" x14ac:dyDescent="0.3">
      <c r="A442" s="235"/>
      <c r="B442" s="72"/>
      <c r="C442" s="72"/>
      <c r="D442" s="72"/>
      <c r="E442" s="72"/>
      <c r="F442" s="72"/>
      <c r="G442" s="72"/>
    </row>
    <row r="443" spans="1:7" x14ac:dyDescent="0.3">
      <c r="A443" s="235"/>
      <c r="B443" s="72"/>
      <c r="C443" s="72"/>
      <c r="D443" s="72"/>
      <c r="E443" s="72"/>
      <c r="F443" s="72"/>
      <c r="G443" s="72"/>
    </row>
    <row r="444" spans="1:7" x14ac:dyDescent="0.3">
      <c r="A444" s="235"/>
      <c r="B444" s="72"/>
      <c r="C444" s="72"/>
      <c r="D444" s="72"/>
      <c r="E444" s="72"/>
      <c r="F444" s="72"/>
      <c r="G444" s="72"/>
    </row>
    <row r="445" spans="1:7" x14ac:dyDescent="0.3">
      <c r="A445" s="235"/>
      <c r="B445" s="72"/>
      <c r="C445" s="72"/>
      <c r="D445" s="72"/>
      <c r="E445" s="72"/>
      <c r="F445" s="72"/>
      <c r="G445" s="72"/>
    </row>
    <row r="446" spans="1:7" x14ac:dyDescent="0.3">
      <c r="A446" s="235"/>
      <c r="B446" s="72"/>
      <c r="C446" s="72"/>
      <c r="D446" s="72"/>
      <c r="E446" s="72"/>
      <c r="F446" s="72"/>
      <c r="G446" s="72"/>
    </row>
    <row r="447" spans="1:7" x14ac:dyDescent="0.3">
      <c r="A447" s="235"/>
      <c r="B447" s="72"/>
      <c r="C447" s="72"/>
      <c r="D447" s="72"/>
      <c r="E447" s="72"/>
      <c r="F447" s="72"/>
      <c r="G447" s="72"/>
    </row>
    <row r="448" spans="1:7" x14ac:dyDescent="0.3">
      <c r="A448" s="235"/>
      <c r="B448" s="72"/>
      <c r="C448" s="72"/>
      <c r="D448" s="72"/>
      <c r="E448" s="72"/>
      <c r="F448" s="72"/>
      <c r="G448" s="72"/>
    </row>
    <row r="449" spans="1:7" x14ac:dyDescent="0.3">
      <c r="A449" s="235"/>
      <c r="B449" s="72"/>
      <c r="C449" s="72"/>
      <c r="D449" s="72"/>
      <c r="E449" s="72"/>
      <c r="F449" s="72"/>
      <c r="G449" s="72"/>
    </row>
    <row r="450" spans="1:7" x14ac:dyDescent="0.3">
      <c r="A450" s="235"/>
      <c r="B450" s="72"/>
      <c r="C450" s="72"/>
      <c r="D450" s="72"/>
      <c r="E450" s="72"/>
      <c r="F450" s="72"/>
      <c r="G450" s="72"/>
    </row>
    <row r="451" spans="1:7" x14ac:dyDescent="0.3">
      <c r="A451" s="235"/>
      <c r="B451" s="72"/>
      <c r="C451" s="72"/>
      <c r="D451" s="72"/>
      <c r="E451" s="72"/>
      <c r="F451" s="72"/>
      <c r="G451" s="72"/>
    </row>
    <row r="452" spans="1:7" x14ac:dyDescent="0.3">
      <c r="A452" s="235"/>
      <c r="B452" s="72"/>
      <c r="C452" s="72"/>
      <c r="D452" s="72"/>
      <c r="E452" s="72"/>
      <c r="F452" s="72"/>
      <c r="G452" s="72"/>
    </row>
    <row r="453" spans="1:7" x14ac:dyDescent="0.3">
      <c r="A453" s="235"/>
      <c r="B453" s="72"/>
      <c r="C453" s="72"/>
      <c r="D453" s="72"/>
      <c r="E453" s="72"/>
      <c r="F453" s="72"/>
      <c r="G453" s="72"/>
    </row>
    <row r="454" spans="1:7" x14ac:dyDescent="0.3">
      <c r="A454" s="235"/>
      <c r="B454" s="72"/>
      <c r="C454" s="72"/>
      <c r="D454" s="72"/>
      <c r="E454" s="72"/>
      <c r="F454" s="72"/>
      <c r="G454" s="72"/>
    </row>
    <row r="455" spans="1:7" x14ac:dyDescent="0.3">
      <c r="A455" s="235"/>
      <c r="B455" s="72"/>
      <c r="C455" s="72"/>
      <c r="D455" s="72"/>
      <c r="E455" s="72"/>
      <c r="F455" s="72"/>
      <c r="G455" s="72"/>
    </row>
    <row r="456" spans="1:7" x14ac:dyDescent="0.3">
      <c r="A456" s="235"/>
      <c r="B456" s="72"/>
      <c r="C456" s="72"/>
      <c r="D456" s="72"/>
      <c r="E456" s="72"/>
      <c r="F456" s="72"/>
      <c r="G456" s="72"/>
    </row>
    <row r="457" spans="1:7" x14ac:dyDescent="0.3">
      <c r="A457" s="235"/>
      <c r="B457" s="72"/>
      <c r="C457" s="72"/>
      <c r="D457" s="72"/>
      <c r="E457" s="72"/>
      <c r="F457" s="72"/>
      <c r="G457" s="72"/>
    </row>
    <row r="458" spans="1:7" x14ac:dyDescent="0.3">
      <c r="A458" s="235"/>
      <c r="B458" s="72"/>
      <c r="C458" s="72"/>
      <c r="D458" s="72"/>
      <c r="E458" s="72"/>
      <c r="F458" s="72"/>
      <c r="G458" s="72"/>
    </row>
    <row r="459" spans="1:7" x14ac:dyDescent="0.3">
      <c r="A459" s="235"/>
      <c r="B459" s="72"/>
      <c r="C459" s="72"/>
      <c r="D459" s="72"/>
      <c r="E459" s="72"/>
      <c r="F459" s="72"/>
      <c r="G459" s="72"/>
    </row>
    <row r="460" spans="1:7" x14ac:dyDescent="0.3">
      <c r="A460" s="235"/>
      <c r="B460" s="72"/>
      <c r="C460" s="72"/>
      <c r="D460" s="72"/>
      <c r="E460" s="72"/>
      <c r="F460" s="72"/>
      <c r="G460" s="72"/>
    </row>
    <row r="461" spans="1:7" x14ac:dyDescent="0.3">
      <c r="A461" s="235"/>
      <c r="B461" s="72"/>
      <c r="C461" s="72"/>
      <c r="D461" s="72"/>
      <c r="E461" s="72"/>
      <c r="F461" s="72"/>
      <c r="G461" s="72"/>
    </row>
    <row r="462" spans="1:7" x14ac:dyDescent="0.3">
      <c r="A462" s="235"/>
      <c r="B462" s="72"/>
      <c r="C462" s="72"/>
      <c r="D462" s="72"/>
      <c r="E462" s="72"/>
      <c r="F462" s="72"/>
      <c r="G462" s="72"/>
    </row>
    <row r="463" spans="1:7" x14ac:dyDescent="0.3">
      <c r="A463" s="235"/>
      <c r="B463" s="72"/>
      <c r="C463" s="72"/>
      <c r="D463" s="72"/>
      <c r="E463" s="72"/>
      <c r="F463" s="72"/>
      <c r="G463" s="72"/>
    </row>
    <row r="464" spans="1:7" x14ac:dyDescent="0.3">
      <c r="A464" s="235"/>
      <c r="B464" s="72"/>
      <c r="C464" s="72"/>
      <c r="D464" s="72"/>
      <c r="E464" s="72"/>
      <c r="F464" s="72"/>
      <c r="G464" s="72"/>
    </row>
    <row r="465" spans="1:7" x14ac:dyDescent="0.3">
      <c r="A465" s="235"/>
      <c r="B465" s="72"/>
      <c r="C465" s="72"/>
      <c r="D465" s="72"/>
      <c r="E465" s="72"/>
      <c r="F465" s="72"/>
      <c r="G465" s="72"/>
    </row>
    <row r="466" spans="1:7" x14ac:dyDescent="0.3">
      <c r="A466" s="235"/>
      <c r="B466" s="72"/>
      <c r="C466" s="72"/>
      <c r="D466" s="72"/>
      <c r="E466" s="72"/>
      <c r="F466" s="72"/>
      <c r="G466" s="72"/>
    </row>
    <row r="467" spans="1:7" x14ac:dyDescent="0.3">
      <c r="A467" s="235"/>
      <c r="B467" s="72"/>
      <c r="C467" s="72"/>
      <c r="D467" s="72"/>
      <c r="E467" s="72"/>
      <c r="F467" s="72"/>
      <c r="G467" s="72"/>
    </row>
    <row r="468" spans="1:7" x14ac:dyDescent="0.3">
      <c r="A468" s="235"/>
      <c r="B468" s="72"/>
      <c r="C468" s="72"/>
      <c r="D468" s="72"/>
      <c r="E468" s="72"/>
      <c r="F468" s="72"/>
      <c r="G468" s="72"/>
    </row>
    <row r="469" spans="1:7" x14ac:dyDescent="0.3">
      <c r="A469" s="235"/>
      <c r="B469" s="72"/>
      <c r="C469" s="72"/>
      <c r="D469" s="72"/>
      <c r="E469" s="72"/>
      <c r="F469" s="72"/>
      <c r="G469" s="72"/>
    </row>
    <row r="470" spans="1:7" x14ac:dyDescent="0.3">
      <c r="A470" s="235"/>
      <c r="B470" s="72"/>
      <c r="C470" s="72"/>
      <c r="D470" s="72"/>
      <c r="E470" s="72"/>
      <c r="F470" s="72"/>
      <c r="G470" s="72"/>
    </row>
    <row r="471" spans="1:7" x14ac:dyDescent="0.3">
      <c r="A471" s="235"/>
      <c r="B471" s="72"/>
      <c r="C471" s="72"/>
      <c r="D471" s="72"/>
      <c r="E471" s="72"/>
      <c r="F471" s="72"/>
      <c r="G471" s="72"/>
    </row>
    <row r="472" spans="1:7" x14ac:dyDescent="0.3">
      <c r="A472" s="235"/>
      <c r="B472" s="72"/>
      <c r="C472" s="72"/>
      <c r="D472" s="72"/>
      <c r="E472" s="72"/>
      <c r="F472" s="72"/>
      <c r="G472" s="72"/>
    </row>
    <row r="473" spans="1:7" x14ac:dyDescent="0.3">
      <c r="A473" s="235"/>
      <c r="B473" s="72"/>
      <c r="C473" s="72"/>
      <c r="D473" s="72"/>
      <c r="E473" s="72"/>
      <c r="F473" s="72"/>
      <c r="G473" s="72"/>
    </row>
    <row r="474" spans="1:7" x14ac:dyDescent="0.3">
      <c r="A474" s="235"/>
      <c r="B474" s="72"/>
      <c r="C474" s="72"/>
      <c r="D474" s="72"/>
      <c r="E474" s="72"/>
      <c r="F474" s="72"/>
      <c r="G474" s="72"/>
    </row>
    <row r="475" spans="1:7" x14ac:dyDescent="0.3">
      <c r="A475" s="235"/>
      <c r="B475" s="72"/>
      <c r="C475" s="72"/>
      <c r="D475" s="72"/>
      <c r="E475" s="72"/>
      <c r="F475" s="72"/>
      <c r="G475" s="72"/>
    </row>
    <row r="476" spans="1:7" x14ac:dyDescent="0.3">
      <c r="A476" s="235"/>
      <c r="B476" s="72"/>
      <c r="C476" s="72"/>
      <c r="D476" s="72"/>
      <c r="E476" s="72"/>
      <c r="F476" s="72"/>
      <c r="G476" s="72"/>
    </row>
    <row r="477" spans="1:7" x14ac:dyDescent="0.3">
      <c r="A477" s="235"/>
      <c r="B477" s="72"/>
      <c r="C477" s="72"/>
      <c r="D477" s="72"/>
      <c r="E477" s="72"/>
      <c r="F477" s="72"/>
      <c r="G477" s="72"/>
    </row>
    <row r="478" spans="1:7" x14ac:dyDescent="0.3">
      <c r="A478" s="235"/>
      <c r="B478" s="72"/>
      <c r="C478" s="72"/>
      <c r="D478" s="72"/>
      <c r="E478" s="72"/>
      <c r="F478" s="72"/>
      <c r="G478" s="72"/>
    </row>
    <row r="479" spans="1:7" x14ac:dyDescent="0.3">
      <c r="A479" s="235"/>
      <c r="B479" s="72"/>
      <c r="C479" s="72"/>
      <c r="D479" s="72"/>
      <c r="E479" s="72"/>
      <c r="F479" s="72"/>
      <c r="G479" s="72"/>
    </row>
    <row r="480" spans="1:7" x14ac:dyDescent="0.3">
      <c r="A480" s="235"/>
      <c r="B480" s="72"/>
      <c r="C480" s="72"/>
      <c r="D480" s="72"/>
      <c r="E480" s="72"/>
      <c r="F480" s="72"/>
      <c r="G480" s="72"/>
    </row>
  </sheetData>
  <mergeCells count="2">
    <mergeCell ref="E5:G5"/>
    <mergeCell ref="B5:D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6" x14ac:dyDescent="0.3">
      <c r="A1" s="2" t="s">
        <v>310</v>
      </c>
    </row>
    <row r="2" spans="1:6" x14ac:dyDescent="0.3">
      <c r="A2" s="1" t="s">
        <v>0</v>
      </c>
    </row>
    <row r="3" spans="1:6" ht="41.55" customHeight="1" x14ac:dyDescent="0.3">
      <c r="A3" s="6"/>
      <c r="B3" s="329" t="s">
        <v>345</v>
      </c>
      <c r="C3" s="329" t="s">
        <v>346</v>
      </c>
      <c r="D3" s="329" t="s">
        <v>347</v>
      </c>
      <c r="E3" s="329" t="s">
        <v>348</v>
      </c>
    </row>
    <row r="4" spans="1:6" x14ac:dyDescent="0.3">
      <c r="A4" s="322" t="s">
        <v>254</v>
      </c>
      <c r="B4" s="46">
        <v>5.54480802024611E-2</v>
      </c>
      <c r="C4" s="46">
        <v>0.39176584121870556</v>
      </c>
      <c r="D4" s="46">
        <v>0.55278607857883333</v>
      </c>
      <c r="E4" s="46">
        <v>0.21440064715566667</v>
      </c>
    </row>
    <row r="5" spans="1:6" x14ac:dyDescent="0.3">
      <c r="A5" s="330" t="s">
        <v>351</v>
      </c>
      <c r="B5" s="7">
        <f>0.5*(0.4*2*B4+0.6)</f>
        <v>0.32217923208098442</v>
      </c>
      <c r="C5" s="7">
        <f>1-D5-B5</f>
        <v>0.39670633648748221</v>
      </c>
      <c r="D5" s="7">
        <f>0.1*(0.4*10*D4+0.6)</f>
        <v>0.28111443143153336</v>
      </c>
      <c r="E5" s="7">
        <f>0.01*(0.4*100*E4+0.6)</f>
        <v>9.1760258862266672E-2</v>
      </c>
      <c r="F5" s="330" t="s">
        <v>352</v>
      </c>
    </row>
    <row r="6" spans="1:6" x14ac:dyDescent="0.3">
      <c r="A6" s="330" t="s">
        <v>351</v>
      </c>
      <c r="B6" s="7">
        <f>B5+0.04</f>
        <v>0.3621792320809844</v>
      </c>
      <c r="C6" s="7">
        <f t="shared" ref="C6" si="0">1-D6-B6</f>
        <v>0.4467063364874822</v>
      </c>
      <c r="D6" s="7">
        <f>D5-0.09</f>
        <v>0.19111443143153337</v>
      </c>
      <c r="E6" s="7">
        <f>E5-0.05</f>
        <v>4.1760258862266669E-2</v>
      </c>
      <c r="F6" s="330" t="s">
        <v>353</v>
      </c>
    </row>
    <row r="8" spans="1:6" x14ac:dyDescent="0.3">
      <c r="A8" s="6"/>
    </row>
    <row r="9" spans="1:6" ht="89.4" customHeight="1" x14ac:dyDescent="0.3">
      <c r="A9" s="422" t="s">
        <v>349</v>
      </c>
      <c r="B9" s="422"/>
      <c r="C9" s="422"/>
      <c r="D9" s="422"/>
      <c r="E9" s="422"/>
    </row>
    <row r="10" spans="1:6" x14ac:dyDescent="0.3">
      <c r="A10" s="6"/>
    </row>
  </sheetData>
  <mergeCells count="1">
    <mergeCell ref="A9:E9"/>
  </mergeCells>
  <pageMargins left="0.75" right="0.75" top="1" bottom="1" header="0.5" footer="0.5"/>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04"/>
  <sheetViews>
    <sheetView workbookViewId="0">
      <selection activeCell="A3" sqref="A3"/>
    </sheetView>
  </sheetViews>
  <sheetFormatPr baseColWidth="10" defaultColWidth="12.21875" defaultRowHeight="15.6" x14ac:dyDescent="0.3"/>
  <cols>
    <col min="1" max="2" width="27" style="223" customWidth="1"/>
    <col min="3" max="16384" width="12.21875" style="5"/>
  </cols>
  <sheetData>
    <row r="1" spans="1:2" x14ac:dyDescent="0.3">
      <c r="A1" s="228" t="s">
        <v>334</v>
      </c>
    </row>
    <row r="2" spans="1:2" x14ac:dyDescent="0.3">
      <c r="A2" s="325" t="s">
        <v>335</v>
      </c>
    </row>
    <row r="4" spans="1:2" x14ac:dyDescent="0.3">
      <c r="A4" s="324" t="s">
        <v>333</v>
      </c>
      <c r="B4" s="324" t="s">
        <v>332</v>
      </c>
    </row>
    <row r="5" spans="1:2" x14ac:dyDescent="0.3">
      <c r="A5" s="324">
        <v>0</v>
      </c>
      <c r="B5" s="323">
        <v>0.24617999792098999</v>
      </c>
    </row>
    <row r="6" spans="1:2" x14ac:dyDescent="0.3">
      <c r="A6" s="324">
        <f t="shared" ref="A6:A37" si="0">A5+1</f>
        <v>1</v>
      </c>
      <c r="B6" s="323">
        <v>0.26061001420021057</v>
      </c>
    </row>
    <row r="7" spans="1:2" x14ac:dyDescent="0.3">
      <c r="A7" s="324">
        <f t="shared" si="0"/>
        <v>2</v>
      </c>
      <c r="B7" s="323">
        <v>0.27094998955726624</v>
      </c>
    </row>
    <row r="8" spans="1:2" x14ac:dyDescent="0.3">
      <c r="A8" s="324">
        <f t="shared" si="0"/>
        <v>3</v>
      </c>
      <c r="B8" s="323">
        <v>0.28196999430656433</v>
      </c>
    </row>
    <row r="9" spans="1:2" x14ac:dyDescent="0.3">
      <c r="A9" s="324">
        <f t="shared" si="0"/>
        <v>4</v>
      </c>
      <c r="B9" s="323">
        <v>0.28843000531196594</v>
      </c>
    </row>
    <row r="10" spans="1:2" x14ac:dyDescent="0.3">
      <c r="A10" s="324">
        <f t="shared" si="0"/>
        <v>5</v>
      </c>
      <c r="B10" s="323">
        <v>0.29864999651908875</v>
      </c>
    </row>
    <row r="11" spans="1:2" x14ac:dyDescent="0.3">
      <c r="A11" s="324">
        <f t="shared" si="0"/>
        <v>6</v>
      </c>
      <c r="B11" s="323">
        <v>0.30597999691963196</v>
      </c>
    </row>
    <row r="12" spans="1:2" x14ac:dyDescent="0.3">
      <c r="A12" s="324">
        <f t="shared" si="0"/>
        <v>7</v>
      </c>
      <c r="B12" s="323">
        <v>0.31365999579429626</v>
      </c>
    </row>
    <row r="13" spans="1:2" x14ac:dyDescent="0.3">
      <c r="A13" s="324">
        <f t="shared" si="0"/>
        <v>8</v>
      </c>
      <c r="B13" s="323">
        <v>0.31858998537063599</v>
      </c>
    </row>
    <row r="14" spans="1:2" x14ac:dyDescent="0.3">
      <c r="A14" s="324">
        <f t="shared" si="0"/>
        <v>9</v>
      </c>
      <c r="B14" s="323">
        <v>0.32311999797821045</v>
      </c>
    </row>
    <row r="15" spans="1:2" x14ac:dyDescent="0.3">
      <c r="A15" s="324">
        <f t="shared" si="0"/>
        <v>10</v>
      </c>
      <c r="B15" s="323">
        <v>0.32929998636245728</v>
      </c>
    </row>
    <row r="16" spans="1:2" x14ac:dyDescent="0.3">
      <c r="A16" s="324">
        <f t="shared" si="0"/>
        <v>11</v>
      </c>
      <c r="B16" s="323">
        <v>0.33678999543190002</v>
      </c>
    </row>
    <row r="17" spans="1:2" x14ac:dyDescent="0.3">
      <c r="A17" s="324">
        <f t="shared" si="0"/>
        <v>12</v>
      </c>
      <c r="B17" s="323">
        <v>0.34332999587059021</v>
      </c>
    </row>
    <row r="18" spans="1:2" x14ac:dyDescent="0.3">
      <c r="A18" s="324">
        <f t="shared" si="0"/>
        <v>13</v>
      </c>
      <c r="B18" s="323">
        <v>0.34946998953819275</v>
      </c>
    </row>
    <row r="19" spans="1:2" x14ac:dyDescent="0.3">
      <c r="A19" s="324">
        <f t="shared" si="0"/>
        <v>14</v>
      </c>
      <c r="B19" s="323">
        <v>0.35600000619888306</v>
      </c>
    </row>
    <row r="20" spans="1:2" x14ac:dyDescent="0.3">
      <c r="A20" s="324">
        <f t="shared" si="0"/>
        <v>15</v>
      </c>
      <c r="B20" s="323">
        <v>0.3598800003528595</v>
      </c>
    </row>
    <row r="21" spans="1:2" x14ac:dyDescent="0.3">
      <c r="A21" s="324">
        <f t="shared" si="0"/>
        <v>16</v>
      </c>
      <c r="B21" s="323">
        <v>0.36904999613761902</v>
      </c>
    </row>
    <row r="22" spans="1:2" x14ac:dyDescent="0.3">
      <c r="A22" s="324">
        <f t="shared" si="0"/>
        <v>17</v>
      </c>
      <c r="B22" s="323">
        <v>0.3767000138759613</v>
      </c>
    </row>
    <row r="23" spans="1:2" x14ac:dyDescent="0.3">
      <c r="A23" s="324">
        <f t="shared" si="0"/>
        <v>18</v>
      </c>
      <c r="B23" s="323">
        <v>0.38016998767852783</v>
      </c>
    </row>
    <row r="24" spans="1:2" x14ac:dyDescent="0.3">
      <c r="A24" s="324">
        <f t="shared" si="0"/>
        <v>19</v>
      </c>
      <c r="B24" s="323">
        <v>0.38934999704360962</v>
      </c>
    </row>
    <row r="25" spans="1:2" x14ac:dyDescent="0.3">
      <c r="A25" s="324">
        <f t="shared" si="0"/>
        <v>20</v>
      </c>
      <c r="B25" s="323">
        <v>0.3950900137424469</v>
      </c>
    </row>
    <row r="26" spans="1:2" x14ac:dyDescent="0.3">
      <c r="A26" s="324">
        <f t="shared" si="0"/>
        <v>21</v>
      </c>
      <c r="B26" s="323">
        <v>0.40316000580787659</v>
      </c>
    </row>
    <row r="27" spans="1:2" x14ac:dyDescent="0.3">
      <c r="A27" s="324">
        <f t="shared" si="0"/>
        <v>22</v>
      </c>
      <c r="B27" s="323">
        <v>0.4102100133895874</v>
      </c>
    </row>
    <row r="28" spans="1:2" x14ac:dyDescent="0.3">
      <c r="A28" s="324">
        <f t="shared" si="0"/>
        <v>23</v>
      </c>
      <c r="B28" s="323">
        <v>0.41534999012947083</v>
      </c>
    </row>
    <row r="29" spans="1:2" x14ac:dyDescent="0.3">
      <c r="A29" s="324">
        <f t="shared" si="0"/>
        <v>24</v>
      </c>
      <c r="B29" s="323">
        <v>0.41820999979972839</v>
      </c>
    </row>
    <row r="30" spans="1:2" x14ac:dyDescent="0.3">
      <c r="A30" s="324">
        <f t="shared" si="0"/>
        <v>25</v>
      </c>
      <c r="B30" s="323">
        <v>0.42713001370429993</v>
      </c>
    </row>
    <row r="31" spans="1:2" x14ac:dyDescent="0.3">
      <c r="A31" s="324">
        <f t="shared" si="0"/>
        <v>26</v>
      </c>
      <c r="B31" s="323">
        <v>0.43184000253677368</v>
      </c>
    </row>
    <row r="32" spans="1:2" x14ac:dyDescent="0.3">
      <c r="A32" s="324">
        <f t="shared" si="0"/>
        <v>27</v>
      </c>
      <c r="B32" s="323">
        <v>0.44010999798774719</v>
      </c>
    </row>
    <row r="33" spans="1:2" x14ac:dyDescent="0.3">
      <c r="A33" s="324">
        <f t="shared" si="0"/>
        <v>28</v>
      </c>
      <c r="B33" s="323">
        <v>0.4429599940776825</v>
      </c>
    </row>
    <row r="34" spans="1:2" x14ac:dyDescent="0.3">
      <c r="A34" s="324">
        <f t="shared" si="0"/>
        <v>29</v>
      </c>
      <c r="B34" s="323">
        <v>0.45094999670982361</v>
      </c>
    </row>
    <row r="35" spans="1:2" x14ac:dyDescent="0.3">
      <c r="A35" s="324">
        <f t="shared" si="0"/>
        <v>30</v>
      </c>
      <c r="B35" s="323">
        <v>0.45938000082969666</v>
      </c>
    </row>
    <row r="36" spans="1:2" x14ac:dyDescent="0.3">
      <c r="A36" s="324">
        <f t="shared" si="0"/>
        <v>31</v>
      </c>
      <c r="B36" s="323">
        <v>0.46821001172065735</v>
      </c>
    </row>
    <row r="37" spans="1:2" x14ac:dyDescent="0.3">
      <c r="A37" s="324">
        <f t="shared" si="0"/>
        <v>32</v>
      </c>
      <c r="B37" s="323">
        <v>0.47176998853683472</v>
      </c>
    </row>
    <row r="38" spans="1:2" x14ac:dyDescent="0.3">
      <c r="A38" s="324">
        <f t="shared" ref="A38:A69" si="1">A37+1</f>
        <v>33</v>
      </c>
      <c r="B38" s="323">
        <v>0.47929999232292175</v>
      </c>
    </row>
    <row r="39" spans="1:2" x14ac:dyDescent="0.3">
      <c r="A39" s="324">
        <f t="shared" si="1"/>
        <v>34</v>
      </c>
      <c r="B39" s="323">
        <v>0.48704001307487488</v>
      </c>
    </row>
    <row r="40" spans="1:2" x14ac:dyDescent="0.3">
      <c r="A40" s="324">
        <f t="shared" si="1"/>
        <v>35</v>
      </c>
      <c r="B40" s="323">
        <v>0.49338001012802124</v>
      </c>
    </row>
    <row r="41" spans="1:2" x14ac:dyDescent="0.3">
      <c r="A41" s="324">
        <f t="shared" si="1"/>
        <v>36</v>
      </c>
      <c r="B41" s="323">
        <v>0.50111997127532959</v>
      </c>
    </row>
    <row r="42" spans="1:2" x14ac:dyDescent="0.3">
      <c r="A42" s="324">
        <f t="shared" si="1"/>
        <v>37</v>
      </c>
      <c r="B42" s="323">
        <v>0.50550001859664917</v>
      </c>
    </row>
    <row r="43" spans="1:2" x14ac:dyDescent="0.3">
      <c r="A43" s="324">
        <f t="shared" si="1"/>
        <v>38</v>
      </c>
      <c r="B43" s="323">
        <v>0.50896000862121582</v>
      </c>
    </row>
    <row r="44" spans="1:2" x14ac:dyDescent="0.3">
      <c r="A44" s="324">
        <f t="shared" si="1"/>
        <v>39</v>
      </c>
      <c r="B44" s="323">
        <v>0.51919001340866089</v>
      </c>
    </row>
    <row r="45" spans="1:2" x14ac:dyDescent="0.3">
      <c r="A45" s="324">
        <f t="shared" si="1"/>
        <v>40</v>
      </c>
      <c r="B45" s="323">
        <v>0.5226600170135498</v>
      </c>
    </row>
    <row r="46" spans="1:2" x14ac:dyDescent="0.3">
      <c r="A46" s="324">
        <f t="shared" si="1"/>
        <v>41</v>
      </c>
      <c r="B46" s="323">
        <v>0.53033000230789185</v>
      </c>
    </row>
    <row r="47" spans="1:2" x14ac:dyDescent="0.3">
      <c r="A47" s="324">
        <f t="shared" si="1"/>
        <v>42</v>
      </c>
      <c r="B47" s="323">
        <v>0.53342998027801514</v>
      </c>
    </row>
    <row r="48" spans="1:2" x14ac:dyDescent="0.3">
      <c r="A48" s="324">
        <f t="shared" si="1"/>
        <v>43</v>
      </c>
      <c r="B48" s="323">
        <v>0.54052001237869263</v>
      </c>
    </row>
    <row r="49" spans="1:2" x14ac:dyDescent="0.3">
      <c r="A49" s="324">
        <f t="shared" si="1"/>
        <v>44</v>
      </c>
      <c r="B49" s="323">
        <v>0.54420000314712524</v>
      </c>
    </row>
    <row r="50" spans="1:2" x14ac:dyDescent="0.3">
      <c r="A50" s="324">
        <f t="shared" si="1"/>
        <v>45</v>
      </c>
      <c r="B50" s="323">
        <v>0.5522800087928772</v>
      </c>
    </row>
    <row r="51" spans="1:2" x14ac:dyDescent="0.3">
      <c r="A51" s="324">
        <f t="shared" si="1"/>
        <v>46</v>
      </c>
      <c r="B51" s="323">
        <v>0.56160998344421387</v>
      </c>
    </row>
    <row r="52" spans="1:2" x14ac:dyDescent="0.3">
      <c r="A52" s="324">
        <f t="shared" si="1"/>
        <v>47</v>
      </c>
      <c r="B52" s="323">
        <v>0.56354999542236328</v>
      </c>
    </row>
    <row r="53" spans="1:2" x14ac:dyDescent="0.3">
      <c r="A53" s="324">
        <f t="shared" si="1"/>
        <v>48</v>
      </c>
      <c r="B53" s="323">
        <v>0.56946998834609985</v>
      </c>
    </row>
    <row r="54" spans="1:2" x14ac:dyDescent="0.3">
      <c r="A54" s="324">
        <f t="shared" si="1"/>
        <v>49</v>
      </c>
      <c r="B54" s="323">
        <v>0.57661998271942139</v>
      </c>
    </row>
    <row r="55" spans="1:2" x14ac:dyDescent="0.3">
      <c r="A55" s="324">
        <f t="shared" si="1"/>
        <v>50</v>
      </c>
      <c r="B55" s="323">
        <v>0.58451998233795166</v>
      </c>
    </row>
    <row r="56" spans="1:2" x14ac:dyDescent="0.3">
      <c r="A56" s="324">
        <f t="shared" si="1"/>
        <v>51</v>
      </c>
      <c r="B56" s="323">
        <v>0.59299999475479126</v>
      </c>
    </row>
    <row r="57" spans="1:2" x14ac:dyDescent="0.3">
      <c r="A57" s="324">
        <f t="shared" si="1"/>
        <v>52</v>
      </c>
      <c r="B57" s="323">
        <v>0.59426999092102051</v>
      </c>
    </row>
    <row r="58" spans="1:2" x14ac:dyDescent="0.3">
      <c r="A58" s="324">
        <f t="shared" si="1"/>
        <v>53</v>
      </c>
      <c r="B58" s="323">
        <v>0.6058499813079834</v>
      </c>
    </row>
    <row r="59" spans="1:2" x14ac:dyDescent="0.3">
      <c r="A59" s="324">
        <f t="shared" si="1"/>
        <v>54</v>
      </c>
      <c r="B59" s="323">
        <v>0.60908997058868408</v>
      </c>
    </row>
    <row r="60" spans="1:2" x14ac:dyDescent="0.3">
      <c r="A60" s="324">
        <f t="shared" si="1"/>
        <v>55</v>
      </c>
      <c r="B60" s="323">
        <v>0.6124500036239624</v>
      </c>
    </row>
    <row r="61" spans="1:2" x14ac:dyDescent="0.3">
      <c r="A61" s="324">
        <f t="shared" si="1"/>
        <v>56</v>
      </c>
      <c r="B61" s="323">
        <v>0.61984002590179443</v>
      </c>
    </row>
    <row r="62" spans="1:2" x14ac:dyDescent="0.3">
      <c r="A62" s="324">
        <f t="shared" si="1"/>
        <v>57</v>
      </c>
      <c r="B62" s="323">
        <v>0.62874001264572144</v>
      </c>
    </row>
    <row r="63" spans="1:2" x14ac:dyDescent="0.3">
      <c r="A63" s="324">
        <f t="shared" si="1"/>
        <v>58</v>
      </c>
      <c r="B63" s="323">
        <v>0.63507997989654541</v>
      </c>
    </row>
    <row r="64" spans="1:2" x14ac:dyDescent="0.3">
      <c r="A64" s="324">
        <f t="shared" si="1"/>
        <v>59</v>
      </c>
      <c r="B64" s="323">
        <v>0.63956999778747559</v>
      </c>
    </row>
    <row r="65" spans="1:2" x14ac:dyDescent="0.3">
      <c r="A65" s="324">
        <f t="shared" si="1"/>
        <v>60</v>
      </c>
      <c r="B65" s="323">
        <v>0.64596998691558838</v>
      </c>
    </row>
    <row r="66" spans="1:2" x14ac:dyDescent="0.3">
      <c r="A66" s="324">
        <f t="shared" si="1"/>
        <v>61</v>
      </c>
      <c r="B66" s="323">
        <v>0.65446001291275024</v>
      </c>
    </row>
    <row r="67" spans="1:2" x14ac:dyDescent="0.3">
      <c r="A67" s="324">
        <f t="shared" si="1"/>
        <v>62</v>
      </c>
      <c r="B67" s="323">
        <v>0.66022002696990967</v>
      </c>
    </row>
    <row r="68" spans="1:2" x14ac:dyDescent="0.3">
      <c r="A68" s="324">
        <f t="shared" si="1"/>
        <v>63</v>
      </c>
      <c r="B68" s="323">
        <v>0.6658400297164917</v>
      </c>
    </row>
    <row r="69" spans="1:2" x14ac:dyDescent="0.3">
      <c r="A69" s="324">
        <f t="shared" si="1"/>
        <v>64</v>
      </c>
      <c r="B69" s="323">
        <v>0.67150002717971802</v>
      </c>
    </row>
    <row r="70" spans="1:2" x14ac:dyDescent="0.3">
      <c r="A70" s="324">
        <f t="shared" ref="A70:A104" si="2">A69+1</f>
        <v>65</v>
      </c>
      <c r="B70" s="323">
        <v>0.68374001979827881</v>
      </c>
    </row>
    <row r="71" spans="1:2" x14ac:dyDescent="0.3">
      <c r="A71" s="324">
        <f t="shared" si="2"/>
        <v>66</v>
      </c>
      <c r="B71" s="323">
        <v>0.68883997201919556</v>
      </c>
    </row>
    <row r="72" spans="1:2" x14ac:dyDescent="0.3">
      <c r="A72" s="324">
        <f t="shared" si="2"/>
        <v>67</v>
      </c>
      <c r="B72" s="323">
        <v>0.69572997093200684</v>
      </c>
    </row>
    <row r="73" spans="1:2" x14ac:dyDescent="0.3">
      <c r="A73" s="324">
        <f t="shared" si="2"/>
        <v>68</v>
      </c>
      <c r="B73" s="323">
        <v>0.70284998416900635</v>
      </c>
    </row>
    <row r="74" spans="1:2" x14ac:dyDescent="0.3">
      <c r="A74" s="324">
        <f t="shared" si="2"/>
        <v>69</v>
      </c>
      <c r="B74" s="323">
        <v>0.71347999572753906</v>
      </c>
    </row>
    <row r="75" spans="1:2" x14ac:dyDescent="0.3">
      <c r="A75" s="324">
        <f t="shared" si="2"/>
        <v>70</v>
      </c>
      <c r="B75" s="323">
        <v>0.71578001976013184</v>
      </c>
    </row>
    <row r="76" spans="1:2" x14ac:dyDescent="0.3">
      <c r="A76" s="324">
        <f t="shared" si="2"/>
        <v>71</v>
      </c>
      <c r="B76" s="323">
        <v>0.72589999437332153</v>
      </c>
    </row>
    <row r="77" spans="1:2" x14ac:dyDescent="0.3">
      <c r="A77" s="324">
        <f t="shared" si="2"/>
        <v>72</v>
      </c>
      <c r="B77" s="323">
        <v>0.73168998956680298</v>
      </c>
    </row>
    <row r="78" spans="1:2" x14ac:dyDescent="0.3">
      <c r="A78" s="324">
        <f t="shared" si="2"/>
        <v>73</v>
      </c>
      <c r="B78" s="323">
        <v>0.73931998014450073</v>
      </c>
    </row>
    <row r="79" spans="1:2" x14ac:dyDescent="0.3">
      <c r="A79" s="324">
        <f t="shared" si="2"/>
        <v>74</v>
      </c>
      <c r="B79" s="323">
        <v>0.74708998203277588</v>
      </c>
    </row>
    <row r="80" spans="1:2" x14ac:dyDescent="0.3">
      <c r="A80" s="324">
        <f t="shared" si="2"/>
        <v>75</v>
      </c>
      <c r="B80" s="323">
        <v>0.75402998924255371</v>
      </c>
    </row>
    <row r="81" spans="1:2" x14ac:dyDescent="0.3">
      <c r="A81" s="324">
        <f t="shared" si="2"/>
        <v>76</v>
      </c>
      <c r="B81" s="323">
        <v>0.76370000839233398</v>
      </c>
    </row>
    <row r="82" spans="1:2" x14ac:dyDescent="0.3">
      <c r="A82" s="324">
        <f t="shared" si="2"/>
        <v>77</v>
      </c>
      <c r="B82" s="323">
        <v>0.77099001407623291</v>
      </c>
    </row>
    <row r="83" spans="1:2" x14ac:dyDescent="0.3">
      <c r="A83" s="324">
        <f t="shared" si="2"/>
        <v>78</v>
      </c>
      <c r="B83" s="323">
        <v>0.77916997671127319</v>
      </c>
    </row>
    <row r="84" spans="1:2" x14ac:dyDescent="0.3">
      <c r="A84" s="324">
        <f t="shared" si="2"/>
        <v>79</v>
      </c>
      <c r="B84" s="323">
        <v>0.7855600118637085</v>
      </c>
    </row>
    <row r="85" spans="1:2" x14ac:dyDescent="0.3">
      <c r="A85" s="324">
        <f t="shared" si="2"/>
        <v>80</v>
      </c>
      <c r="B85" s="323">
        <v>0.79180997610092163</v>
      </c>
    </row>
    <row r="86" spans="1:2" x14ac:dyDescent="0.3">
      <c r="A86" s="324">
        <f t="shared" si="2"/>
        <v>81</v>
      </c>
      <c r="B86" s="323">
        <v>0.80326002836227417</v>
      </c>
    </row>
    <row r="87" spans="1:2" x14ac:dyDescent="0.3">
      <c r="A87" s="324">
        <f t="shared" si="2"/>
        <v>82</v>
      </c>
      <c r="B87" s="323">
        <v>0.81101000308990479</v>
      </c>
    </row>
    <row r="88" spans="1:2" x14ac:dyDescent="0.3">
      <c r="A88" s="324">
        <f t="shared" si="2"/>
        <v>83</v>
      </c>
      <c r="B88" s="323">
        <v>0.8194199800491333</v>
      </c>
    </row>
    <row r="89" spans="1:2" x14ac:dyDescent="0.3">
      <c r="A89" s="324">
        <f t="shared" si="2"/>
        <v>84</v>
      </c>
      <c r="B89" s="323">
        <v>0.82262998819351196</v>
      </c>
    </row>
    <row r="90" spans="1:2" x14ac:dyDescent="0.3">
      <c r="A90" s="324">
        <f t="shared" si="2"/>
        <v>85</v>
      </c>
      <c r="B90" s="323">
        <v>0.833079993724823</v>
      </c>
    </row>
    <row r="91" spans="1:2" x14ac:dyDescent="0.3">
      <c r="A91" s="324">
        <f t="shared" si="2"/>
        <v>86</v>
      </c>
      <c r="B91" s="323">
        <v>0.8418700098991394</v>
      </c>
    </row>
    <row r="92" spans="1:2" x14ac:dyDescent="0.3">
      <c r="A92" s="324">
        <f t="shared" si="2"/>
        <v>87</v>
      </c>
      <c r="B92" s="323">
        <v>0.85044002532958984</v>
      </c>
    </row>
    <row r="93" spans="1:2" x14ac:dyDescent="0.3">
      <c r="A93" s="324">
        <f t="shared" si="2"/>
        <v>88</v>
      </c>
      <c r="B93" s="323">
        <v>0.86068999767303467</v>
      </c>
    </row>
    <row r="94" spans="1:2" x14ac:dyDescent="0.3">
      <c r="A94" s="324">
        <f t="shared" si="2"/>
        <v>89</v>
      </c>
      <c r="B94" s="323">
        <v>0.86629998683929443</v>
      </c>
    </row>
    <row r="95" spans="1:2" x14ac:dyDescent="0.3">
      <c r="A95" s="324">
        <f t="shared" si="2"/>
        <v>90</v>
      </c>
      <c r="B95" s="323">
        <v>0.87541002035140991</v>
      </c>
    </row>
    <row r="96" spans="1:2" x14ac:dyDescent="0.3">
      <c r="A96" s="324">
        <f t="shared" si="2"/>
        <v>91</v>
      </c>
      <c r="B96" s="323">
        <v>0.88471001386642456</v>
      </c>
    </row>
    <row r="97" spans="1:2" x14ac:dyDescent="0.3">
      <c r="A97" s="324">
        <f t="shared" si="2"/>
        <v>92</v>
      </c>
      <c r="B97" s="323">
        <v>0.89275997877120972</v>
      </c>
    </row>
    <row r="98" spans="1:2" x14ac:dyDescent="0.3">
      <c r="A98" s="324">
        <f t="shared" si="2"/>
        <v>93</v>
      </c>
      <c r="B98" s="323">
        <v>0.89963001012802124</v>
      </c>
    </row>
    <row r="99" spans="1:2" x14ac:dyDescent="0.3">
      <c r="A99" s="324">
        <f t="shared" si="2"/>
        <v>94</v>
      </c>
      <c r="B99" s="323">
        <v>0.90845000743865967</v>
      </c>
    </row>
    <row r="100" spans="1:2" x14ac:dyDescent="0.3">
      <c r="A100" s="324">
        <f t="shared" si="2"/>
        <v>95</v>
      </c>
      <c r="B100" s="323">
        <v>0.91391998529434204</v>
      </c>
    </row>
    <row r="101" spans="1:2" x14ac:dyDescent="0.3">
      <c r="A101" s="324">
        <f t="shared" si="2"/>
        <v>96</v>
      </c>
      <c r="B101" s="323">
        <v>0.91962999105453491</v>
      </c>
    </row>
    <row r="102" spans="1:2" x14ac:dyDescent="0.3">
      <c r="A102" s="324">
        <f t="shared" si="2"/>
        <v>97</v>
      </c>
      <c r="B102" s="323">
        <v>0.92729997634887695</v>
      </c>
    </row>
    <row r="103" spans="1:2" x14ac:dyDescent="0.3">
      <c r="A103" s="324">
        <f t="shared" si="2"/>
        <v>98</v>
      </c>
      <c r="B103" s="323">
        <v>0.93383997678756714</v>
      </c>
    </row>
    <row r="104" spans="1:2" x14ac:dyDescent="0.3">
      <c r="A104" s="324">
        <f t="shared" si="2"/>
        <v>99</v>
      </c>
      <c r="B104" s="323">
        <v>0.9379199743270874</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05"/>
  <sheetViews>
    <sheetView workbookViewId="0"/>
  </sheetViews>
  <sheetFormatPr baseColWidth="10" defaultColWidth="12.21875" defaultRowHeight="15.6" x14ac:dyDescent="0.3"/>
  <cols>
    <col min="1" max="2" width="27" style="223" customWidth="1"/>
    <col min="3" max="16384" width="12.21875" style="5"/>
  </cols>
  <sheetData>
    <row r="1" spans="1:3" x14ac:dyDescent="0.3">
      <c r="A1" s="228" t="s">
        <v>230</v>
      </c>
    </row>
    <row r="2" spans="1:3" x14ac:dyDescent="0.3">
      <c r="A2" s="19" t="s">
        <v>231</v>
      </c>
    </row>
    <row r="3" spans="1:3" x14ac:dyDescent="0.3">
      <c r="A3" s="227"/>
      <c r="B3" s="224"/>
      <c r="C3" s="47"/>
    </row>
    <row r="5" spans="1:3" x14ac:dyDescent="0.3">
      <c r="A5" s="226" t="s">
        <v>190</v>
      </c>
      <c r="B5" s="226" t="s">
        <v>229</v>
      </c>
    </row>
    <row r="6" spans="1:3" x14ac:dyDescent="0.3">
      <c r="A6" s="226">
        <v>0</v>
      </c>
      <c r="B6" s="225">
        <v>65.446019039533198</v>
      </c>
      <c r="C6" s="224">
        <v>120</v>
      </c>
    </row>
    <row r="7" spans="1:3" x14ac:dyDescent="0.3">
      <c r="A7" s="226">
        <v>1</v>
      </c>
      <c r="B7" s="225">
        <v>65.781725626795449</v>
      </c>
      <c r="C7" s="224">
        <v>120</v>
      </c>
    </row>
    <row r="8" spans="1:3" x14ac:dyDescent="0.3">
      <c r="A8" s="226">
        <v>2</v>
      </c>
      <c r="B8" s="225">
        <v>66.123674901280793</v>
      </c>
      <c r="C8" s="224">
        <v>120</v>
      </c>
    </row>
    <row r="9" spans="1:3" x14ac:dyDescent="0.3">
      <c r="A9" s="226">
        <v>3</v>
      </c>
      <c r="B9" s="225">
        <v>66.472880610196796</v>
      </c>
      <c r="C9" s="224">
        <v>120</v>
      </c>
    </row>
    <row r="10" spans="1:3" x14ac:dyDescent="0.3">
      <c r="A10" s="226">
        <v>4</v>
      </c>
      <c r="B10" s="225">
        <v>66.830390774931956</v>
      </c>
      <c r="C10" s="224">
        <v>120</v>
      </c>
    </row>
    <row r="11" spans="1:3" x14ac:dyDescent="0.3">
      <c r="A11" s="226">
        <v>5</v>
      </c>
      <c r="B11" s="225">
        <v>67.197287964421804</v>
      </c>
      <c r="C11" s="224">
        <v>120</v>
      </c>
    </row>
    <row r="12" spans="1:3" x14ac:dyDescent="0.3">
      <c r="A12" s="226">
        <v>6</v>
      </c>
      <c r="B12" s="225">
        <v>67.574689452888961</v>
      </c>
      <c r="C12" s="224">
        <v>120</v>
      </c>
    </row>
    <row r="13" spans="1:3" x14ac:dyDescent="0.3">
      <c r="A13" s="226">
        <v>7</v>
      </c>
      <c r="B13" s="225">
        <v>67.963747240371603</v>
      </c>
      <c r="C13" s="224">
        <v>120</v>
      </c>
    </row>
    <row r="14" spans="1:3" x14ac:dyDescent="0.3">
      <c r="A14" s="226">
        <v>8</v>
      </c>
      <c r="B14" s="225">
        <v>68.365647911526708</v>
      </c>
      <c r="C14" s="224">
        <v>120</v>
      </c>
    </row>
    <row r="15" spans="1:3" x14ac:dyDescent="0.3">
      <c r="A15" s="226">
        <v>9</v>
      </c>
      <c r="B15" s="225">
        <v>68.781612304944474</v>
      </c>
      <c r="C15" s="224">
        <v>120</v>
      </c>
    </row>
    <row r="16" spans="1:3" x14ac:dyDescent="0.3">
      <c r="A16" s="226">
        <v>10</v>
      </c>
      <c r="B16" s="225">
        <v>69.212894961543</v>
      </c>
      <c r="C16" s="224">
        <v>120</v>
      </c>
    </row>
    <row r="17" spans="1:3" x14ac:dyDescent="0.3">
      <c r="A17" s="226">
        <v>11</v>
      </c>
      <c r="B17" s="225">
        <v>69.660783316507093</v>
      </c>
      <c r="C17" s="224">
        <v>120</v>
      </c>
    </row>
    <row r="18" spans="1:3" x14ac:dyDescent="0.3">
      <c r="A18" s="226">
        <v>12</v>
      </c>
      <c r="B18" s="225">
        <v>70.126596594671526</v>
      </c>
      <c r="C18" s="224">
        <v>120</v>
      </c>
    </row>
    <row r="19" spans="1:3" x14ac:dyDescent="0.3">
      <c r="A19" s="226">
        <v>13</v>
      </c>
      <c r="B19" s="225">
        <v>70.611684364109763</v>
      </c>
      <c r="C19" s="224">
        <v>120</v>
      </c>
    </row>
    <row r="20" spans="1:3" x14ac:dyDescent="0.3">
      <c r="A20" s="226">
        <v>14</v>
      </c>
      <c r="B20" s="225">
        <v>71.117424696972961</v>
      </c>
      <c r="C20" s="224">
        <v>120</v>
      </c>
    </row>
    <row r="21" spans="1:3" x14ac:dyDescent="0.3">
      <c r="A21" s="226">
        <v>15</v>
      </c>
      <c r="B21" s="225">
        <v>71.645221880261872</v>
      </c>
      <c r="C21" s="224">
        <v>120</v>
      </c>
    </row>
    <row r="22" spans="1:3" x14ac:dyDescent="0.3">
      <c r="A22" s="226">
        <v>16</v>
      </c>
      <c r="B22" s="225">
        <v>72.196503612048843</v>
      </c>
      <c r="C22" s="224">
        <v>120</v>
      </c>
    </row>
    <row r="23" spans="1:3" x14ac:dyDescent="0.3">
      <c r="A23" s="226">
        <v>17</v>
      </c>
      <c r="B23" s="225">
        <v>72.772717610738994</v>
      </c>
      <c r="C23" s="224">
        <v>120</v>
      </c>
    </row>
    <row r="24" spans="1:3" x14ac:dyDescent="0.3">
      <c r="A24" s="226">
        <v>18</v>
      </c>
      <c r="B24" s="225">
        <v>73.3753275561306</v>
      </c>
      <c r="C24" s="224">
        <v>120</v>
      </c>
    </row>
    <row r="25" spans="1:3" x14ac:dyDescent="0.3">
      <c r="A25" s="226">
        <v>19</v>
      </c>
      <c r="B25" s="225">
        <v>74.005808271073207</v>
      </c>
      <c r="C25" s="224">
        <v>120</v>
      </c>
    </row>
    <row r="26" spans="1:3" x14ac:dyDescent="0.3">
      <c r="A26" s="226">
        <v>20</v>
      </c>
      <c r="B26" s="225">
        <v>74.665640041652637</v>
      </c>
      <c r="C26" s="224">
        <v>120</v>
      </c>
    </row>
    <row r="27" spans="1:3" x14ac:dyDescent="0.3">
      <c r="A27" s="226">
        <v>21</v>
      </c>
      <c r="B27" s="225">
        <v>75.356301961454648</v>
      </c>
      <c r="C27" s="224">
        <v>120</v>
      </c>
    </row>
    <row r="28" spans="1:3" x14ac:dyDescent="0.3">
      <c r="A28" s="226">
        <v>22</v>
      </c>
      <c r="B28" s="225">
        <v>76.07926417194156</v>
      </c>
      <c r="C28" s="224">
        <v>120</v>
      </c>
    </row>
    <row r="29" spans="1:3" x14ac:dyDescent="0.3">
      <c r="A29" s="226">
        <v>23</v>
      </c>
      <c r="B29" s="225">
        <v>76.835978855683805</v>
      </c>
      <c r="C29" s="224">
        <v>120</v>
      </c>
    </row>
    <row r="30" spans="1:3" x14ac:dyDescent="0.3">
      <c r="A30" s="226">
        <v>24</v>
      </c>
      <c r="B30" s="225">
        <v>77.62786982242261</v>
      </c>
      <c r="C30" s="224">
        <v>120</v>
      </c>
    </row>
    <row r="31" spans="1:3" x14ac:dyDescent="0.3">
      <c r="A31" s="226">
        <v>25</v>
      </c>
      <c r="B31" s="225">
        <v>78.456320509019761</v>
      </c>
      <c r="C31" s="224">
        <v>120</v>
      </c>
    </row>
    <row r="32" spans="1:3" x14ac:dyDescent="0.3">
      <c r="A32" s="226">
        <v>26</v>
      </c>
      <c r="B32" s="225">
        <v>79.322660193473524</v>
      </c>
      <c r="C32" s="224">
        <v>120</v>
      </c>
    </row>
    <row r="33" spans="1:3" x14ac:dyDescent="0.3">
      <c r="A33" s="226">
        <v>27</v>
      </c>
      <c r="B33" s="225">
        <v>80.228148199819444</v>
      </c>
      <c r="C33" s="224">
        <v>120</v>
      </c>
    </row>
    <row r="34" spans="1:3" x14ac:dyDescent="0.3">
      <c r="A34" s="226">
        <v>28</v>
      </c>
      <c r="B34" s="225">
        <v>81.173955844721647</v>
      </c>
      <c r="C34" s="224">
        <v>120</v>
      </c>
    </row>
    <row r="35" spans="1:3" x14ac:dyDescent="0.3">
      <c r="A35" s="226">
        <v>29</v>
      </c>
      <c r="B35" s="225">
        <v>82.161145847490118</v>
      </c>
      <c r="C35" s="224">
        <v>120</v>
      </c>
    </row>
    <row r="36" spans="1:3" x14ac:dyDescent="0.3">
      <c r="A36" s="226">
        <v>30</v>
      </c>
      <c r="B36" s="225">
        <v>83.190648892851485</v>
      </c>
      <c r="C36" s="224">
        <v>120</v>
      </c>
    </row>
    <row r="37" spans="1:3" x14ac:dyDescent="0.3">
      <c r="A37" s="226">
        <v>31</v>
      </c>
      <c r="B37" s="225">
        <v>84.263236999303672</v>
      </c>
      <c r="C37" s="224">
        <v>120</v>
      </c>
    </row>
    <row r="38" spans="1:3" x14ac:dyDescent="0.3">
      <c r="A38" s="226">
        <v>32</v>
      </c>
      <c r="B38" s="225">
        <v>85.379493305190962</v>
      </c>
      <c r="C38" s="224">
        <v>120</v>
      </c>
    </row>
    <row r="39" spans="1:3" x14ac:dyDescent="0.3">
      <c r="A39" s="226">
        <v>33</v>
      </c>
      <c r="B39" s="225">
        <v>86.539777838516756</v>
      </c>
      <c r="C39" s="224">
        <v>120</v>
      </c>
    </row>
    <row r="40" spans="1:3" x14ac:dyDescent="0.3">
      <c r="A40" s="226">
        <v>34</v>
      </c>
      <c r="B40" s="225">
        <v>87.744188784558361</v>
      </c>
      <c r="C40" s="224">
        <v>120</v>
      </c>
    </row>
    <row r="41" spans="1:3" x14ac:dyDescent="0.3">
      <c r="A41" s="226">
        <v>35</v>
      </c>
      <c r="B41" s="225">
        <v>88.992518706331325</v>
      </c>
      <c r="C41" s="224">
        <v>120</v>
      </c>
    </row>
    <row r="42" spans="1:3" x14ac:dyDescent="0.3">
      <c r="A42" s="226">
        <v>36</v>
      </c>
      <c r="B42" s="225">
        <v>90.284205105433088</v>
      </c>
      <c r="C42" s="224">
        <v>120</v>
      </c>
    </row>
    <row r="43" spans="1:3" x14ac:dyDescent="0.3">
      <c r="A43" s="226">
        <v>37</v>
      </c>
      <c r="B43" s="225">
        <v>91.618274633453638</v>
      </c>
      <c r="C43" s="224">
        <v>120</v>
      </c>
    </row>
    <row r="44" spans="1:3" x14ac:dyDescent="0.3">
      <c r="A44" s="226">
        <v>38</v>
      </c>
      <c r="B44" s="225">
        <v>92.993280174488291</v>
      </c>
      <c r="C44" s="224">
        <v>120</v>
      </c>
    </row>
    <row r="45" spans="1:3" x14ac:dyDescent="0.3">
      <c r="A45" s="226">
        <v>39</v>
      </c>
      <c r="B45" s="225">
        <v>94.407229914648482</v>
      </c>
      <c r="C45" s="224">
        <v>120</v>
      </c>
    </row>
    <row r="46" spans="1:3" x14ac:dyDescent="0.3">
      <c r="A46" s="226">
        <v>40</v>
      </c>
      <c r="B46" s="225">
        <v>95.857507391667369</v>
      </c>
      <c r="C46" s="224">
        <v>120</v>
      </c>
    </row>
    <row r="47" spans="1:3" x14ac:dyDescent="0.3">
      <c r="A47" s="226">
        <v>41</v>
      </c>
      <c r="B47" s="225">
        <v>97.340781371039881</v>
      </c>
      <c r="C47" s="224">
        <v>120</v>
      </c>
    </row>
    <row r="48" spans="1:3" x14ac:dyDescent="0.3">
      <c r="A48" s="226">
        <v>42</v>
      </c>
      <c r="B48" s="225">
        <v>98.852904220091034</v>
      </c>
      <c r="C48" s="224">
        <v>120</v>
      </c>
    </row>
    <row r="49" spans="1:3" x14ac:dyDescent="0.3">
      <c r="A49" s="226">
        <v>43</v>
      </c>
      <c r="B49" s="225">
        <v>100.38879723727273</v>
      </c>
      <c r="C49" s="224">
        <v>120</v>
      </c>
    </row>
    <row r="50" spans="1:3" x14ac:dyDescent="0.3">
      <c r="A50" s="226">
        <v>44</v>
      </c>
      <c r="B50" s="225">
        <v>101.942321133162</v>
      </c>
      <c r="C50" s="224">
        <v>120</v>
      </c>
    </row>
    <row r="51" spans="1:3" x14ac:dyDescent="0.3">
      <c r="A51" s="226">
        <v>45</v>
      </c>
      <c r="B51" s="225">
        <v>103.50612953358048</v>
      </c>
      <c r="C51" s="224">
        <v>120</v>
      </c>
    </row>
    <row r="52" spans="1:3" x14ac:dyDescent="0.3">
      <c r="A52" s="226">
        <v>46</v>
      </c>
      <c r="B52" s="225">
        <v>105.07150296826535</v>
      </c>
      <c r="C52" s="224">
        <v>120</v>
      </c>
    </row>
    <row r="53" spans="1:3" x14ac:dyDescent="0.3">
      <c r="A53" s="226">
        <v>47</v>
      </c>
      <c r="B53" s="225">
        <v>106.62816029009389</v>
      </c>
      <c r="C53" s="224">
        <v>120</v>
      </c>
    </row>
    <row r="54" spans="1:3" x14ac:dyDescent="0.3">
      <c r="A54" s="226">
        <v>48</v>
      </c>
      <c r="B54" s="225">
        <v>108.16404380750052</v>
      </c>
      <c r="C54" s="224">
        <v>120</v>
      </c>
    </row>
    <row r="55" spans="1:3" x14ac:dyDescent="0.3">
      <c r="A55" s="226">
        <v>49</v>
      </c>
      <c r="B55" s="225">
        <v>109.66507355392116</v>
      </c>
      <c r="C55" s="224">
        <v>120</v>
      </c>
    </row>
    <row r="56" spans="1:3" x14ac:dyDescent="0.3">
      <c r="A56" s="226">
        <v>50</v>
      </c>
      <c r="B56" s="225">
        <v>111.11570242021776</v>
      </c>
      <c r="C56" s="224">
        <v>120</v>
      </c>
    </row>
    <row r="57" spans="1:3" x14ac:dyDescent="0.3">
      <c r="A57" s="226">
        <v>51</v>
      </c>
      <c r="B57" s="225">
        <v>112.50740209157988</v>
      </c>
      <c r="C57" s="224">
        <v>120</v>
      </c>
    </row>
    <row r="58" spans="1:3" x14ac:dyDescent="0.3">
      <c r="A58" s="226">
        <v>52</v>
      </c>
      <c r="B58" s="225">
        <v>113.84019241353276</v>
      </c>
      <c r="C58" s="224">
        <v>120</v>
      </c>
    </row>
    <row r="59" spans="1:3" x14ac:dyDescent="0.3">
      <c r="A59" s="226">
        <v>53</v>
      </c>
      <c r="B59" s="225">
        <v>115.11518942577972</v>
      </c>
      <c r="C59" s="224">
        <v>120</v>
      </c>
    </row>
    <row r="60" spans="1:3" x14ac:dyDescent="0.3">
      <c r="A60" s="226">
        <v>54</v>
      </c>
      <c r="B60" s="225">
        <v>116.33384751522503</v>
      </c>
      <c r="C60" s="224">
        <v>120</v>
      </c>
    </row>
    <row r="61" spans="1:3" x14ac:dyDescent="0.3">
      <c r="A61" s="226">
        <v>55</v>
      </c>
      <c r="B61" s="225">
        <v>117.49799112467089</v>
      </c>
      <c r="C61" s="224">
        <v>120</v>
      </c>
    </row>
    <row r="62" spans="1:3" x14ac:dyDescent="0.3">
      <c r="A62" s="226">
        <v>56</v>
      </c>
      <c r="B62" s="225">
        <v>118.60985035748185</v>
      </c>
      <c r="C62" s="224">
        <v>120</v>
      </c>
    </row>
    <row r="63" spans="1:3" x14ac:dyDescent="0.3">
      <c r="A63" s="226">
        <v>57</v>
      </c>
      <c r="B63" s="225">
        <v>119.67210107895936</v>
      </c>
      <c r="C63" s="224">
        <v>120</v>
      </c>
    </row>
    <row r="64" spans="1:3" x14ac:dyDescent="0.3">
      <c r="A64" s="226">
        <v>58</v>
      </c>
      <c r="B64" s="225">
        <v>120.6879102080028</v>
      </c>
      <c r="C64" s="224">
        <v>120</v>
      </c>
    </row>
    <row r="65" spans="1:3" x14ac:dyDescent="0.3">
      <c r="A65" s="226">
        <v>59</v>
      </c>
      <c r="B65" s="225">
        <v>121.66098699703799</v>
      </c>
      <c r="C65" s="224">
        <v>120</v>
      </c>
    </row>
    <row r="66" spans="1:3" x14ac:dyDescent="0.3">
      <c r="A66" s="226">
        <v>60</v>
      </c>
      <c r="B66" s="225">
        <v>122.59564121618881</v>
      </c>
      <c r="C66" s="224">
        <v>120</v>
      </c>
    </row>
    <row r="67" spans="1:3" x14ac:dyDescent="0.3">
      <c r="A67" s="226">
        <v>61</v>
      </c>
      <c r="B67" s="225">
        <v>123.49684928820119</v>
      </c>
      <c r="C67" s="224">
        <v>120</v>
      </c>
    </row>
    <row r="68" spans="1:3" x14ac:dyDescent="0.3">
      <c r="A68" s="226">
        <v>62</v>
      </c>
      <c r="B68" s="225">
        <v>124.37032956323519</v>
      </c>
      <c r="C68" s="224">
        <v>120</v>
      </c>
    </row>
    <row r="69" spans="1:3" x14ac:dyDescent="0.3">
      <c r="A69" s="226">
        <v>63</v>
      </c>
      <c r="B69" s="225">
        <v>125.22262807458239</v>
      </c>
      <c r="C69" s="224">
        <v>120</v>
      </c>
    </row>
    <row r="70" spans="1:3" x14ac:dyDescent="0.3">
      <c r="A70" s="226">
        <v>64</v>
      </c>
      <c r="B70" s="225">
        <v>126.0612162717228</v>
      </c>
      <c r="C70" s="224">
        <v>120</v>
      </c>
    </row>
    <row r="71" spans="1:3" x14ac:dyDescent="0.3">
      <c r="A71" s="226">
        <v>65</v>
      </c>
      <c r="B71" s="225">
        <v>126.8946023766228</v>
      </c>
      <c r="C71" s="224">
        <v>120</v>
      </c>
    </row>
    <row r="72" spans="1:3" x14ac:dyDescent="0.3">
      <c r="A72" s="226">
        <v>66</v>
      </c>
      <c r="B72" s="225">
        <v>127.73245813599119</v>
      </c>
      <c r="C72" s="224">
        <v>120</v>
      </c>
    </row>
    <row r="73" spans="1:3" x14ac:dyDescent="0.3">
      <c r="A73" s="226">
        <v>67</v>
      </c>
      <c r="B73" s="225">
        <v>128.5857628196172</v>
      </c>
      <c r="C73" s="224">
        <v>120</v>
      </c>
    </row>
    <row r="74" spans="1:3" x14ac:dyDescent="0.3">
      <c r="A74" s="226">
        <v>68</v>
      </c>
      <c r="B74" s="225">
        <v>129.46696630049041</v>
      </c>
      <c r="C74" s="224">
        <v>120</v>
      </c>
    </row>
    <row r="75" spans="1:3" x14ac:dyDescent="0.3">
      <c r="A75" s="226">
        <v>69</v>
      </c>
      <c r="B75" s="225">
        <v>130.390172879532</v>
      </c>
      <c r="C75" s="224">
        <v>120</v>
      </c>
    </row>
    <row r="76" spans="1:3" x14ac:dyDescent="0.3">
      <c r="A76" s="226">
        <v>70</v>
      </c>
      <c r="B76" s="225">
        <v>131.3713470836712</v>
      </c>
      <c r="C76" s="224">
        <v>120</v>
      </c>
    </row>
    <row r="77" spans="1:3" x14ac:dyDescent="0.3">
      <c r="A77" s="226">
        <v>71</v>
      </c>
      <c r="B77" s="225">
        <v>132.42854181185641</v>
      </c>
      <c r="C77" s="224">
        <v>120</v>
      </c>
    </row>
    <row r="78" spans="1:3" x14ac:dyDescent="0.3">
      <c r="A78" s="226">
        <v>72</v>
      </c>
      <c r="B78" s="225">
        <v>133.58214768660241</v>
      </c>
      <c r="C78" s="224">
        <v>120</v>
      </c>
    </row>
    <row r="79" spans="1:3" x14ac:dyDescent="0.3">
      <c r="A79" s="226">
        <v>73</v>
      </c>
      <c r="B79" s="225">
        <v>134.85515991606002</v>
      </c>
      <c r="C79" s="224">
        <v>120</v>
      </c>
    </row>
    <row r="80" spans="1:3" x14ac:dyDescent="0.3">
      <c r="A80" s="226">
        <v>74</v>
      </c>
      <c r="B80" s="225">
        <v>136.27345481371918</v>
      </c>
      <c r="C80" s="224">
        <v>120</v>
      </c>
    </row>
    <row r="81" spans="1:3" x14ac:dyDescent="0.3">
      <c r="A81" s="226">
        <v>75</v>
      </c>
      <c r="B81" s="225">
        <v>137.86606148410681</v>
      </c>
      <c r="C81" s="224">
        <v>120</v>
      </c>
    </row>
    <row r="82" spans="1:3" x14ac:dyDescent="0.3">
      <c r="A82" s="226">
        <v>76</v>
      </c>
      <c r="B82" s="225">
        <v>139.6654037199288</v>
      </c>
      <c r="C82" s="224">
        <v>120</v>
      </c>
    </row>
    <row r="83" spans="1:3" x14ac:dyDescent="0.3">
      <c r="A83" s="226">
        <v>77</v>
      </c>
      <c r="B83" s="225">
        <v>141.70747079243401</v>
      </c>
      <c r="C83" s="224">
        <v>120</v>
      </c>
    </row>
    <row r="84" spans="1:3" x14ac:dyDescent="0.3">
      <c r="A84" s="226">
        <v>78</v>
      </c>
      <c r="B84" s="225">
        <v>144.0318503363724</v>
      </c>
      <c r="C84" s="224">
        <v>120</v>
      </c>
    </row>
    <row r="85" spans="1:3" x14ac:dyDescent="0.3">
      <c r="A85" s="226">
        <v>79</v>
      </c>
      <c r="B85" s="225">
        <v>146.68151691401758</v>
      </c>
      <c r="C85" s="224">
        <v>120</v>
      </c>
    </row>
    <row r="86" spans="1:3" x14ac:dyDescent="0.3">
      <c r="A86" s="226">
        <v>80</v>
      </c>
      <c r="B86" s="225">
        <v>149.70220820325599</v>
      </c>
      <c r="C86" s="224">
        <v>120</v>
      </c>
    </row>
    <row r="87" spans="1:3" x14ac:dyDescent="0.3">
      <c r="A87" s="226">
        <v>81</v>
      </c>
      <c r="B87" s="225">
        <v>153.1411245821148</v>
      </c>
      <c r="C87" s="224">
        <v>120</v>
      </c>
    </row>
    <row r="88" spans="1:3" x14ac:dyDescent="0.3">
      <c r="A88" s="226">
        <v>82</v>
      </c>
      <c r="B88" s="225">
        <v>157.04453709038401</v>
      </c>
      <c r="C88" s="224">
        <v>120</v>
      </c>
    </row>
    <row r="89" spans="1:3" x14ac:dyDescent="0.3">
      <c r="A89" s="226">
        <v>83</v>
      </c>
      <c r="B89" s="225">
        <v>161.453650569882</v>
      </c>
      <c r="C89" s="224">
        <v>120</v>
      </c>
    </row>
    <row r="90" spans="1:3" x14ac:dyDescent="0.3">
      <c r="A90" s="226">
        <v>84</v>
      </c>
      <c r="B90" s="225">
        <v>166.3976885671488</v>
      </c>
      <c r="C90" s="224">
        <v>120</v>
      </c>
    </row>
    <row r="91" spans="1:3" x14ac:dyDescent="0.3">
      <c r="A91" s="226">
        <v>85</v>
      </c>
      <c r="B91" s="225">
        <v>171.88255030713481</v>
      </c>
      <c r="C91" s="224">
        <v>120</v>
      </c>
    </row>
    <row r="92" spans="1:3" x14ac:dyDescent="0.3">
      <c r="A92" s="226">
        <v>86</v>
      </c>
      <c r="B92" s="225">
        <v>177.87236865039958</v>
      </c>
      <c r="C92" s="224">
        <v>120</v>
      </c>
    </row>
    <row r="93" spans="1:3" x14ac:dyDescent="0.3">
      <c r="A93" s="226">
        <v>87</v>
      </c>
      <c r="B93" s="225">
        <v>184.25954793720359</v>
      </c>
      <c r="C93" s="224">
        <v>120</v>
      </c>
    </row>
    <row r="94" spans="1:3" x14ac:dyDescent="0.3">
      <c r="A94" s="226">
        <v>88</v>
      </c>
      <c r="B94" s="225">
        <v>190.8157089840804</v>
      </c>
      <c r="C94" s="224">
        <v>120</v>
      </c>
    </row>
    <row r="95" spans="1:3" x14ac:dyDescent="0.3">
      <c r="A95" s="226">
        <v>89</v>
      </c>
      <c r="B95" s="225">
        <v>197.1098599909584</v>
      </c>
      <c r="C95" s="224">
        <v>120</v>
      </c>
    </row>
    <row r="96" spans="1:3" x14ac:dyDescent="0.3">
      <c r="A96" s="226">
        <v>90</v>
      </c>
      <c r="B96" s="225">
        <v>202.74485878127882</v>
      </c>
      <c r="C96" s="224">
        <v>120</v>
      </c>
    </row>
    <row r="97" spans="1:3" x14ac:dyDescent="0.3">
      <c r="A97" s="226">
        <v>91</v>
      </c>
      <c r="B97" s="225">
        <v>208.5035863953444</v>
      </c>
      <c r="C97" s="224">
        <v>120</v>
      </c>
    </row>
    <row r="98" spans="1:3" x14ac:dyDescent="0.3">
      <c r="A98" s="226">
        <v>92</v>
      </c>
      <c r="B98" s="225">
        <v>214.72846536031201</v>
      </c>
      <c r="C98" s="224">
        <v>120</v>
      </c>
    </row>
    <row r="99" spans="1:3" x14ac:dyDescent="0.3">
      <c r="A99" s="226">
        <v>93</v>
      </c>
      <c r="B99" s="225">
        <v>221.5282946100792</v>
      </c>
      <c r="C99" s="224">
        <v>120</v>
      </c>
    </row>
    <row r="100" spans="1:3" x14ac:dyDescent="0.3">
      <c r="A100" s="226">
        <v>94</v>
      </c>
      <c r="B100" s="225">
        <v>229.0594972382568</v>
      </c>
      <c r="C100" s="224">
        <v>120</v>
      </c>
    </row>
    <row r="101" spans="1:3" x14ac:dyDescent="0.3">
      <c r="A101" s="226">
        <v>95</v>
      </c>
      <c r="B101" s="225">
        <v>237.5607260185584</v>
      </c>
      <c r="C101" s="224">
        <v>120</v>
      </c>
    </row>
    <row r="102" spans="1:3" x14ac:dyDescent="0.3">
      <c r="A102" s="226">
        <v>96</v>
      </c>
      <c r="B102" s="225">
        <v>247.42790486594882</v>
      </c>
      <c r="C102" s="224">
        <v>120</v>
      </c>
    </row>
    <row r="103" spans="1:3" x14ac:dyDescent="0.3">
      <c r="A103" s="226">
        <v>97</v>
      </c>
      <c r="B103" s="225">
        <v>259.40798929562879</v>
      </c>
      <c r="C103" s="224">
        <v>120</v>
      </c>
    </row>
    <row r="104" spans="1:3" x14ac:dyDescent="0.3">
      <c r="A104" s="226">
        <v>98</v>
      </c>
      <c r="B104" s="225">
        <v>275.27532064351919</v>
      </c>
      <c r="C104" s="224">
        <v>120</v>
      </c>
    </row>
    <row r="105" spans="1:3" x14ac:dyDescent="0.3">
      <c r="A105" s="226">
        <v>99</v>
      </c>
      <c r="B105" s="225">
        <v>303.7633567910724</v>
      </c>
      <c r="C105" s="224">
        <v>120</v>
      </c>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26"/>
  <sheetViews>
    <sheetView workbookViewId="0">
      <pane xSplit="1" ySplit="6" topLeftCell="B7" activePane="bottomRight" state="frozen"/>
      <selection activeCell="G4" sqref="G4:L4"/>
      <selection pane="topRight" activeCell="G4" sqref="G4:L4"/>
      <selection pane="bottomLeft" activeCell="G4" sqref="G4:L4"/>
      <selection pane="bottomRight" activeCell="H21" sqref="H21"/>
    </sheetView>
  </sheetViews>
  <sheetFormatPr baseColWidth="10" defaultColWidth="11.44140625" defaultRowHeight="14.4" x14ac:dyDescent="0.3"/>
  <cols>
    <col min="1" max="3" width="11.44140625" style="233"/>
  </cols>
  <sheetData>
    <row r="1" spans="1:6" ht="17.399999999999999" customHeight="1" x14ac:dyDescent="0.3">
      <c r="A1" s="4" t="s">
        <v>257</v>
      </c>
    </row>
    <row r="2" spans="1:6" ht="15.6" x14ac:dyDescent="0.3">
      <c r="A2" s="19" t="s">
        <v>274</v>
      </c>
      <c r="B2" s="234"/>
      <c r="C2" s="234"/>
      <c r="D2" s="59"/>
      <c r="E2" s="59"/>
      <c r="F2" s="59"/>
    </row>
    <row r="3" spans="1:6" ht="15" thickBot="1" x14ac:dyDescent="0.35">
      <c r="A3" s="277"/>
      <c r="B3" s="234"/>
      <c r="C3" s="59"/>
      <c r="D3" s="59"/>
      <c r="E3" s="59"/>
      <c r="F3" s="59"/>
    </row>
    <row r="4" spans="1:6" ht="60.75" customHeight="1" thickBot="1" x14ac:dyDescent="0.35">
      <c r="A4" s="423" t="s">
        <v>244</v>
      </c>
      <c r="B4" s="424"/>
      <c r="C4" s="424"/>
      <c r="D4" s="424"/>
      <c r="E4" s="424"/>
      <c r="F4" s="425"/>
    </row>
    <row r="5" spans="1:6" ht="45.75" customHeight="1" x14ac:dyDescent="0.3">
      <c r="A5" s="264"/>
      <c r="B5" s="272" t="s">
        <v>243</v>
      </c>
      <c r="C5" s="230" t="s">
        <v>242</v>
      </c>
      <c r="D5" s="230" t="s">
        <v>241</v>
      </c>
      <c r="E5" s="230" t="s">
        <v>240</v>
      </c>
      <c r="F5" s="276" t="s">
        <v>239</v>
      </c>
    </row>
    <row r="6" spans="1:6" ht="73.5" customHeight="1" x14ac:dyDescent="0.3">
      <c r="A6" s="264"/>
      <c r="B6" s="230"/>
      <c r="C6" s="66"/>
      <c r="D6" s="66"/>
      <c r="E6" s="66"/>
      <c r="F6" s="267"/>
    </row>
    <row r="7" spans="1:6" ht="15" x14ac:dyDescent="0.3">
      <c r="A7" s="275">
        <v>1970</v>
      </c>
      <c r="B7" s="274">
        <f>1-C7</f>
        <v>0.6938098669052124</v>
      </c>
      <c r="C7" s="266">
        <v>0.3061901330947876</v>
      </c>
      <c r="D7" s="266">
        <v>0.17208753526210785</v>
      </c>
      <c r="E7" s="266">
        <v>6.3052751123905182E-2</v>
      </c>
      <c r="F7" s="265">
        <v>5.4830748587846756E-2</v>
      </c>
    </row>
    <row r="8" spans="1:6" ht="15" x14ac:dyDescent="0.3">
      <c r="A8" s="264">
        <v>1971</v>
      </c>
      <c r="B8" s="273"/>
      <c r="C8" s="269"/>
      <c r="D8" s="269"/>
      <c r="E8" s="269"/>
      <c r="F8" s="268"/>
    </row>
    <row r="9" spans="1:6" ht="15" x14ac:dyDescent="0.3">
      <c r="A9" s="264">
        <v>1972</v>
      </c>
      <c r="B9" s="273"/>
      <c r="C9" s="269"/>
      <c r="D9" s="269"/>
      <c r="E9" s="269"/>
      <c r="F9" s="268"/>
    </row>
    <row r="10" spans="1:6" ht="15" x14ac:dyDescent="0.3">
      <c r="A10" s="264">
        <v>1973</v>
      </c>
      <c r="B10" s="273"/>
      <c r="C10" s="269"/>
      <c r="D10" s="269"/>
      <c r="E10" s="269"/>
      <c r="F10" s="268"/>
    </row>
    <row r="11" spans="1:6" ht="15" x14ac:dyDescent="0.3">
      <c r="A11" s="264">
        <v>1974</v>
      </c>
      <c r="B11" s="273"/>
      <c r="C11" s="269"/>
      <c r="D11" s="269"/>
      <c r="E11" s="269"/>
      <c r="F11" s="268"/>
    </row>
    <row r="12" spans="1:6" ht="15" x14ac:dyDescent="0.3">
      <c r="A12" s="264">
        <v>1975</v>
      </c>
      <c r="B12" s="270">
        <f>1-C12</f>
        <v>0.67947643995285034</v>
      </c>
      <c r="C12" s="269">
        <v>0.32052356004714966</v>
      </c>
      <c r="D12" s="269">
        <v>0.18740288913249969</v>
      </c>
      <c r="E12" s="269">
        <v>7.0531643927097321E-2</v>
      </c>
      <c r="F12" s="268">
        <v>7.4492290616035461E-2</v>
      </c>
    </row>
    <row r="13" spans="1:6" ht="15" x14ac:dyDescent="0.3">
      <c r="A13" s="264">
        <v>1976</v>
      </c>
      <c r="B13" s="272"/>
      <c r="C13" s="269"/>
      <c r="D13" s="269"/>
      <c r="E13" s="269"/>
      <c r="F13" s="268"/>
    </row>
    <row r="14" spans="1:6" ht="15" x14ac:dyDescent="0.3">
      <c r="A14" s="264">
        <v>1977</v>
      </c>
      <c r="B14" s="272"/>
      <c r="C14" s="269"/>
      <c r="D14" s="269"/>
      <c r="E14" s="269"/>
      <c r="F14" s="268"/>
    </row>
    <row r="15" spans="1:6" ht="15" x14ac:dyDescent="0.3">
      <c r="A15" s="264">
        <v>1978</v>
      </c>
      <c r="B15" s="272"/>
      <c r="C15" s="269"/>
      <c r="D15" s="269"/>
      <c r="E15" s="269"/>
      <c r="F15" s="268"/>
    </row>
    <row r="16" spans="1:6" ht="15" x14ac:dyDescent="0.3">
      <c r="A16" s="264">
        <v>1979</v>
      </c>
      <c r="B16" s="270">
        <f>1-C16</f>
        <v>0.68093150854110718</v>
      </c>
      <c r="C16" s="269">
        <v>0.31906849145889282</v>
      </c>
      <c r="D16" s="269">
        <v>0.1680670827627182</v>
      </c>
      <c r="E16" s="269">
        <v>7.3407739400863647E-2</v>
      </c>
      <c r="F16" s="268">
        <v>7.7245920896530151E-2</v>
      </c>
    </row>
    <row r="17" spans="1:6" ht="15" x14ac:dyDescent="0.3">
      <c r="A17" s="264">
        <v>1980</v>
      </c>
      <c r="B17" s="272"/>
      <c r="C17" s="269"/>
      <c r="D17" s="269"/>
      <c r="E17" s="269"/>
      <c r="F17" s="268"/>
    </row>
    <row r="18" spans="1:6" ht="15" x14ac:dyDescent="0.3">
      <c r="A18" s="264">
        <v>1981</v>
      </c>
      <c r="B18" s="272"/>
      <c r="C18" s="269"/>
      <c r="D18" s="269"/>
      <c r="E18" s="269"/>
      <c r="F18" s="268"/>
    </row>
    <row r="19" spans="1:6" ht="15" x14ac:dyDescent="0.3">
      <c r="A19" s="264">
        <v>1982</v>
      </c>
      <c r="B19" s="272"/>
      <c r="C19" s="269"/>
      <c r="D19" s="269"/>
      <c r="E19" s="269"/>
      <c r="F19" s="268"/>
    </row>
    <row r="20" spans="1:6" ht="15" x14ac:dyDescent="0.3">
      <c r="A20" s="264">
        <v>1983</v>
      </c>
      <c r="B20" s="272"/>
      <c r="C20" s="269"/>
      <c r="D20" s="269"/>
      <c r="E20" s="269"/>
      <c r="F20" s="268"/>
    </row>
    <row r="21" spans="1:6" ht="15" x14ac:dyDescent="0.3">
      <c r="A21" s="264">
        <v>1984</v>
      </c>
      <c r="B21" s="270">
        <f>1-C21</f>
        <v>0.63374444842338562</v>
      </c>
      <c r="C21" s="269">
        <v>0.36625555157661438</v>
      </c>
      <c r="D21" s="269">
        <v>0.18954020738601685</v>
      </c>
      <c r="E21" s="269">
        <v>7.5785443186759949E-2</v>
      </c>
      <c r="F21" s="268">
        <v>7.7042475342750549E-2</v>
      </c>
    </row>
    <row r="22" spans="1:6" ht="15" x14ac:dyDescent="0.3">
      <c r="A22" s="264">
        <v>1985</v>
      </c>
      <c r="B22" s="272"/>
      <c r="C22" s="269"/>
      <c r="D22" s="269"/>
      <c r="E22" s="269"/>
      <c r="F22" s="268"/>
    </row>
    <row r="23" spans="1:6" ht="15" x14ac:dyDescent="0.3">
      <c r="A23" s="264">
        <v>1986</v>
      </c>
      <c r="B23" s="272"/>
      <c r="C23" s="269"/>
      <c r="D23" s="269"/>
      <c r="E23" s="269"/>
      <c r="F23" s="268"/>
    </row>
    <row r="24" spans="1:6" ht="15" x14ac:dyDescent="0.3">
      <c r="A24" s="264">
        <v>1987</v>
      </c>
      <c r="B24" s="272"/>
      <c r="C24" s="269"/>
      <c r="D24" s="269"/>
      <c r="E24" s="269"/>
      <c r="F24" s="268"/>
    </row>
    <row r="25" spans="1:6" ht="15" x14ac:dyDescent="0.3">
      <c r="A25" s="264">
        <v>1988</v>
      </c>
      <c r="B25" s="270">
        <f>1-C25</f>
        <v>0.62165522575378418</v>
      </c>
      <c r="C25" s="269">
        <v>0.37834477424621582</v>
      </c>
      <c r="D25" s="269">
        <v>0.2443537563085556</v>
      </c>
      <c r="E25" s="269"/>
      <c r="F25" s="268">
        <v>7.763681560754776E-2</v>
      </c>
    </row>
    <row r="26" spans="1:6" ht="15" x14ac:dyDescent="0.3">
      <c r="A26" s="264">
        <v>1989</v>
      </c>
      <c r="B26" s="272"/>
      <c r="C26" s="269"/>
      <c r="D26" s="269"/>
      <c r="E26" s="269"/>
      <c r="F26" s="268"/>
    </row>
    <row r="27" spans="1:6" ht="15" x14ac:dyDescent="0.3">
      <c r="A27" s="264">
        <v>1990</v>
      </c>
      <c r="B27" s="272"/>
      <c r="C27" s="269"/>
      <c r="D27" s="269">
        <v>0.25727838277816772</v>
      </c>
      <c r="E27" s="269"/>
      <c r="F27" s="268"/>
    </row>
    <row r="28" spans="1:6" ht="15" x14ac:dyDescent="0.3">
      <c r="A28" s="264">
        <v>1991</v>
      </c>
      <c r="B28" s="270">
        <f>1-C28</f>
        <v>0.6182437539100647</v>
      </c>
      <c r="C28" s="269">
        <v>0.3817562460899353</v>
      </c>
      <c r="D28" s="269">
        <v>0.24822202324867249</v>
      </c>
      <c r="E28" s="269"/>
      <c r="F28" s="268"/>
    </row>
    <row r="29" spans="1:6" ht="15" x14ac:dyDescent="0.3">
      <c r="A29" s="264">
        <v>1992</v>
      </c>
      <c r="B29" s="272"/>
      <c r="C29" s="269"/>
      <c r="D29" s="269"/>
      <c r="E29" s="269"/>
      <c r="F29" s="268"/>
    </row>
    <row r="30" spans="1:6" ht="15" x14ac:dyDescent="0.3">
      <c r="A30" s="264">
        <v>1993</v>
      </c>
      <c r="B30" s="272"/>
      <c r="C30" s="269"/>
      <c r="D30" s="269"/>
      <c r="E30" s="269"/>
      <c r="F30" s="268"/>
    </row>
    <row r="31" spans="1:6" ht="15" x14ac:dyDescent="0.3">
      <c r="A31" s="264">
        <v>1994</v>
      </c>
      <c r="B31" s="270">
        <f t="shared" ref="B31:B49" si="0">1-C31</f>
        <v>0.611207515001297</v>
      </c>
      <c r="C31" s="269">
        <v>0.388792484998703</v>
      </c>
      <c r="D31" s="269">
        <v>0.24543957412242889</v>
      </c>
      <c r="E31" s="269">
        <v>9.68923419713974E-2</v>
      </c>
      <c r="F31" s="268">
        <v>6.7989811301231384E-2</v>
      </c>
    </row>
    <row r="32" spans="1:6" ht="15" x14ac:dyDescent="0.3">
      <c r="A32" s="264">
        <v>1995</v>
      </c>
      <c r="B32" s="270">
        <f t="shared" si="0"/>
        <v>0.60732850432395935</v>
      </c>
      <c r="C32" s="269">
        <v>0.39267149567604065</v>
      </c>
      <c r="D32" s="269">
        <v>0.25807297229766846</v>
      </c>
      <c r="E32" s="269">
        <v>0.10461765593290299</v>
      </c>
      <c r="F32" s="268">
        <v>6.8534933030605316E-2</v>
      </c>
    </row>
    <row r="33" spans="1:6" ht="15" x14ac:dyDescent="0.3">
      <c r="A33" s="260">
        <v>1996</v>
      </c>
      <c r="B33" s="270">
        <f t="shared" si="0"/>
        <v>0.60139676928520203</v>
      </c>
      <c r="C33" s="269">
        <v>0.39860323071479797</v>
      </c>
      <c r="D33" s="269">
        <v>0.25748845934867859</v>
      </c>
      <c r="E33" s="269">
        <v>0.10168270766735077</v>
      </c>
      <c r="F33" s="268">
        <v>7.6629228889942169E-2</v>
      </c>
    </row>
    <row r="34" spans="1:6" ht="15" x14ac:dyDescent="0.3">
      <c r="A34" s="260">
        <v>1997</v>
      </c>
      <c r="B34" s="270">
        <f t="shared" si="0"/>
        <v>0.60059520602226257</v>
      </c>
      <c r="C34" s="269">
        <v>0.39940479397773743</v>
      </c>
      <c r="D34" s="269">
        <v>0.25995582342147827</v>
      </c>
      <c r="E34" s="269">
        <v>0.10957876592874527</v>
      </c>
      <c r="F34" s="268">
        <v>7.9897791147232056E-2</v>
      </c>
    </row>
    <row r="35" spans="1:6" ht="15" x14ac:dyDescent="0.3">
      <c r="A35" s="260">
        <v>1998</v>
      </c>
      <c r="B35" s="270">
        <f t="shared" si="0"/>
        <v>0.60412156581878662</v>
      </c>
      <c r="C35" s="269">
        <v>0.39587843418121338</v>
      </c>
      <c r="D35" s="269">
        <v>0.25853252410888672</v>
      </c>
      <c r="E35" s="269">
        <v>0.10566704720258713</v>
      </c>
      <c r="F35" s="268">
        <v>7.7921539545059204E-2</v>
      </c>
    </row>
    <row r="36" spans="1:6" ht="15" x14ac:dyDescent="0.3">
      <c r="A36" s="260">
        <v>1999</v>
      </c>
      <c r="B36" s="270">
        <f t="shared" si="0"/>
        <v>0.60460665822029114</v>
      </c>
      <c r="C36" s="269">
        <v>0.39539334177970886</v>
      </c>
      <c r="D36" s="269">
        <v>0.2547970712184906</v>
      </c>
      <c r="E36" s="269">
        <v>0.11081793159246445</v>
      </c>
      <c r="F36" s="268">
        <v>8.414042741060257E-2</v>
      </c>
    </row>
    <row r="37" spans="1:6" ht="15" x14ac:dyDescent="0.3">
      <c r="A37" s="260">
        <v>2000</v>
      </c>
      <c r="B37" s="270">
        <f t="shared" si="0"/>
        <v>0.60438945889472961</v>
      </c>
      <c r="C37" s="269">
        <v>0.39561054110527039</v>
      </c>
      <c r="D37" s="269">
        <v>0.25422415137290955</v>
      </c>
      <c r="E37" s="269">
        <v>0.11280430108308792</v>
      </c>
      <c r="F37" s="268">
        <v>8.9177004992961884E-2</v>
      </c>
    </row>
    <row r="38" spans="1:6" ht="15" x14ac:dyDescent="0.3">
      <c r="A38" s="260">
        <v>2001</v>
      </c>
      <c r="B38" s="270">
        <f t="shared" si="0"/>
        <v>0.60783079266548157</v>
      </c>
      <c r="C38" s="269">
        <v>0.39216920733451843</v>
      </c>
      <c r="D38" s="269">
        <v>0.2514910101890564</v>
      </c>
      <c r="E38" s="269">
        <v>0.12548729777336121</v>
      </c>
      <c r="F38" s="268">
        <v>9.8661482334136963E-2</v>
      </c>
    </row>
    <row r="39" spans="1:6" ht="15" x14ac:dyDescent="0.3">
      <c r="A39" s="260">
        <v>2002</v>
      </c>
      <c r="B39" s="270">
        <f t="shared" si="0"/>
        <v>0.60706961154937744</v>
      </c>
      <c r="C39" s="269">
        <v>0.39293038845062256</v>
      </c>
      <c r="D39" s="269">
        <v>0.25532490015029907</v>
      </c>
      <c r="E39" s="269">
        <v>0.12901550531387329</v>
      </c>
      <c r="F39" s="268">
        <v>9.6578158438205719E-2</v>
      </c>
    </row>
    <row r="40" spans="1:6" ht="15" x14ac:dyDescent="0.3">
      <c r="A40" s="260">
        <v>2003</v>
      </c>
      <c r="B40" s="270">
        <f t="shared" si="0"/>
        <v>0.60307148098945618</v>
      </c>
      <c r="C40" s="269">
        <v>0.39692851901054382</v>
      </c>
      <c r="D40" s="269">
        <v>0.26610815525054932</v>
      </c>
      <c r="E40" s="269">
        <v>0.12705574929714203</v>
      </c>
      <c r="F40" s="268">
        <v>9.4920121133327484E-2</v>
      </c>
    </row>
    <row r="41" spans="1:6" ht="15" x14ac:dyDescent="0.3">
      <c r="A41" s="260">
        <v>2004</v>
      </c>
      <c r="B41" s="270">
        <f t="shared" si="0"/>
        <v>0.60073062777519226</v>
      </c>
      <c r="C41" s="269">
        <v>0.39926937222480774</v>
      </c>
      <c r="D41" s="269">
        <v>0.26911234855651855</v>
      </c>
      <c r="E41" s="269">
        <v>0.13793042302131653</v>
      </c>
      <c r="F41" s="268">
        <v>0.10539531707763672</v>
      </c>
    </row>
    <row r="42" spans="1:6" ht="15" x14ac:dyDescent="0.3">
      <c r="A42" s="260">
        <v>2005</v>
      </c>
      <c r="B42" s="270">
        <f t="shared" si="0"/>
        <v>0.60122323036193848</v>
      </c>
      <c r="C42" s="269">
        <v>0.39877676963806152</v>
      </c>
      <c r="D42" s="269">
        <v>0.26955628395080566</v>
      </c>
      <c r="E42" s="269">
        <v>0.13745605945587158</v>
      </c>
      <c r="F42" s="268">
        <v>0.10274919867515564</v>
      </c>
    </row>
    <row r="43" spans="1:6" ht="15" x14ac:dyDescent="0.3">
      <c r="A43" s="260">
        <v>2006</v>
      </c>
      <c r="B43" s="270">
        <f t="shared" si="0"/>
        <v>0.6007881760597229</v>
      </c>
      <c r="C43" s="269">
        <v>0.3992118239402771</v>
      </c>
      <c r="D43" s="269">
        <v>0.2710053026676178</v>
      </c>
      <c r="E43" s="269">
        <v>0.14290212094783783</v>
      </c>
      <c r="F43" s="268">
        <v>0.10173287987709045</v>
      </c>
    </row>
    <row r="44" spans="1:6" ht="15" x14ac:dyDescent="0.3">
      <c r="A44" s="260">
        <v>2007</v>
      </c>
      <c r="B44" s="270">
        <f t="shared" si="0"/>
        <v>0.59695348143577576</v>
      </c>
      <c r="C44" s="269">
        <v>0.40304651856422424</v>
      </c>
      <c r="D44" s="269">
        <v>0.27924850583076477</v>
      </c>
      <c r="E44" s="269">
        <v>0.14754045009613037</v>
      </c>
      <c r="F44" s="268">
        <v>0.11055198311805725</v>
      </c>
    </row>
    <row r="45" spans="1:6" ht="15" x14ac:dyDescent="0.3">
      <c r="A45" s="260">
        <v>2008</v>
      </c>
      <c r="B45" s="270">
        <f t="shared" si="0"/>
        <v>0.59632670879364014</v>
      </c>
      <c r="C45" s="269">
        <v>0.40367329120635986</v>
      </c>
      <c r="D45" s="269">
        <v>0.27660790085792542</v>
      </c>
      <c r="E45" s="269">
        <v>0.1501186341047287</v>
      </c>
      <c r="F45" s="268">
        <v>0.10745919495820999</v>
      </c>
    </row>
    <row r="46" spans="1:6" ht="15" x14ac:dyDescent="0.3">
      <c r="A46" s="260">
        <v>2009</v>
      </c>
      <c r="B46" s="270">
        <f t="shared" si="0"/>
        <v>0.5876883864402771</v>
      </c>
      <c r="C46" s="269">
        <v>0.4123116135597229</v>
      </c>
      <c r="D46" s="269">
        <v>0.2858218252658844</v>
      </c>
      <c r="E46" s="269">
        <v>0.14905709028244019</v>
      </c>
      <c r="F46" s="268">
        <v>0.10637355595827103</v>
      </c>
    </row>
    <row r="47" spans="1:6" ht="15" x14ac:dyDescent="0.3">
      <c r="A47" s="260">
        <v>2010</v>
      </c>
      <c r="B47" s="270">
        <f t="shared" si="0"/>
        <v>0.58510997891426086</v>
      </c>
      <c r="C47" s="269">
        <v>0.41489002108573914</v>
      </c>
      <c r="D47" s="269">
        <v>0.29304948449134827</v>
      </c>
      <c r="E47" s="269">
        <v>0.15733553469181061</v>
      </c>
      <c r="F47" s="268">
        <v>0.10958811640739441</v>
      </c>
    </row>
    <row r="48" spans="1:6" ht="15" x14ac:dyDescent="0.3">
      <c r="A48" s="260">
        <v>2011</v>
      </c>
      <c r="B48" s="270">
        <f t="shared" si="0"/>
        <v>0.58760318160057068</v>
      </c>
      <c r="C48" s="269">
        <v>0.41239681839942932</v>
      </c>
      <c r="D48" s="269">
        <v>0.29279518127441406</v>
      </c>
      <c r="E48" s="269">
        <v>0.16201323270797729</v>
      </c>
      <c r="F48" s="268">
        <v>0.11547795683145523</v>
      </c>
    </row>
    <row r="49" spans="1:9" ht="15" x14ac:dyDescent="0.3">
      <c r="A49" s="260">
        <v>2012</v>
      </c>
      <c r="B49" s="270">
        <f t="shared" si="0"/>
        <v>0.58312848210334778</v>
      </c>
      <c r="C49" s="269">
        <v>0.41687151789665222</v>
      </c>
      <c r="D49" s="269">
        <v>0.29504081606864929</v>
      </c>
      <c r="E49" s="269">
        <v>0.16411982476711273</v>
      </c>
      <c r="F49" s="268">
        <v>0.11996550858020782</v>
      </c>
    </row>
    <row r="50" spans="1:9" ht="15" x14ac:dyDescent="0.3">
      <c r="A50" s="264">
        <v>2013</v>
      </c>
      <c r="B50" s="271">
        <f>AVERAGE(B48:B49)</f>
        <v>0.58536583185195923</v>
      </c>
      <c r="C50" s="271">
        <f>AVERAGE(C48:C49)</f>
        <v>0.41463416814804077</v>
      </c>
      <c r="D50" s="271">
        <f>AVERAGE(D48:D49)</f>
        <v>0.29391799867153168</v>
      </c>
      <c r="E50" s="271">
        <f>AVERAGE(E48:E49)</f>
        <v>0.16306652873754501</v>
      </c>
      <c r="F50" s="271">
        <f>AVERAGE(F48:F49)</f>
        <v>0.11772173270583153</v>
      </c>
    </row>
    <row r="51" spans="1:9" ht="15" x14ac:dyDescent="0.3">
      <c r="A51" s="260">
        <v>2014</v>
      </c>
      <c r="B51" s="270">
        <f>1-C51</f>
        <v>0.58312848210334778</v>
      </c>
      <c r="C51" s="269">
        <v>0.41687151789665222</v>
      </c>
      <c r="D51" s="269">
        <v>0.29504081606864929</v>
      </c>
      <c r="E51" s="269">
        <v>0.16411982476711273</v>
      </c>
      <c r="F51" s="268">
        <v>0.11996550858020782</v>
      </c>
    </row>
    <row r="52" spans="1:9" ht="15" x14ac:dyDescent="0.3">
      <c r="A52" s="299">
        <v>2015</v>
      </c>
      <c r="B52" s="270">
        <f>1-C52</f>
        <v>0.57499999999999996</v>
      </c>
      <c r="C52" s="274">
        <v>0.42499999999999999</v>
      </c>
      <c r="D52" s="274">
        <v>0.31</v>
      </c>
      <c r="E52" s="274">
        <v>0.17499999999999999</v>
      </c>
      <c r="F52" s="274">
        <v>0.125</v>
      </c>
    </row>
    <row r="53" spans="1:9" ht="15.6" x14ac:dyDescent="0.3">
      <c r="A53" s="260">
        <v>2016</v>
      </c>
      <c r="B53" s="230"/>
      <c r="C53" s="66"/>
      <c r="D53" s="66"/>
      <c r="E53" s="263"/>
      <c r="F53" s="267"/>
    </row>
    <row r="54" spans="1:9" ht="15.6" x14ac:dyDescent="0.3">
      <c r="A54" s="264">
        <v>2017</v>
      </c>
      <c r="B54" s="230"/>
      <c r="C54" s="66"/>
      <c r="D54" s="66"/>
      <c r="E54" s="263"/>
      <c r="F54" s="267"/>
    </row>
    <row r="55" spans="1:9" ht="15.6" x14ac:dyDescent="0.3">
      <c r="A55" s="260">
        <v>2018</v>
      </c>
      <c r="B55" s="230"/>
      <c r="C55" s="66"/>
      <c r="D55" s="66"/>
      <c r="E55" s="263"/>
      <c r="F55" s="267"/>
      <c r="H55" s="426" t="s">
        <v>288</v>
      </c>
      <c r="I55" s="426"/>
    </row>
    <row r="56" spans="1:9" ht="15.6" x14ac:dyDescent="0.3">
      <c r="A56" s="260">
        <v>2019</v>
      </c>
      <c r="B56" s="230"/>
      <c r="C56" s="66"/>
      <c r="D56" s="66"/>
      <c r="E56" s="263"/>
      <c r="F56" s="267"/>
      <c r="H56" s="44" t="s">
        <v>240</v>
      </c>
      <c r="I56" s="44" t="s">
        <v>289</v>
      </c>
    </row>
    <row r="57" spans="1:9" ht="15.6" x14ac:dyDescent="0.3">
      <c r="A57" s="260">
        <v>2020</v>
      </c>
      <c r="B57" s="270">
        <f>1-C57</f>
        <v>0.56489002108573916</v>
      </c>
      <c r="C57" s="232">
        <f t="shared" ref="C57:D57" si="1">C52+C52-C47</f>
        <v>0.43510997891426084</v>
      </c>
      <c r="D57" s="232">
        <f t="shared" si="1"/>
        <v>0.32695051550865173</v>
      </c>
      <c r="E57" s="269">
        <f>E52+E52-E47</f>
        <v>0.19266446530818937</v>
      </c>
      <c r="F57" s="268">
        <f t="shared" ref="F57" si="2">F52+F52-F47</f>
        <v>0.14041188359260559</v>
      </c>
      <c r="H57" s="300">
        <f>E57-E32</f>
        <v>8.8046809375286375E-2</v>
      </c>
      <c r="I57" s="300">
        <f>F57-F32</f>
        <v>7.1876950562000275E-2</v>
      </c>
    </row>
    <row r="58" spans="1:9" ht="15.6" x14ac:dyDescent="0.3">
      <c r="A58" s="264">
        <v>2021</v>
      </c>
      <c r="B58" s="230"/>
      <c r="C58" s="66"/>
      <c r="D58" s="66"/>
      <c r="E58" s="263"/>
      <c r="F58" s="262"/>
      <c r="H58" s="69">
        <f>25*(0.5-E57)/H57</f>
        <v>87.264813135317269</v>
      </c>
      <c r="I58" s="69">
        <f>25*(0.5-F57)/I57</f>
        <v>125.07073324473386</v>
      </c>
    </row>
    <row r="59" spans="1:9" ht="15.6" x14ac:dyDescent="0.3">
      <c r="A59" s="260">
        <v>2022</v>
      </c>
      <c r="B59" s="230"/>
      <c r="C59" s="66"/>
      <c r="D59" s="66"/>
      <c r="E59" s="263"/>
      <c r="F59" s="262"/>
    </row>
    <row r="60" spans="1:9" ht="15.6" x14ac:dyDescent="0.3">
      <c r="A60" s="260">
        <v>2023</v>
      </c>
      <c r="B60" s="230"/>
      <c r="C60" s="66"/>
      <c r="D60" s="66"/>
      <c r="E60" s="263"/>
      <c r="F60" s="262"/>
    </row>
    <row r="61" spans="1:9" ht="15.6" x14ac:dyDescent="0.3">
      <c r="A61" s="260">
        <v>2024</v>
      </c>
      <c r="B61" s="230"/>
      <c r="C61" s="66"/>
      <c r="D61" s="66"/>
      <c r="E61" s="263"/>
      <c r="F61" s="262"/>
    </row>
    <row r="62" spans="1:9" ht="15.6" x14ac:dyDescent="0.3">
      <c r="A62" s="264">
        <v>2025</v>
      </c>
      <c r="B62" s="230"/>
      <c r="C62" s="66"/>
      <c r="D62" s="66"/>
      <c r="E62" s="263"/>
      <c r="F62" s="262"/>
    </row>
    <row r="63" spans="1:9" ht="15.6" x14ac:dyDescent="0.3">
      <c r="A63" s="260">
        <v>2026</v>
      </c>
      <c r="B63" s="230"/>
      <c r="C63" s="66"/>
      <c r="D63" s="66"/>
      <c r="E63" s="263"/>
      <c r="F63" s="262"/>
    </row>
    <row r="64" spans="1:9" ht="15.6" x14ac:dyDescent="0.3">
      <c r="A64" s="260">
        <v>2027</v>
      </c>
      <c r="B64" s="230"/>
      <c r="C64" s="66"/>
      <c r="D64" s="66"/>
      <c r="E64" s="263"/>
      <c r="F64" s="262"/>
    </row>
    <row r="65" spans="1:6" ht="15.6" x14ac:dyDescent="0.3">
      <c r="A65" s="260">
        <v>2028</v>
      </c>
      <c r="B65" s="230"/>
      <c r="C65" s="66"/>
      <c r="D65" s="66"/>
      <c r="E65" s="263"/>
      <c r="F65" s="262"/>
    </row>
    <row r="66" spans="1:6" ht="15.6" x14ac:dyDescent="0.3">
      <c r="A66" s="264">
        <v>2029</v>
      </c>
      <c r="B66" s="230"/>
      <c r="C66" s="66"/>
      <c r="D66" s="66"/>
      <c r="E66" s="263"/>
      <c r="F66" s="262"/>
    </row>
    <row r="67" spans="1:6" ht="15.6" x14ac:dyDescent="0.3">
      <c r="A67" s="260">
        <v>2030</v>
      </c>
      <c r="B67" s="230"/>
      <c r="C67" s="66"/>
      <c r="D67" s="66"/>
      <c r="E67" s="263"/>
      <c r="F67" s="262"/>
    </row>
    <row r="68" spans="1:6" ht="15.6" x14ac:dyDescent="0.3">
      <c r="A68" s="260">
        <v>2031</v>
      </c>
      <c r="B68" s="230"/>
      <c r="C68" s="66"/>
      <c r="D68" s="66"/>
      <c r="E68" s="263"/>
      <c r="F68" s="262"/>
    </row>
    <row r="69" spans="1:6" ht="15.6" x14ac:dyDescent="0.3">
      <c r="A69" s="260">
        <v>2032</v>
      </c>
      <c r="B69" s="230"/>
      <c r="C69" s="66"/>
      <c r="D69" s="66"/>
      <c r="E69" s="263"/>
      <c r="F69" s="262"/>
    </row>
    <row r="70" spans="1:6" ht="15.6" x14ac:dyDescent="0.3">
      <c r="A70" s="264">
        <v>2033</v>
      </c>
      <c r="B70" s="230"/>
      <c r="C70" s="66"/>
      <c r="D70" s="66"/>
      <c r="E70" s="263"/>
      <c r="F70" s="262"/>
    </row>
    <row r="71" spans="1:6" ht="15.6" x14ac:dyDescent="0.3">
      <c r="A71" s="260">
        <v>2034</v>
      </c>
      <c r="B71" s="230"/>
      <c r="C71" s="66"/>
      <c r="D71" s="66"/>
      <c r="E71" s="263"/>
      <c r="F71" s="262"/>
    </row>
    <row r="72" spans="1:6" ht="15.6" x14ac:dyDescent="0.3">
      <c r="A72" s="260">
        <v>2035</v>
      </c>
      <c r="B72" s="230"/>
      <c r="C72" s="66"/>
      <c r="D72" s="66"/>
      <c r="E72" s="263"/>
      <c r="F72" s="262"/>
    </row>
    <row r="73" spans="1:6" ht="15.6" x14ac:dyDescent="0.3">
      <c r="A73" s="260">
        <v>2036</v>
      </c>
      <c r="B73" s="230"/>
      <c r="C73" s="66"/>
      <c r="D73" s="66"/>
      <c r="E73" s="263"/>
      <c r="F73" s="262"/>
    </row>
    <row r="74" spans="1:6" ht="15.6" x14ac:dyDescent="0.3">
      <c r="A74" s="264">
        <v>2037</v>
      </c>
      <c r="B74" s="230"/>
      <c r="C74" s="66"/>
      <c r="D74" s="66"/>
      <c r="E74" s="263"/>
      <c r="F74" s="262"/>
    </row>
    <row r="75" spans="1:6" ht="15.6" x14ac:dyDescent="0.3">
      <c r="A75" s="260">
        <v>2038</v>
      </c>
      <c r="B75" s="230"/>
      <c r="C75" s="66"/>
      <c r="D75" s="66"/>
      <c r="E75" s="263"/>
      <c r="F75" s="262"/>
    </row>
    <row r="76" spans="1:6" ht="15.6" x14ac:dyDescent="0.3">
      <c r="A76" s="260">
        <v>2039</v>
      </c>
      <c r="B76" s="230"/>
      <c r="C76" s="66"/>
      <c r="D76" s="66"/>
      <c r="E76" s="263"/>
      <c r="F76" s="262"/>
    </row>
    <row r="77" spans="1:6" ht="15.6" x14ac:dyDescent="0.3">
      <c r="A77" s="260">
        <v>2040</v>
      </c>
      <c r="B77" s="230"/>
      <c r="C77" s="66"/>
      <c r="D77" s="66"/>
      <c r="E77" s="263"/>
      <c r="F77" s="262"/>
    </row>
    <row r="78" spans="1:6" ht="15.6" x14ac:dyDescent="0.3">
      <c r="A78" s="264">
        <v>2041</v>
      </c>
      <c r="B78" s="230"/>
      <c r="C78" s="66"/>
      <c r="D78" s="66"/>
      <c r="E78" s="263"/>
      <c r="F78" s="262"/>
    </row>
    <row r="79" spans="1:6" ht="15.6" x14ac:dyDescent="0.3">
      <c r="A79" s="260">
        <v>2042</v>
      </c>
      <c r="B79" s="230"/>
      <c r="C79" s="66"/>
      <c r="D79" s="66"/>
      <c r="E79" s="263"/>
      <c r="F79" s="262"/>
    </row>
    <row r="80" spans="1:6" ht="15.6" x14ac:dyDescent="0.3">
      <c r="A80" s="260">
        <v>2043</v>
      </c>
      <c r="B80" s="230"/>
      <c r="C80" s="66"/>
      <c r="D80" s="66"/>
      <c r="E80" s="263"/>
      <c r="F80" s="262"/>
    </row>
    <row r="81" spans="1:95" s="241" customFormat="1" ht="15.6" x14ac:dyDescent="0.3">
      <c r="A81" s="260">
        <v>2044</v>
      </c>
      <c r="B81" s="230"/>
      <c r="C81" s="66"/>
      <c r="D81" s="66"/>
      <c r="E81" s="263"/>
      <c r="F81" s="262"/>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row>
    <row r="82" spans="1:95" ht="15.6" x14ac:dyDescent="0.3">
      <c r="A82" s="264">
        <v>2045</v>
      </c>
      <c r="B82" s="230"/>
      <c r="C82" s="66"/>
      <c r="D82" s="66"/>
      <c r="E82" s="263"/>
      <c r="F82" s="262"/>
    </row>
    <row r="83" spans="1:95" ht="15.6" x14ac:dyDescent="0.3">
      <c r="A83" s="260">
        <v>2046</v>
      </c>
      <c r="B83" s="230"/>
      <c r="C83" s="66"/>
      <c r="D83" s="66"/>
      <c r="E83" s="263"/>
      <c r="F83" s="262"/>
    </row>
    <row r="84" spans="1:95" ht="15.6" x14ac:dyDescent="0.3">
      <c r="A84" s="260">
        <v>2047</v>
      </c>
      <c r="B84" s="230"/>
      <c r="C84" s="66"/>
      <c r="D84" s="66"/>
      <c r="E84" s="263"/>
      <c r="F84" s="262"/>
    </row>
    <row r="85" spans="1:95" ht="15.6" x14ac:dyDescent="0.3">
      <c r="A85" s="260">
        <v>2048</v>
      </c>
      <c r="B85" s="230"/>
      <c r="C85" s="66"/>
      <c r="D85" s="66"/>
      <c r="E85" s="263"/>
      <c r="F85" s="262"/>
    </row>
    <row r="86" spans="1:95" ht="15.6" x14ac:dyDescent="0.3">
      <c r="A86" s="264">
        <v>2049</v>
      </c>
      <c r="B86" s="230"/>
      <c r="C86" s="66"/>
      <c r="D86" s="66"/>
      <c r="E86" s="263"/>
      <c r="F86" s="262"/>
    </row>
    <row r="87" spans="1:95" ht="15.6" x14ac:dyDescent="0.3">
      <c r="A87" s="260">
        <v>2050</v>
      </c>
      <c r="B87" s="230"/>
      <c r="C87" s="66"/>
      <c r="D87" s="66"/>
      <c r="E87" s="263"/>
      <c r="F87" s="262"/>
    </row>
    <row r="88" spans="1:95" ht="15.6" x14ac:dyDescent="0.3">
      <c r="A88" s="260">
        <v>2051</v>
      </c>
      <c r="B88" s="230"/>
      <c r="C88" s="66"/>
      <c r="D88" s="66"/>
      <c r="E88" s="263"/>
      <c r="F88" s="262"/>
    </row>
    <row r="89" spans="1:95" ht="15.6" x14ac:dyDescent="0.3">
      <c r="A89" s="260">
        <v>2052</v>
      </c>
      <c r="B89" s="230"/>
      <c r="C89" s="66"/>
      <c r="D89" s="66"/>
      <c r="E89" s="263"/>
      <c r="F89" s="262"/>
    </row>
    <row r="90" spans="1:95" ht="15.6" x14ac:dyDescent="0.3">
      <c r="A90" s="264">
        <v>2053</v>
      </c>
      <c r="B90" s="230"/>
      <c r="C90" s="66"/>
      <c r="D90" s="66"/>
      <c r="E90" s="263"/>
      <c r="F90" s="262"/>
    </row>
    <row r="91" spans="1:95" ht="15.6" x14ac:dyDescent="0.3">
      <c r="A91" s="260">
        <v>2054</v>
      </c>
      <c r="B91" s="230"/>
      <c r="C91" s="66"/>
      <c r="D91" s="66"/>
      <c r="E91" s="263"/>
      <c r="F91" s="262"/>
    </row>
    <row r="92" spans="1:95" ht="15.6" x14ac:dyDescent="0.3">
      <c r="A92" s="260">
        <v>2055</v>
      </c>
      <c r="B92" s="230"/>
      <c r="C92" s="66"/>
      <c r="D92" s="66"/>
      <c r="E92" s="263"/>
      <c r="F92" s="262"/>
    </row>
    <row r="93" spans="1:95" ht="15.6" x14ac:dyDescent="0.3">
      <c r="A93" s="260">
        <v>2056</v>
      </c>
      <c r="B93" s="230"/>
      <c r="C93" s="66"/>
      <c r="D93" s="66"/>
      <c r="E93" s="263"/>
      <c r="F93" s="262"/>
    </row>
    <row r="94" spans="1:95" ht="15.6" x14ac:dyDescent="0.3">
      <c r="A94" s="264">
        <v>2057</v>
      </c>
      <c r="B94" s="230"/>
      <c r="C94" s="66"/>
      <c r="D94" s="66"/>
      <c r="E94" s="263"/>
      <c r="F94" s="262"/>
    </row>
    <row r="95" spans="1:95" ht="15.6" x14ac:dyDescent="0.3">
      <c r="A95" s="260">
        <v>2058</v>
      </c>
      <c r="B95" s="230"/>
      <c r="C95" s="66"/>
      <c r="D95" s="66"/>
      <c r="E95" s="263"/>
      <c r="F95" s="262"/>
    </row>
    <row r="96" spans="1:95" ht="15.6" x14ac:dyDescent="0.3">
      <c r="A96" s="260">
        <v>2059</v>
      </c>
      <c r="B96" s="230"/>
      <c r="C96" s="66"/>
      <c r="D96" s="66"/>
      <c r="E96" s="263"/>
      <c r="F96" s="262"/>
    </row>
    <row r="97" spans="1:6" ht="15.6" x14ac:dyDescent="0.3">
      <c r="A97" s="260">
        <v>2060</v>
      </c>
      <c r="B97" s="230"/>
      <c r="C97" s="66"/>
      <c r="D97" s="66"/>
      <c r="E97" s="263"/>
      <c r="F97" s="262"/>
    </row>
    <row r="98" spans="1:6" ht="15.6" x14ac:dyDescent="0.3">
      <c r="A98" s="264">
        <v>2061</v>
      </c>
      <c r="B98" s="230"/>
      <c r="C98" s="66"/>
      <c r="D98" s="66"/>
      <c r="E98" s="263"/>
      <c r="F98" s="262"/>
    </row>
    <row r="99" spans="1:6" ht="15.6" x14ac:dyDescent="0.3">
      <c r="A99" s="260">
        <v>2062</v>
      </c>
      <c r="B99" s="230"/>
      <c r="C99" s="66"/>
      <c r="D99" s="66"/>
      <c r="E99" s="263"/>
      <c r="F99" s="262"/>
    </row>
    <row r="100" spans="1:6" ht="15.6" x14ac:dyDescent="0.3">
      <c r="A100" s="260">
        <v>2063</v>
      </c>
      <c r="B100" s="230"/>
      <c r="C100" s="66"/>
      <c r="D100" s="66"/>
      <c r="E100" s="263"/>
      <c r="F100" s="262"/>
    </row>
    <row r="101" spans="1:6" ht="15.6" x14ac:dyDescent="0.3">
      <c r="A101" s="260">
        <v>2064</v>
      </c>
      <c r="B101" s="230"/>
      <c r="C101" s="66"/>
      <c r="D101" s="66"/>
      <c r="E101" s="263"/>
      <c r="F101" s="262"/>
    </row>
    <row r="102" spans="1:6" ht="15.6" x14ac:dyDescent="0.3">
      <c r="A102" s="264">
        <v>2065</v>
      </c>
      <c r="B102" s="230"/>
      <c r="C102" s="66"/>
      <c r="D102" s="66"/>
      <c r="E102" s="263"/>
      <c r="F102" s="262"/>
    </row>
    <row r="103" spans="1:6" ht="15.6" x14ac:dyDescent="0.3">
      <c r="A103" s="260">
        <v>2066</v>
      </c>
      <c r="B103" s="230"/>
      <c r="C103" s="66"/>
      <c r="D103" s="66"/>
      <c r="E103" s="263"/>
      <c r="F103" s="262"/>
    </row>
    <row r="104" spans="1:6" ht="15.6" x14ac:dyDescent="0.3">
      <c r="A104" s="260">
        <v>2067</v>
      </c>
      <c r="B104" s="230"/>
      <c r="C104" s="66"/>
      <c r="D104" s="66"/>
      <c r="E104" s="263"/>
      <c r="F104" s="262"/>
    </row>
    <row r="105" spans="1:6" ht="15.6" x14ac:dyDescent="0.3">
      <c r="A105" s="260">
        <v>2068</v>
      </c>
      <c r="B105" s="230"/>
      <c r="C105" s="66"/>
      <c r="D105" s="66"/>
      <c r="E105" s="263"/>
      <c r="F105" s="262"/>
    </row>
    <row r="106" spans="1:6" ht="15.6" x14ac:dyDescent="0.3">
      <c r="A106" s="264">
        <v>2069</v>
      </c>
      <c r="B106" s="230"/>
      <c r="C106" s="66"/>
      <c r="D106" s="66"/>
      <c r="E106" s="263"/>
      <c r="F106" s="262"/>
    </row>
    <row r="107" spans="1:6" ht="15.6" x14ac:dyDescent="0.3">
      <c r="A107" s="260">
        <v>2070</v>
      </c>
      <c r="B107" s="230"/>
      <c r="C107" s="66"/>
      <c r="D107" s="66"/>
      <c r="E107" s="263"/>
      <c r="F107" s="262"/>
    </row>
    <row r="108" spans="1:6" ht="15.6" x14ac:dyDescent="0.3">
      <c r="A108" s="260">
        <v>2071</v>
      </c>
      <c r="B108" s="230"/>
      <c r="C108" s="66"/>
      <c r="D108" s="66"/>
      <c r="E108" s="263"/>
      <c r="F108" s="262"/>
    </row>
    <row r="109" spans="1:6" ht="15.6" x14ac:dyDescent="0.3">
      <c r="A109" s="260">
        <v>2072</v>
      </c>
      <c r="B109" s="230"/>
      <c r="C109" s="66"/>
      <c r="D109" s="66"/>
      <c r="E109" s="263"/>
      <c r="F109" s="262"/>
    </row>
    <row r="110" spans="1:6" ht="15.6" x14ac:dyDescent="0.3">
      <c r="A110" s="264">
        <v>2073</v>
      </c>
      <c r="B110" s="230"/>
      <c r="C110" s="66"/>
      <c r="D110" s="66"/>
      <c r="E110" s="263"/>
      <c r="F110" s="262"/>
    </row>
    <row r="111" spans="1:6" ht="15.6" x14ac:dyDescent="0.3">
      <c r="A111" s="260">
        <v>2074</v>
      </c>
      <c r="B111" s="230"/>
      <c r="C111" s="66"/>
      <c r="D111" s="66"/>
      <c r="E111" s="263"/>
      <c r="F111" s="262"/>
    </row>
    <row r="112" spans="1:6" ht="15.6" x14ac:dyDescent="0.3">
      <c r="A112" s="260">
        <v>2075</v>
      </c>
      <c r="B112" s="230"/>
      <c r="C112" s="66"/>
      <c r="D112" s="66"/>
      <c r="E112" s="263"/>
      <c r="F112" s="262"/>
    </row>
    <row r="113" spans="1:6" ht="15.6" x14ac:dyDescent="0.3">
      <c r="A113" s="260">
        <v>2076</v>
      </c>
      <c r="B113" s="230"/>
      <c r="C113" s="66"/>
      <c r="D113" s="66"/>
      <c r="E113" s="263"/>
      <c r="F113" s="262"/>
    </row>
    <row r="114" spans="1:6" ht="15.6" x14ac:dyDescent="0.3">
      <c r="A114" s="264">
        <v>2077</v>
      </c>
      <c r="B114" s="230"/>
      <c r="C114" s="66"/>
      <c r="D114" s="66"/>
      <c r="E114" s="263"/>
      <c r="F114" s="262"/>
    </row>
    <row r="115" spans="1:6" ht="15.6" x14ac:dyDescent="0.3">
      <c r="A115" s="260">
        <v>2078</v>
      </c>
      <c r="B115" s="230"/>
      <c r="C115" s="66"/>
      <c r="D115" s="66"/>
      <c r="E115" s="263"/>
      <c r="F115" s="262"/>
    </row>
    <row r="116" spans="1:6" ht="15.6" x14ac:dyDescent="0.3">
      <c r="A116" s="260">
        <v>2079</v>
      </c>
      <c r="B116" s="230"/>
      <c r="C116" s="66"/>
      <c r="D116" s="66"/>
      <c r="E116" s="263"/>
      <c r="F116" s="262"/>
    </row>
    <row r="117" spans="1:6" ht="15.6" x14ac:dyDescent="0.3">
      <c r="A117" s="260">
        <v>2080</v>
      </c>
      <c r="B117" s="230"/>
      <c r="C117" s="66"/>
      <c r="D117" s="66"/>
      <c r="E117" s="263"/>
      <c r="F117" s="262"/>
    </row>
    <row r="118" spans="1:6" ht="15.6" x14ac:dyDescent="0.3">
      <c r="A118" s="264">
        <v>2081</v>
      </c>
      <c r="B118" s="230"/>
      <c r="C118" s="66"/>
      <c r="D118" s="66"/>
      <c r="E118" s="263"/>
      <c r="F118" s="262"/>
    </row>
    <row r="119" spans="1:6" ht="15.6" x14ac:dyDescent="0.3">
      <c r="A119" s="260">
        <v>2082</v>
      </c>
      <c r="B119" s="230"/>
      <c r="C119" s="66"/>
      <c r="D119" s="66"/>
      <c r="E119" s="263"/>
      <c r="F119" s="262"/>
    </row>
    <row r="120" spans="1:6" ht="15.6" x14ac:dyDescent="0.3">
      <c r="A120" s="260">
        <v>2083</v>
      </c>
      <c r="B120" s="230"/>
      <c r="C120" s="66"/>
      <c r="D120" s="66"/>
      <c r="E120" s="263"/>
      <c r="F120" s="262"/>
    </row>
    <row r="121" spans="1:6" ht="15.6" x14ac:dyDescent="0.3">
      <c r="A121" s="260">
        <v>2084</v>
      </c>
      <c r="B121" s="230"/>
      <c r="C121" s="66"/>
      <c r="D121" s="66"/>
      <c r="E121" s="263"/>
      <c r="F121" s="262"/>
    </row>
    <row r="122" spans="1:6" ht="15.6" x14ac:dyDescent="0.3">
      <c r="A122" s="264">
        <v>2085</v>
      </c>
      <c r="B122" s="230"/>
      <c r="C122" s="66"/>
      <c r="D122" s="66"/>
      <c r="E122" s="263"/>
      <c r="F122" s="262"/>
    </row>
    <row r="123" spans="1:6" ht="15.6" x14ac:dyDescent="0.3">
      <c r="A123" s="260">
        <v>2086</v>
      </c>
      <c r="B123" s="230"/>
      <c r="C123" s="66"/>
      <c r="D123" s="66"/>
      <c r="E123" s="263"/>
      <c r="F123" s="262"/>
    </row>
    <row r="124" spans="1:6" ht="15.6" x14ac:dyDescent="0.3">
      <c r="A124" s="260">
        <v>2087</v>
      </c>
      <c r="B124" s="230"/>
      <c r="C124" s="66"/>
      <c r="D124" s="66"/>
      <c r="E124" s="263"/>
      <c r="F124" s="262"/>
    </row>
    <row r="125" spans="1:6" ht="15.6" x14ac:dyDescent="0.3">
      <c r="A125" s="260">
        <v>2088</v>
      </c>
      <c r="B125" s="230"/>
      <c r="C125" s="66"/>
      <c r="D125" s="66"/>
      <c r="E125" s="263"/>
      <c r="F125" s="262"/>
    </row>
    <row r="126" spans="1:6" ht="15.6" x14ac:dyDescent="0.3">
      <c r="A126" s="264">
        <v>2089</v>
      </c>
      <c r="B126" s="230"/>
      <c r="C126" s="66"/>
      <c r="D126" s="66"/>
      <c r="E126" s="263"/>
      <c r="F126" s="262"/>
    </row>
    <row r="127" spans="1:6" ht="15.6" x14ac:dyDescent="0.3">
      <c r="A127" s="260">
        <v>2090</v>
      </c>
      <c r="B127" s="230"/>
      <c r="C127" s="66"/>
      <c r="D127" s="66"/>
      <c r="E127" s="263"/>
      <c r="F127" s="262"/>
    </row>
    <row r="128" spans="1:6" ht="15.6" x14ac:dyDescent="0.3">
      <c r="A128" s="260">
        <v>2091</v>
      </c>
      <c r="B128" s="230"/>
      <c r="C128" s="66"/>
      <c r="D128" s="66"/>
      <c r="E128" s="263"/>
      <c r="F128" s="262"/>
    </row>
    <row r="129" spans="1:6" ht="15.6" x14ac:dyDescent="0.3">
      <c r="A129" s="260">
        <v>2092</v>
      </c>
      <c r="B129" s="230"/>
      <c r="C129" s="66"/>
      <c r="D129" s="66"/>
      <c r="E129" s="263"/>
      <c r="F129" s="262"/>
    </row>
    <row r="130" spans="1:6" ht="15.6" x14ac:dyDescent="0.3">
      <c r="A130" s="264">
        <v>2093</v>
      </c>
      <c r="B130" s="230"/>
      <c r="C130" s="66"/>
      <c r="D130" s="66"/>
      <c r="E130" s="263"/>
      <c r="F130" s="262"/>
    </row>
    <row r="131" spans="1:6" ht="15.6" x14ac:dyDescent="0.3">
      <c r="A131" s="260">
        <v>2094</v>
      </c>
      <c r="B131" s="230"/>
      <c r="C131" s="66"/>
      <c r="D131" s="66"/>
      <c r="E131" s="263"/>
      <c r="F131" s="262"/>
    </row>
    <row r="132" spans="1:6" ht="15.6" x14ac:dyDescent="0.3">
      <c r="A132" s="260">
        <v>2095</v>
      </c>
      <c r="B132" s="230"/>
      <c r="C132" s="66"/>
      <c r="D132" s="66"/>
      <c r="E132" s="263"/>
      <c r="F132" s="262"/>
    </row>
    <row r="133" spans="1:6" ht="15.6" x14ac:dyDescent="0.3">
      <c r="A133" s="260">
        <v>2096</v>
      </c>
      <c r="B133" s="230"/>
      <c r="C133" s="66"/>
      <c r="D133" s="66"/>
      <c r="E133" s="263"/>
      <c r="F133" s="262"/>
    </row>
    <row r="134" spans="1:6" ht="15.6" x14ac:dyDescent="0.3">
      <c r="A134" s="264">
        <v>2097</v>
      </c>
      <c r="B134" s="230"/>
      <c r="C134" s="66"/>
      <c r="D134" s="66"/>
      <c r="E134" s="263"/>
      <c r="F134" s="262"/>
    </row>
    <row r="135" spans="1:6" ht="15.6" x14ac:dyDescent="0.3">
      <c r="A135" s="260">
        <v>2098</v>
      </c>
      <c r="B135" s="230"/>
      <c r="C135" s="66"/>
      <c r="D135" s="66"/>
      <c r="E135" s="263"/>
      <c r="F135" s="262"/>
    </row>
    <row r="136" spans="1:6" ht="15.6" x14ac:dyDescent="0.3">
      <c r="A136" s="260">
        <v>2099</v>
      </c>
      <c r="B136" s="230"/>
      <c r="C136" s="66"/>
      <c r="D136" s="66"/>
      <c r="E136" s="263"/>
      <c r="F136" s="262"/>
    </row>
    <row r="137" spans="1:6" ht="15.6" x14ac:dyDescent="0.3">
      <c r="A137" s="260">
        <v>2100</v>
      </c>
      <c r="B137" s="230"/>
      <c r="C137" s="66"/>
      <c r="D137" s="66"/>
      <c r="E137" s="263"/>
      <c r="F137" s="262"/>
    </row>
    <row r="138" spans="1:6" ht="15.6" x14ac:dyDescent="0.3">
      <c r="A138" s="264">
        <v>2101</v>
      </c>
      <c r="B138" s="230"/>
      <c r="C138" s="66"/>
      <c r="D138" s="66"/>
      <c r="E138" s="263"/>
      <c r="F138" s="262"/>
    </row>
    <row r="139" spans="1:6" ht="15.6" x14ac:dyDescent="0.3">
      <c r="A139" s="260">
        <v>2102</v>
      </c>
      <c r="B139" s="230"/>
      <c r="C139" s="66"/>
      <c r="D139" s="66"/>
      <c r="E139" s="263"/>
      <c r="F139" s="262"/>
    </row>
    <row r="140" spans="1:6" ht="15.6" x14ac:dyDescent="0.3">
      <c r="A140" s="260">
        <v>2103</v>
      </c>
      <c r="B140" s="230"/>
      <c r="C140" s="66"/>
      <c r="D140" s="66"/>
      <c r="E140" s="263"/>
      <c r="F140" s="262"/>
    </row>
    <row r="141" spans="1:6" ht="15.6" x14ac:dyDescent="0.3">
      <c r="A141" s="260">
        <v>2104</v>
      </c>
      <c r="B141" s="230"/>
      <c r="C141" s="66"/>
      <c r="D141" s="66"/>
      <c r="E141" s="263"/>
      <c r="F141" s="262"/>
    </row>
    <row r="142" spans="1:6" ht="15.6" x14ac:dyDescent="0.3">
      <c r="A142" s="264">
        <v>2105</v>
      </c>
      <c r="B142" s="230"/>
      <c r="C142" s="66"/>
      <c r="D142" s="66"/>
      <c r="E142" s="263"/>
      <c r="F142" s="262"/>
    </row>
    <row r="143" spans="1:6" ht="15.6" x14ac:dyDescent="0.3">
      <c r="A143" s="260">
        <v>2106</v>
      </c>
      <c r="B143" s="230"/>
      <c r="C143" s="66"/>
      <c r="D143" s="66"/>
      <c r="E143" s="263"/>
      <c r="F143" s="262"/>
    </row>
    <row r="144" spans="1:6" ht="15.6" x14ac:dyDescent="0.3">
      <c r="A144" s="260">
        <v>2107</v>
      </c>
      <c r="B144" s="230"/>
      <c r="C144" s="66"/>
      <c r="D144" s="66"/>
      <c r="E144" s="263"/>
      <c r="F144" s="262"/>
    </row>
    <row r="145" spans="1:6" ht="15.6" x14ac:dyDescent="0.3">
      <c r="A145" s="260">
        <v>2108</v>
      </c>
      <c r="B145" s="230"/>
      <c r="C145" s="66"/>
      <c r="D145" s="66"/>
      <c r="E145" s="263"/>
      <c r="F145" s="262"/>
    </row>
    <row r="146" spans="1:6" ht="15.6" x14ac:dyDescent="0.3">
      <c r="A146" s="264">
        <v>2109</v>
      </c>
      <c r="B146" s="230"/>
      <c r="C146" s="66"/>
      <c r="D146" s="66"/>
      <c r="E146" s="263"/>
      <c r="F146" s="262"/>
    </row>
    <row r="147" spans="1:6" ht="15.6" x14ac:dyDescent="0.3">
      <c r="A147" s="260">
        <v>2110</v>
      </c>
      <c r="B147" s="230"/>
      <c r="C147" s="66"/>
      <c r="D147" s="66"/>
      <c r="E147" s="263"/>
      <c r="F147" s="262"/>
    </row>
    <row r="148" spans="1:6" ht="15.6" x14ac:dyDescent="0.3">
      <c r="A148" s="260">
        <v>2111</v>
      </c>
      <c r="B148" s="230"/>
      <c r="C148" s="66"/>
      <c r="D148" s="66"/>
      <c r="E148" s="263"/>
      <c r="F148" s="262"/>
    </row>
    <row r="149" spans="1:6" ht="15.6" x14ac:dyDescent="0.3">
      <c r="A149" s="260">
        <v>2112</v>
      </c>
      <c r="B149" s="230"/>
      <c r="C149" s="66"/>
      <c r="D149" s="66"/>
      <c r="E149" s="263"/>
      <c r="F149" s="262"/>
    </row>
    <row r="150" spans="1:6" ht="15.6" x14ac:dyDescent="0.3">
      <c r="A150" s="264">
        <v>2113</v>
      </c>
      <c r="B150" s="230"/>
      <c r="C150" s="66"/>
      <c r="D150" s="66"/>
      <c r="E150" s="263"/>
      <c r="F150" s="262"/>
    </row>
    <row r="151" spans="1:6" ht="15.6" x14ac:dyDescent="0.3">
      <c r="A151" s="260">
        <v>2114</v>
      </c>
      <c r="B151" s="230"/>
      <c r="C151" s="66"/>
      <c r="D151" s="66"/>
      <c r="E151" s="263"/>
      <c r="F151" s="262"/>
    </row>
    <row r="152" spans="1:6" ht="15.6" x14ac:dyDescent="0.3">
      <c r="A152" s="260">
        <v>2115</v>
      </c>
      <c r="B152" s="230"/>
      <c r="C152" s="66"/>
      <c r="D152" s="66"/>
      <c r="E152" s="263"/>
      <c r="F152" s="262"/>
    </row>
    <row r="153" spans="1:6" ht="15.6" x14ac:dyDescent="0.3">
      <c r="A153" s="260">
        <v>2116</v>
      </c>
      <c r="B153" s="230"/>
      <c r="C153" s="66"/>
      <c r="D153" s="66"/>
      <c r="E153" s="263"/>
      <c r="F153" s="262"/>
    </row>
    <row r="154" spans="1:6" ht="15.6" x14ac:dyDescent="0.3">
      <c r="A154" s="264">
        <v>2117</v>
      </c>
      <c r="B154" s="230"/>
      <c r="C154" s="66"/>
      <c r="D154" s="66"/>
      <c r="E154" s="263"/>
      <c r="F154" s="262"/>
    </row>
    <row r="155" spans="1:6" ht="15.6" x14ac:dyDescent="0.3">
      <c r="A155" s="260">
        <v>2118</v>
      </c>
      <c r="B155" s="230"/>
      <c r="C155" s="66"/>
      <c r="D155" s="66"/>
      <c r="E155" s="263"/>
      <c r="F155" s="262"/>
    </row>
    <row r="156" spans="1:6" ht="15.6" x14ac:dyDescent="0.3">
      <c r="A156" s="260">
        <v>2119</v>
      </c>
      <c r="B156" s="230"/>
      <c r="C156" s="66"/>
      <c r="D156" s="66"/>
      <c r="E156" s="263"/>
      <c r="F156" s="262"/>
    </row>
    <row r="157" spans="1:6" ht="15.6" x14ac:dyDescent="0.3">
      <c r="A157" s="260">
        <v>2120</v>
      </c>
      <c r="B157" s="230"/>
      <c r="C157" s="66"/>
      <c r="D157" s="66"/>
      <c r="E157" s="263"/>
      <c r="F157" s="262"/>
    </row>
    <row r="158" spans="1:6" ht="15.6" x14ac:dyDescent="0.3">
      <c r="A158" s="264">
        <v>2121</v>
      </c>
      <c r="B158" s="230"/>
      <c r="C158" s="66"/>
      <c r="D158" s="66"/>
      <c r="E158" s="263"/>
      <c r="F158" s="262"/>
    </row>
    <row r="159" spans="1:6" ht="15.6" x14ac:dyDescent="0.3">
      <c r="A159" s="260">
        <v>2122</v>
      </c>
      <c r="B159" s="230"/>
      <c r="C159" s="66"/>
      <c r="D159" s="66"/>
      <c r="E159" s="263"/>
      <c r="F159" s="262"/>
    </row>
    <row r="160" spans="1:6" ht="15.6" x14ac:dyDescent="0.3">
      <c r="A160" s="260">
        <v>2123</v>
      </c>
      <c r="B160" s="230"/>
      <c r="C160" s="66"/>
      <c r="D160" s="66"/>
      <c r="E160" s="263"/>
      <c r="F160" s="262"/>
    </row>
    <row r="161" spans="1:6" ht="15.6" x14ac:dyDescent="0.3">
      <c r="A161" s="260">
        <v>2124</v>
      </c>
      <c r="B161" s="230"/>
      <c r="C161" s="66"/>
      <c r="D161" s="66"/>
      <c r="E161" s="263"/>
      <c r="F161" s="262"/>
    </row>
    <row r="162" spans="1:6" ht="15.6" x14ac:dyDescent="0.3">
      <c r="A162" s="264">
        <v>2125</v>
      </c>
      <c r="B162" s="230"/>
      <c r="C162" s="66"/>
      <c r="D162" s="66"/>
      <c r="E162" s="263"/>
      <c r="F162" s="262"/>
    </row>
    <row r="163" spans="1:6" ht="15.6" x14ac:dyDescent="0.3">
      <c r="A163" s="260">
        <v>2126</v>
      </c>
      <c r="B163" s="230"/>
      <c r="C163" s="66"/>
      <c r="D163" s="66"/>
      <c r="E163" s="263"/>
      <c r="F163" s="262"/>
    </row>
    <row r="164" spans="1:6" ht="15.6" x14ac:dyDescent="0.3">
      <c r="A164" s="260">
        <v>2127</v>
      </c>
      <c r="B164" s="230"/>
      <c r="C164" s="66"/>
      <c r="D164" s="66"/>
      <c r="E164" s="263"/>
      <c r="F164" s="262"/>
    </row>
    <row r="165" spans="1:6" ht="15.6" x14ac:dyDescent="0.3">
      <c r="A165" s="260">
        <v>2128</v>
      </c>
      <c r="B165" s="230"/>
      <c r="C165" s="66"/>
      <c r="D165" s="66"/>
      <c r="E165" s="263"/>
      <c r="F165" s="262"/>
    </row>
    <row r="166" spans="1:6" ht="15.6" x14ac:dyDescent="0.3">
      <c r="A166" s="264">
        <v>2129</v>
      </c>
      <c r="B166" s="230"/>
      <c r="C166" s="66"/>
      <c r="D166" s="66"/>
      <c r="E166" s="263"/>
      <c r="F166" s="262"/>
    </row>
    <row r="167" spans="1:6" ht="15.6" x14ac:dyDescent="0.3">
      <c r="A167" s="260">
        <v>2130</v>
      </c>
      <c r="B167" s="230"/>
      <c r="C167" s="66"/>
      <c r="D167" s="66"/>
      <c r="E167" s="263"/>
      <c r="F167" s="262"/>
    </row>
    <row r="168" spans="1:6" ht="15.6" x14ac:dyDescent="0.3">
      <c r="A168" s="260">
        <v>2131</v>
      </c>
      <c r="B168" s="230"/>
      <c r="C168" s="66"/>
      <c r="D168" s="66"/>
      <c r="E168" s="263"/>
      <c r="F168" s="262"/>
    </row>
    <row r="169" spans="1:6" ht="15.6" x14ac:dyDescent="0.3">
      <c r="A169" s="260">
        <v>2132</v>
      </c>
      <c r="B169" s="230"/>
      <c r="C169" s="66"/>
      <c r="D169" s="66"/>
      <c r="E169" s="263"/>
      <c r="F169" s="262"/>
    </row>
    <row r="170" spans="1:6" ht="15.6" x14ac:dyDescent="0.3">
      <c r="A170" s="264">
        <v>2133</v>
      </c>
      <c r="B170" s="230"/>
      <c r="C170" s="66"/>
      <c r="D170" s="66"/>
      <c r="E170" s="263"/>
      <c r="F170" s="262"/>
    </row>
    <row r="171" spans="1:6" ht="15.6" x14ac:dyDescent="0.3">
      <c r="A171" s="260">
        <v>2134</v>
      </c>
      <c r="B171" s="230"/>
      <c r="C171" s="66"/>
      <c r="D171" s="66"/>
      <c r="E171" s="263"/>
      <c r="F171" s="262"/>
    </row>
    <row r="172" spans="1:6" ht="15.6" x14ac:dyDescent="0.3">
      <c r="A172" s="260">
        <v>2135</v>
      </c>
      <c r="B172" s="230"/>
      <c r="C172" s="66"/>
      <c r="D172" s="66"/>
      <c r="E172" s="263"/>
      <c r="F172" s="262"/>
    </row>
    <row r="173" spans="1:6" ht="15.6" x14ac:dyDescent="0.3">
      <c r="A173" s="260">
        <v>2136</v>
      </c>
      <c r="B173" s="230"/>
      <c r="C173" s="66"/>
      <c r="D173" s="66"/>
      <c r="E173" s="263"/>
      <c r="F173" s="262"/>
    </row>
    <row r="174" spans="1:6" ht="15.6" x14ac:dyDescent="0.3">
      <c r="A174" s="264">
        <v>2137</v>
      </c>
      <c r="B174" s="230"/>
      <c r="C174" s="66"/>
      <c r="D174" s="66"/>
      <c r="E174" s="263"/>
      <c r="F174" s="262"/>
    </row>
    <row r="175" spans="1:6" ht="15.6" x14ac:dyDescent="0.3">
      <c r="A175" s="260">
        <v>2138</v>
      </c>
      <c r="B175" s="230"/>
      <c r="C175" s="66"/>
      <c r="D175" s="66"/>
      <c r="E175" s="263"/>
      <c r="F175" s="262"/>
    </row>
    <row r="176" spans="1:6" ht="15.6" x14ac:dyDescent="0.3">
      <c r="A176" s="260">
        <v>2139</v>
      </c>
      <c r="B176" s="230"/>
      <c r="C176" s="66"/>
      <c r="D176" s="66"/>
      <c r="E176" s="263"/>
      <c r="F176" s="262"/>
    </row>
    <row r="177" spans="1:6" ht="15.6" x14ac:dyDescent="0.3">
      <c r="A177" s="260">
        <v>2140</v>
      </c>
      <c r="B177" s="230"/>
      <c r="C177" s="66"/>
      <c r="D177" s="66"/>
      <c r="E177" s="263"/>
      <c r="F177" s="262"/>
    </row>
    <row r="178" spans="1:6" ht="15.6" x14ac:dyDescent="0.3">
      <c r="A178" s="260">
        <v>2141</v>
      </c>
      <c r="B178" s="230"/>
      <c r="C178" s="66"/>
      <c r="D178" s="66"/>
      <c r="E178" s="263"/>
      <c r="F178" s="262"/>
    </row>
    <row r="179" spans="1:6" ht="15.6" x14ac:dyDescent="0.3">
      <c r="A179" s="260">
        <v>2142</v>
      </c>
      <c r="B179" s="230"/>
      <c r="C179" s="66"/>
      <c r="D179" s="66"/>
      <c r="E179" s="263"/>
      <c r="F179" s="262"/>
    </row>
    <row r="180" spans="1:6" ht="15.6" x14ac:dyDescent="0.3">
      <c r="A180" s="260">
        <v>2143</v>
      </c>
      <c r="B180" s="230"/>
      <c r="C180" s="66"/>
      <c r="D180" s="66"/>
      <c r="E180" s="263"/>
      <c r="F180" s="262"/>
    </row>
    <row r="181" spans="1:6" ht="16.2" thickBot="1" x14ac:dyDescent="0.35">
      <c r="A181" s="261">
        <v>2144</v>
      </c>
      <c r="B181" s="230"/>
      <c r="C181" s="66"/>
      <c r="D181" s="66"/>
      <c r="E181" s="263"/>
      <c r="F181" s="262"/>
    </row>
    <row r="182" spans="1:6" ht="15.6" x14ac:dyDescent="0.3">
      <c r="A182" s="260"/>
      <c r="B182" s="229"/>
      <c r="C182" s="19"/>
      <c r="D182" s="19"/>
      <c r="E182" s="89"/>
      <c r="F182" s="89"/>
    </row>
    <row r="183" spans="1:6" ht="15.6" x14ac:dyDescent="0.3">
      <c r="A183" s="260"/>
      <c r="B183" s="229"/>
      <c r="C183" s="19"/>
      <c r="D183" s="19"/>
      <c r="E183" s="89"/>
      <c r="F183" s="89"/>
    </row>
    <row r="184" spans="1:6" ht="15.6" x14ac:dyDescent="0.3">
      <c r="A184" s="260"/>
      <c r="B184" s="229"/>
      <c r="C184" s="19"/>
      <c r="D184" s="19"/>
      <c r="E184" s="89"/>
      <c r="F184" s="89"/>
    </row>
    <row r="185" spans="1:6" ht="15.6" x14ac:dyDescent="0.3">
      <c r="A185" s="260"/>
      <c r="B185" s="229"/>
      <c r="C185" s="19"/>
      <c r="D185" s="19"/>
      <c r="E185" s="89"/>
      <c r="F185" s="89"/>
    </row>
    <row r="186" spans="1:6" ht="15.6" x14ac:dyDescent="0.3">
      <c r="A186" s="260"/>
      <c r="B186" s="229"/>
      <c r="C186" s="19"/>
      <c r="D186" s="19"/>
      <c r="E186" s="89"/>
      <c r="F186" s="89"/>
    </row>
    <row r="187" spans="1:6" ht="15.6" x14ac:dyDescent="0.3">
      <c r="A187" s="260"/>
      <c r="B187" s="229"/>
      <c r="C187" s="19"/>
      <c r="D187" s="19"/>
      <c r="E187" s="89"/>
      <c r="F187" s="89"/>
    </row>
    <row r="188" spans="1:6" ht="15.6" x14ac:dyDescent="0.3">
      <c r="A188" s="260"/>
      <c r="B188" s="229"/>
      <c r="C188" s="19"/>
      <c r="D188" s="19"/>
      <c r="E188" s="89"/>
      <c r="F188" s="89"/>
    </row>
    <row r="189" spans="1:6" ht="15.6" x14ac:dyDescent="0.3">
      <c r="A189" s="260"/>
      <c r="B189" s="229"/>
      <c r="C189" s="19"/>
      <c r="D189" s="19"/>
      <c r="E189" s="89"/>
      <c r="F189" s="89"/>
    </row>
    <row r="190" spans="1:6" ht="15.6" x14ac:dyDescent="0.3">
      <c r="A190" s="260"/>
      <c r="B190" s="229"/>
      <c r="C190" s="19"/>
      <c r="D190" s="19"/>
      <c r="E190" s="89"/>
      <c r="F190" s="89"/>
    </row>
    <row r="191" spans="1:6" ht="15.6" x14ac:dyDescent="0.3">
      <c r="A191" s="260"/>
      <c r="B191" s="229"/>
      <c r="C191" s="19"/>
      <c r="D191" s="19"/>
      <c r="E191" s="89"/>
      <c r="F191" s="89"/>
    </row>
    <row r="192" spans="1:6" ht="15.6" x14ac:dyDescent="0.3">
      <c r="A192" s="260"/>
      <c r="B192" s="229"/>
      <c r="C192" s="19"/>
      <c r="D192" s="19"/>
      <c r="E192" s="89"/>
      <c r="F192" s="89"/>
    </row>
    <row r="193" spans="1:6" ht="15.6" x14ac:dyDescent="0.3">
      <c r="A193" s="260"/>
      <c r="B193" s="229"/>
      <c r="C193" s="19"/>
      <c r="D193" s="19"/>
      <c r="E193" s="89"/>
      <c r="F193" s="89"/>
    </row>
    <row r="194" spans="1:6" ht="15.6" x14ac:dyDescent="0.3">
      <c r="A194" s="260"/>
      <c r="B194" s="229"/>
      <c r="C194" s="19"/>
      <c r="D194" s="19"/>
      <c r="E194" s="89"/>
      <c r="F194" s="89"/>
    </row>
    <row r="195" spans="1:6" ht="15.6" x14ac:dyDescent="0.3">
      <c r="A195" s="260"/>
      <c r="B195" s="229"/>
      <c r="C195" s="19"/>
      <c r="D195" s="19"/>
      <c r="E195" s="89"/>
      <c r="F195" s="89"/>
    </row>
    <row r="196" spans="1:6" ht="15.6" x14ac:dyDescent="0.3">
      <c r="A196" s="260"/>
      <c r="B196" s="229"/>
      <c r="C196" s="19"/>
      <c r="D196" s="19"/>
      <c r="E196" s="89"/>
      <c r="F196" s="89"/>
    </row>
    <row r="197" spans="1:6" ht="15.6" x14ac:dyDescent="0.3">
      <c r="A197" s="260"/>
      <c r="B197" s="229"/>
      <c r="C197" s="19"/>
      <c r="D197" s="19"/>
      <c r="E197" s="89"/>
      <c r="F197" s="89"/>
    </row>
    <row r="198" spans="1:6" ht="15.6" x14ac:dyDescent="0.3">
      <c r="A198" s="260"/>
      <c r="B198" s="229"/>
      <c r="C198" s="19"/>
      <c r="D198" s="19"/>
      <c r="E198" s="89"/>
      <c r="F198" s="89"/>
    </row>
    <row r="199" spans="1:6" ht="15.6" x14ac:dyDescent="0.3">
      <c r="A199" s="260"/>
      <c r="B199" s="229"/>
      <c r="C199" s="19"/>
      <c r="D199" s="19"/>
      <c r="E199" s="89"/>
      <c r="F199" s="89"/>
    </row>
    <row r="200" spans="1:6" ht="15.6" x14ac:dyDescent="0.3">
      <c r="A200" s="260"/>
      <c r="B200" s="229"/>
      <c r="C200" s="19"/>
      <c r="D200" s="19"/>
      <c r="E200" s="89"/>
      <c r="F200" s="89"/>
    </row>
    <row r="201" spans="1:6" ht="15.6" x14ac:dyDescent="0.3">
      <c r="A201" s="260"/>
      <c r="B201" s="229"/>
      <c r="C201" s="19"/>
      <c r="D201" s="19"/>
      <c r="E201" s="89"/>
      <c r="F201" s="89"/>
    </row>
    <row r="202" spans="1:6" ht="15.6" x14ac:dyDescent="0.3">
      <c r="A202" s="260"/>
      <c r="B202" s="229"/>
      <c r="C202" s="19"/>
      <c r="D202" s="19"/>
      <c r="E202" s="89"/>
      <c r="F202" s="89"/>
    </row>
    <row r="203" spans="1:6" ht="15.6" x14ac:dyDescent="0.3">
      <c r="A203" s="260"/>
      <c r="B203" s="229"/>
      <c r="C203" s="19"/>
      <c r="D203" s="19"/>
      <c r="E203" s="89"/>
      <c r="F203" s="89"/>
    </row>
    <row r="204" spans="1:6" ht="15.6" x14ac:dyDescent="0.3">
      <c r="A204" s="260"/>
      <c r="B204" s="229"/>
      <c r="C204" s="19"/>
      <c r="D204" s="19"/>
      <c r="E204" s="89"/>
      <c r="F204" s="89"/>
    </row>
    <row r="205" spans="1:6" ht="15.6" x14ac:dyDescent="0.3">
      <c r="A205" s="260"/>
      <c r="B205" s="229"/>
      <c r="C205" s="19"/>
      <c r="D205" s="19"/>
      <c r="E205" s="89"/>
      <c r="F205" s="89"/>
    </row>
    <row r="206" spans="1:6" ht="15.6" x14ac:dyDescent="0.3">
      <c r="A206" s="260"/>
      <c r="B206" s="229"/>
      <c r="C206" s="19"/>
      <c r="D206" s="19"/>
      <c r="E206" s="89"/>
      <c r="F206" s="89"/>
    </row>
    <row r="207" spans="1:6" ht="15.6" x14ac:dyDescent="0.3">
      <c r="A207" s="260"/>
      <c r="B207" s="229"/>
      <c r="C207" s="19"/>
      <c r="D207" s="19"/>
      <c r="E207" s="89"/>
      <c r="F207" s="89"/>
    </row>
    <row r="208" spans="1:6" ht="15.6" x14ac:dyDescent="0.3">
      <c r="A208" s="260"/>
      <c r="B208" s="229"/>
      <c r="C208" s="19"/>
      <c r="D208" s="19"/>
      <c r="E208" s="89"/>
      <c r="F208" s="89"/>
    </row>
    <row r="209" spans="1:6" ht="15.6" x14ac:dyDescent="0.3">
      <c r="A209" s="260"/>
      <c r="B209" s="229"/>
      <c r="C209" s="19"/>
      <c r="D209" s="19"/>
      <c r="E209" s="89"/>
      <c r="F209" s="89"/>
    </row>
    <row r="210" spans="1:6" ht="15.6" x14ac:dyDescent="0.3">
      <c r="A210" s="260"/>
      <c r="B210" s="229"/>
      <c r="C210" s="19"/>
      <c r="D210" s="19"/>
      <c r="E210" s="89"/>
      <c r="F210" s="89"/>
    </row>
    <row r="211" spans="1:6" ht="15.6" x14ac:dyDescent="0.3">
      <c r="A211" s="260"/>
      <c r="B211" s="229"/>
      <c r="C211" s="19"/>
      <c r="D211" s="19"/>
      <c r="E211" s="89"/>
      <c r="F211" s="89"/>
    </row>
    <row r="212" spans="1:6" ht="15.6" x14ac:dyDescent="0.3">
      <c r="A212" s="260"/>
      <c r="B212" s="229"/>
      <c r="C212" s="19"/>
      <c r="D212" s="19"/>
      <c r="E212" s="89"/>
      <c r="F212" s="89"/>
    </row>
    <row r="213" spans="1:6" x14ac:dyDescent="0.3">
      <c r="A213" s="259"/>
      <c r="C213"/>
      <c r="E213" s="258"/>
      <c r="F213" s="258"/>
    </row>
    <row r="214" spans="1:6" x14ac:dyDescent="0.3">
      <c r="A214" s="259"/>
      <c r="C214"/>
      <c r="E214" s="258"/>
      <c r="F214" s="258"/>
    </row>
    <row r="215" spans="1:6" x14ac:dyDescent="0.3">
      <c r="A215" s="259"/>
      <c r="C215"/>
      <c r="E215" s="258"/>
      <c r="F215" s="258"/>
    </row>
    <row r="216" spans="1:6" x14ac:dyDescent="0.3">
      <c r="A216" s="259"/>
      <c r="C216"/>
      <c r="E216" s="258"/>
      <c r="F216" s="258"/>
    </row>
    <row r="217" spans="1:6" x14ac:dyDescent="0.3">
      <c r="A217" s="259"/>
      <c r="C217"/>
      <c r="E217" s="258"/>
      <c r="F217" s="258"/>
    </row>
    <row r="218" spans="1:6" x14ac:dyDescent="0.3">
      <c r="A218" s="259"/>
      <c r="C218"/>
      <c r="E218" s="258"/>
      <c r="F218" s="258"/>
    </row>
    <row r="219" spans="1:6" x14ac:dyDescent="0.3">
      <c r="A219" s="259"/>
      <c r="C219"/>
      <c r="E219" s="258"/>
      <c r="F219" s="258"/>
    </row>
    <row r="220" spans="1:6" x14ac:dyDescent="0.3">
      <c r="A220" s="259"/>
      <c r="C220"/>
      <c r="E220" s="258"/>
      <c r="F220" s="258"/>
    </row>
    <row r="221" spans="1:6" x14ac:dyDescent="0.3">
      <c r="A221" s="259"/>
      <c r="C221"/>
      <c r="E221" s="258"/>
      <c r="F221" s="258"/>
    </row>
    <row r="222" spans="1:6" x14ac:dyDescent="0.3">
      <c r="A222" s="259"/>
      <c r="C222"/>
      <c r="F222" s="258"/>
    </row>
    <row r="223" spans="1:6" x14ac:dyDescent="0.3">
      <c r="C223"/>
      <c r="D223" s="233" t="s">
        <v>235</v>
      </c>
      <c r="E223">
        <f>(E49-E31)/($A$49-$A$31)</f>
        <v>3.7348601553175184E-3</v>
      </c>
      <c r="F223">
        <f>(F49-F31)/($A$49-$A$31)</f>
        <v>2.8875387377209133E-3</v>
      </c>
    </row>
    <row r="224" spans="1:6" x14ac:dyDescent="0.3">
      <c r="C224"/>
      <c r="D224" s="233" t="s">
        <v>234</v>
      </c>
      <c r="E224" s="257">
        <f>E49-$A$49*E223</f>
        <v>-7.3504188077317343</v>
      </c>
      <c r="F224" s="257">
        <f>F49-$A$49*F223</f>
        <v>-5.6897624317142697</v>
      </c>
    </row>
    <row r="225" spans="3:6" x14ac:dyDescent="0.3">
      <c r="C225"/>
      <c r="D225" s="233" t="s">
        <v>233</v>
      </c>
      <c r="E225" s="233">
        <f>(0.5-E224)/E223</f>
        <v>2101.931124932396</v>
      </c>
      <c r="F225" s="233">
        <f>(0.5-F224)/F223</f>
        <v>2143.6119110214076</v>
      </c>
    </row>
    <row r="226" spans="3:6" x14ac:dyDescent="0.3">
      <c r="C226"/>
    </row>
  </sheetData>
  <mergeCells count="2">
    <mergeCell ref="A4:F4"/>
    <mergeCell ref="H55:I5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8"/>
  <sheetViews>
    <sheetView workbookViewId="0"/>
  </sheetViews>
  <sheetFormatPr baseColWidth="10" defaultRowHeight="14.4" x14ac:dyDescent="0.3"/>
  <cols>
    <col min="2" max="5" width="12.77734375" customWidth="1"/>
  </cols>
  <sheetData>
    <row r="1" spans="1:6" ht="15.6" x14ac:dyDescent="0.3">
      <c r="A1" s="2" t="s">
        <v>107</v>
      </c>
    </row>
    <row r="2" spans="1:6" ht="15.6" x14ac:dyDescent="0.3">
      <c r="A2" s="19" t="s">
        <v>125</v>
      </c>
    </row>
    <row r="4" spans="1:6" ht="15.6" x14ac:dyDescent="0.3">
      <c r="A4" s="19"/>
      <c r="B4" s="19"/>
      <c r="C4" s="19"/>
      <c r="D4" s="19"/>
      <c r="E4" s="19"/>
    </row>
    <row r="5" spans="1:6" ht="48.45" customHeight="1" x14ac:dyDescent="0.3">
      <c r="A5" s="19"/>
      <c r="B5" s="48" t="s">
        <v>108</v>
      </c>
      <c r="C5" s="48" t="s">
        <v>109</v>
      </c>
      <c r="D5" s="48" t="s">
        <v>110</v>
      </c>
      <c r="E5" s="48" t="s">
        <v>111</v>
      </c>
      <c r="F5" s="48" t="s">
        <v>112</v>
      </c>
    </row>
    <row r="6" spans="1:6" ht="15.6" x14ac:dyDescent="0.3">
      <c r="A6" s="19">
        <v>1950</v>
      </c>
      <c r="B6" s="40"/>
      <c r="C6" s="40"/>
      <c r="D6" s="40"/>
      <c r="E6" s="40"/>
    </row>
    <row r="7" spans="1:6" ht="15.6" x14ac:dyDescent="0.3">
      <c r="A7" s="19">
        <v>1951</v>
      </c>
      <c r="B7" s="40">
        <v>6.2300000000000001E-2</v>
      </c>
      <c r="C7" s="40">
        <v>0.14699999999999999</v>
      </c>
      <c r="D7" s="40">
        <v>0.20929999999999999</v>
      </c>
      <c r="E7" s="40"/>
    </row>
    <row r="8" spans="1:6" ht="15.6" x14ac:dyDescent="0.3">
      <c r="A8" s="19">
        <v>1952</v>
      </c>
      <c r="B8" s="40"/>
      <c r="C8" s="40"/>
      <c r="D8" s="40"/>
      <c r="E8" s="40"/>
    </row>
    <row r="9" spans="1:6" ht="15.6" x14ac:dyDescent="0.3">
      <c r="A9" s="19">
        <v>1953</v>
      </c>
      <c r="B9" s="40"/>
      <c r="C9" s="40"/>
      <c r="D9" s="40"/>
      <c r="E9" s="40"/>
    </row>
    <row r="10" spans="1:6" ht="15.6" x14ac:dyDescent="0.3">
      <c r="A10" s="19">
        <v>1954</v>
      </c>
      <c r="B10" s="40"/>
      <c r="C10" s="40"/>
      <c r="D10" s="40"/>
      <c r="E10" s="40"/>
    </row>
    <row r="11" spans="1:6" ht="15.6" x14ac:dyDescent="0.3">
      <c r="A11" s="19">
        <v>1955</v>
      </c>
      <c r="B11" s="40"/>
      <c r="C11" s="40"/>
      <c r="D11" s="40"/>
      <c r="E11" s="40"/>
    </row>
    <row r="12" spans="1:6" ht="15.6" x14ac:dyDescent="0.3">
      <c r="A12" s="19">
        <v>1956</v>
      </c>
      <c r="B12" s="40"/>
      <c r="C12" s="40"/>
      <c r="D12" s="40"/>
      <c r="E12" s="40"/>
    </row>
    <row r="13" spans="1:6" ht="15.6" x14ac:dyDescent="0.3">
      <c r="A13" s="19">
        <v>1957</v>
      </c>
      <c r="B13" s="40"/>
      <c r="C13" s="40"/>
      <c r="D13" s="40"/>
      <c r="E13" s="40"/>
    </row>
    <row r="14" spans="1:6" ht="15.6" x14ac:dyDescent="0.3">
      <c r="A14" s="19">
        <v>1958</v>
      </c>
      <c r="B14" s="40"/>
      <c r="C14" s="40"/>
      <c r="D14" s="40"/>
      <c r="E14" s="40"/>
    </row>
    <row r="15" spans="1:6" ht="15.6" x14ac:dyDescent="0.3">
      <c r="A15" s="19">
        <v>1959</v>
      </c>
      <c r="B15" s="40"/>
      <c r="C15" s="40"/>
      <c r="D15" s="40"/>
      <c r="E15" s="40"/>
    </row>
    <row r="16" spans="1:6" ht="15.6" x14ac:dyDescent="0.3">
      <c r="A16" s="19">
        <v>1960</v>
      </c>
      <c r="B16" s="40"/>
      <c r="C16" s="40"/>
      <c r="D16" s="40"/>
      <c r="E16" s="40"/>
    </row>
    <row r="17" spans="1:5" ht="15.6" x14ac:dyDescent="0.3">
      <c r="A17" s="19">
        <v>1961</v>
      </c>
      <c r="B17" s="40">
        <v>6.9000000000000006E-2</v>
      </c>
      <c r="C17" s="40">
        <v>0.14699999999999999</v>
      </c>
      <c r="D17" s="40">
        <v>0.216</v>
      </c>
      <c r="E17" s="40"/>
    </row>
    <row r="18" spans="1:5" ht="15.6" x14ac:dyDescent="0.3">
      <c r="A18" s="19">
        <v>1962</v>
      </c>
      <c r="B18" s="40"/>
      <c r="C18" s="40"/>
      <c r="D18" s="40"/>
      <c r="E18" s="40"/>
    </row>
    <row r="19" spans="1:5" ht="15.6" x14ac:dyDescent="0.3">
      <c r="A19" s="19">
        <v>1963</v>
      </c>
      <c r="B19" s="40"/>
      <c r="C19" s="40"/>
      <c r="D19" s="40"/>
      <c r="E19" s="40"/>
    </row>
    <row r="20" spans="1:5" ht="15.6" x14ac:dyDescent="0.3">
      <c r="A20" s="19">
        <v>1964</v>
      </c>
      <c r="B20" s="40"/>
      <c r="C20" s="40"/>
      <c r="D20" s="40"/>
      <c r="E20" s="40"/>
    </row>
    <row r="21" spans="1:5" ht="15.6" x14ac:dyDescent="0.3">
      <c r="A21" s="19">
        <v>1965</v>
      </c>
      <c r="B21" s="40"/>
      <c r="C21" s="40"/>
      <c r="D21" s="40"/>
      <c r="E21" s="40"/>
    </row>
    <row r="22" spans="1:5" ht="15.6" x14ac:dyDescent="0.3">
      <c r="A22" s="19">
        <v>1966</v>
      </c>
      <c r="B22" s="40"/>
      <c r="C22" s="40"/>
      <c r="D22" s="40"/>
      <c r="E22" s="40"/>
    </row>
    <row r="23" spans="1:5" ht="15.6" x14ac:dyDescent="0.3">
      <c r="A23" s="19">
        <v>1967</v>
      </c>
      <c r="B23" s="40"/>
      <c r="C23" s="40"/>
      <c r="D23" s="40"/>
      <c r="E23" s="40"/>
    </row>
    <row r="24" spans="1:5" ht="15.6" x14ac:dyDescent="0.3">
      <c r="A24" s="19">
        <v>1968</v>
      </c>
      <c r="B24" s="40"/>
      <c r="C24" s="40"/>
      <c r="D24" s="40"/>
      <c r="E24" s="40"/>
    </row>
    <row r="25" spans="1:5" ht="15.6" x14ac:dyDescent="0.3">
      <c r="A25" s="19">
        <v>1969</v>
      </c>
      <c r="B25" s="40"/>
      <c r="C25" s="40"/>
      <c r="D25" s="40"/>
      <c r="E25" s="40"/>
    </row>
    <row r="26" spans="1:5" ht="15.6" x14ac:dyDescent="0.3">
      <c r="A26" s="19">
        <v>1970</v>
      </c>
      <c r="B26" s="40"/>
      <c r="C26" s="40"/>
      <c r="D26" s="40"/>
      <c r="E26" s="40"/>
    </row>
    <row r="27" spans="1:5" ht="15.6" x14ac:dyDescent="0.3">
      <c r="A27" s="19">
        <v>1971</v>
      </c>
      <c r="B27" s="40">
        <v>6.9000000000000006E-2</v>
      </c>
      <c r="C27" s="40">
        <v>0.14599999999999999</v>
      </c>
      <c r="D27" s="40">
        <v>0.215</v>
      </c>
      <c r="E27" s="40"/>
    </row>
    <row r="28" spans="1:5" ht="15.6" x14ac:dyDescent="0.3">
      <c r="A28" s="19">
        <v>1972</v>
      </c>
      <c r="B28" s="40"/>
      <c r="C28" s="40"/>
      <c r="D28" s="40"/>
      <c r="E28" s="40"/>
    </row>
    <row r="29" spans="1:5" ht="15.6" x14ac:dyDescent="0.3">
      <c r="A29" s="19">
        <v>1973</v>
      </c>
      <c r="B29" s="40"/>
      <c r="C29" s="40"/>
      <c r="D29" s="40"/>
      <c r="E29" s="40"/>
    </row>
    <row r="30" spans="1:5" ht="15.6" x14ac:dyDescent="0.3">
      <c r="A30" s="19">
        <v>1974</v>
      </c>
      <c r="B30" s="40"/>
      <c r="C30" s="40"/>
      <c r="D30" s="40"/>
      <c r="E30" s="40"/>
    </row>
    <row r="31" spans="1:5" ht="15.6" x14ac:dyDescent="0.3">
      <c r="A31" s="19">
        <v>1975</v>
      </c>
      <c r="B31" s="40"/>
      <c r="C31" s="40"/>
      <c r="D31" s="40"/>
      <c r="E31" s="40"/>
    </row>
    <row r="32" spans="1:5" ht="15.6" x14ac:dyDescent="0.3">
      <c r="A32" s="19">
        <v>1976</v>
      </c>
      <c r="B32" s="40"/>
      <c r="C32" s="40"/>
      <c r="D32" s="40"/>
      <c r="E32" s="40"/>
    </row>
    <row r="33" spans="1:6" ht="15.6" x14ac:dyDescent="0.3">
      <c r="A33" s="19">
        <v>1977</v>
      </c>
      <c r="B33" s="40"/>
      <c r="C33" s="40"/>
      <c r="D33" s="40"/>
      <c r="E33" s="40"/>
    </row>
    <row r="34" spans="1:6" ht="15.6" x14ac:dyDescent="0.3">
      <c r="A34" s="19">
        <v>1978</v>
      </c>
      <c r="B34" s="40"/>
      <c r="C34" s="40"/>
      <c r="D34" s="40"/>
      <c r="E34" s="40"/>
    </row>
    <row r="35" spans="1:6" ht="15.6" x14ac:dyDescent="0.3">
      <c r="A35" s="19">
        <v>1979</v>
      </c>
      <c r="B35" s="40"/>
      <c r="C35" s="40"/>
      <c r="D35" s="40"/>
      <c r="E35" s="40"/>
    </row>
    <row r="36" spans="1:6" ht="15.6" x14ac:dyDescent="0.3">
      <c r="A36" s="19">
        <v>1980</v>
      </c>
      <c r="B36" s="40"/>
      <c r="C36" s="40"/>
      <c r="D36" s="40"/>
      <c r="E36" s="40"/>
    </row>
    <row r="37" spans="1:6" ht="15.6" x14ac:dyDescent="0.3">
      <c r="A37" s="19">
        <v>1981</v>
      </c>
      <c r="B37" s="40">
        <v>7.8E-2</v>
      </c>
      <c r="C37" s="40">
        <v>0.157</v>
      </c>
      <c r="D37" s="40">
        <v>0.23499999999999999</v>
      </c>
      <c r="E37" s="40">
        <v>0.35</v>
      </c>
      <c r="F37" s="89">
        <v>0.58499999999999996</v>
      </c>
    </row>
    <row r="38" spans="1:6" ht="15.6" x14ac:dyDescent="0.3">
      <c r="A38" s="19">
        <v>1982</v>
      </c>
      <c r="B38" s="40"/>
      <c r="C38" s="40"/>
      <c r="D38" s="40"/>
      <c r="E38" s="40"/>
    </row>
    <row r="39" spans="1:6" ht="15.6" x14ac:dyDescent="0.3">
      <c r="A39" s="19">
        <v>1983</v>
      </c>
      <c r="B39" s="40">
        <v>7.8E-2</v>
      </c>
      <c r="C39" s="40">
        <v>0.157</v>
      </c>
      <c r="D39" s="40">
        <v>0.23499999999999999</v>
      </c>
      <c r="E39" s="40"/>
    </row>
    <row r="40" spans="1:6" ht="15.6" x14ac:dyDescent="0.3">
      <c r="A40" s="19">
        <v>1984</v>
      </c>
      <c r="B40" s="40"/>
      <c r="C40" s="40"/>
      <c r="D40" s="40"/>
      <c r="E40" s="40"/>
    </row>
    <row r="41" spans="1:6" ht="15.6" x14ac:dyDescent="0.3">
      <c r="A41" s="19">
        <v>1985</v>
      </c>
      <c r="B41" s="40"/>
      <c r="C41" s="40"/>
      <c r="D41" s="40"/>
      <c r="E41" s="40"/>
    </row>
    <row r="42" spans="1:6" ht="15.6" x14ac:dyDescent="0.3">
      <c r="A42" s="19">
        <v>1986</v>
      </c>
      <c r="B42" s="40"/>
      <c r="C42" s="40"/>
      <c r="D42" s="40"/>
      <c r="E42" s="40"/>
    </row>
    <row r="43" spans="1:6" ht="15.6" x14ac:dyDescent="0.3">
      <c r="A43" s="19">
        <v>1987</v>
      </c>
      <c r="B43" s="40">
        <v>7.9500000000000001E-2</v>
      </c>
      <c r="C43" s="40">
        <v>0.161</v>
      </c>
      <c r="D43" s="40">
        <v>0.24049999999999999</v>
      </c>
      <c r="E43" s="40"/>
    </row>
    <row r="44" spans="1:6" ht="15.6" x14ac:dyDescent="0.3">
      <c r="A44" s="19">
        <v>1988</v>
      </c>
      <c r="B44" s="40"/>
      <c r="C44" s="40"/>
      <c r="D44" s="40"/>
      <c r="E44" s="40"/>
    </row>
    <row r="45" spans="1:6" ht="15.6" x14ac:dyDescent="0.3">
      <c r="A45" s="19">
        <v>1989</v>
      </c>
      <c r="B45" s="40"/>
      <c r="C45" s="40"/>
      <c r="D45" s="40"/>
      <c r="E45" s="40"/>
    </row>
    <row r="46" spans="1:6" ht="15.6" x14ac:dyDescent="0.3">
      <c r="A46" s="19">
        <v>1990</v>
      </c>
      <c r="B46" s="40"/>
      <c r="C46" s="40"/>
      <c r="D46" s="40"/>
      <c r="E46" s="40"/>
    </row>
    <row r="47" spans="1:6" ht="15.6" x14ac:dyDescent="0.3">
      <c r="A47" s="19">
        <v>1991</v>
      </c>
      <c r="B47" s="40">
        <v>8.1000000000000003E-2</v>
      </c>
      <c r="C47" s="40">
        <v>0.16500000000000001</v>
      </c>
      <c r="D47" s="40">
        <v>0.246</v>
      </c>
      <c r="E47" s="40">
        <v>0.35</v>
      </c>
      <c r="F47" s="89">
        <v>0.59599999999999997</v>
      </c>
    </row>
    <row r="48" spans="1:6" ht="15.6" x14ac:dyDescent="0.3">
      <c r="A48" s="19">
        <v>1992</v>
      </c>
      <c r="B48" s="40"/>
      <c r="C48" s="40"/>
      <c r="D48" s="40"/>
      <c r="E48" s="40"/>
    </row>
    <row r="49" spans="1:6" ht="15.6" x14ac:dyDescent="0.3">
      <c r="A49" s="19">
        <v>1993</v>
      </c>
      <c r="B49" s="40">
        <v>8.1000000000000003E-2</v>
      </c>
      <c r="C49" s="40">
        <v>0.16500000000000001</v>
      </c>
      <c r="D49" s="40">
        <v>0.246</v>
      </c>
      <c r="E49" s="40"/>
    </row>
    <row r="50" spans="1:6" ht="15.6" x14ac:dyDescent="0.3">
      <c r="A50" s="19">
        <v>1994</v>
      </c>
      <c r="B50" s="40"/>
      <c r="C50" s="40"/>
      <c r="D50" s="40"/>
      <c r="E50" s="40"/>
    </row>
    <row r="51" spans="1:6" ht="15.6" x14ac:dyDescent="0.3">
      <c r="A51" s="19">
        <v>1995</v>
      </c>
      <c r="B51" s="40"/>
      <c r="C51" s="40"/>
      <c r="D51" s="40"/>
      <c r="E51" s="40"/>
    </row>
    <row r="52" spans="1:6" ht="15.6" x14ac:dyDescent="0.3">
      <c r="A52" s="19">
        <v>1996</v>
      </c>
      <c r="B52" s="40"/>
      <c r="C52" s="40"/>
      <c r="D52" s="40"/>
      <c r="E52" s="40"/>
    </row>
    <row r="53" spans="1:6" ht="15.6" x14ac:dyDescent="0.3">
      <c r="A53" s="19">
        <v>1997</v>
      </c>
      <c r="B53" s="40"/>
      <c r="C53" s="40"/>
      <c r="D53" s="40"/>
      <c r="E53" s="40"/>
    </row>
    <row r="54" spans="1:6" ht="15.6" x14ac:dyDescent="0.3">
      <c r="A54" s="19">
        <v>1998</v>
      </c>
      <c r="B54" s="40"/>
      <c r="C54" s="40"/>
      <c r="D54" s="40"/>
      <c r="E54" s="40"/>
    </row>
    <row r="55" spans="1:6" ht="15.6" x14ac:dyDescent="0.3">
      <c r="A55" s="19">
        <v>1999</v>
      </c>
      <c r="B55" s="40">
        <v>8.1499999999999989E-2</v>
      </c>
      <c r="C55" s="40">
        <v>0.16350000000000001</v>
      </c>
      <c r="D55" s="40">
        <v>0.245</v>
      </c>
      <c r="E55" s="40">
        <v>0.35730000000000001</v>
      </c>
      <c r="F55" s="89">
        <v>0.60230000000000006</v>
      </c>
    </row>
    <row r="56" spans="1:6" ht="15.6" x14ac:dyDescent="0.3">
      <c r="A56" s="19">
        <v>2000</v>
      </c>
      <c r="B56" s="40"/>
      <c r="C56" s="40"/>
      <c r="D56" s="40"/>
      <c r="E56" s="40"/>
    </row>
    <row r="57" spans="1:6" ht="15.6" x14ac:dyDescent="0.3">
      <c r="A57" s="19">
        <v>2001</v>
      </c>
      <c r="B57" s="40">
        <v>8.199999999999999E-2</v>
      </c>
      <c r="C57" s="40">
        <v>0.16200000000000001</v>
      </c>
      <c r="D57" s="40">
        <v>0.24399999999999999</v>
      </c>
      <c r="E57" s="40"/>
    </row>
    <row r="58" spans="1:6" ht="15.6" x14ac:dyDescent="0.3">
      <c r="A58" s="19">
        <v>2002</v>
      </c>
      <c r="B58" s="40"/>
      <c r="C58" s="40"/>
      <c r="D58" s="40"/>
      <c r="E58" s="40"/>
    </row>
    <row r="59" spans="1:6" ht="15.6" x14ac:dyDescent="0.3">
      <c r="A59" s="19">
        <v>2003</v>
      </c>
      <c r="B59" s="40"/>
      <c r="C59" s="40"/>
      <c r="D59" s="40"/>
      <c r="E59" s="40"/>
    </row>
    <row r="60" spans="1:6" ht="15.6" x14ac:dyDescent="0.3">
      <c r="A60" s="19">
        <v>2004</v>
      </c>
      <c r="B60" s="40">
        <v>8.199999999999999E-2</v>
      </c>
      <c r="C60" s="40">
        <v>0.16200000000000001</v>
      </c>
      <c r="D60" s="40">
        <v>0.24399999999999999</v>
      </c>
      <c r="E60" s="40">
        <v>0.40939999999999999</v>
      </c>
      <c r="F60" s="89">
        <v>0.65339999999999998</v>
      </c>
    </row>
    <row r="61" spans="1:6" ht="15.6" x14ac:dyDescent="0.3">
      <c r="A61" s="19">
        <v>2005</v>
      </c>
      <c r="B61" s="40"/>
      <c r="C61" s="40"/>
      <c r="D61" s="40"/>
      <c r="E61" s="40"/>
    </row>
    <row r="62" spans="1:6" ht="15.6" x14ac:dyDescent="0.3">
      <c r="A62" s="19">
        <v>2006</v>
      </c>
      <c r="B62" s="40"/>
      <c r="C62" s="40"/>
      <c r="D62" s="40"/>
      <c r="E62" s="40"/>
    </row>
    <row r="63" spans="1:6" ht="15.6" x14ac:dyDescent="0.3">
      <c r="A63" s="19">
        <v>2007</v>
      </c>
      <c r="B63" s="40"/>
      <c r="C63" s="40"/>
      <c r="D63" s="40"/>
      <c r="E63" s="40"/>
    </row>
    <row r="64" spans="1:6" ht="15.6" x14ac:dyDescent="0.3">
      <c r="A64" s="19">
        <v>2008</v>
      </c>
      <c r="B64" s="40"/>
      <c r="C64" s="40"/>
      <c r="D64" s="40"/>
      <c r="E64" s="40"/>
    </row>
    <row r="65" spans="1:6" ht="15.6" x14ac:dyDescent="0.3">
      <c r="A65" s="19">
        <v>2009</v>
      </c>
      <c r="B65" s="40">
        <v>8.3999999999999991E-2</v>
      </c>
      <c r="C65" s="40">
        <v>0.16400000000000001</v>
      </c>
      <c r="D65" s="40">
        <v>0.248</v>
      </c>
      <c r="E65" s="40">
        <v>0.41749999999999998</v>
      </c>
      <c r="F65" s="89">
        <v>0.66549999999999998</v>
      </c>
    </row>
    <row r="66" spans="1:6" ht="15.6" x14ac:dyDescent="0.3">
      <c r="A66" s="19">
        <v>2010</v>
      </c>
      <c r="B66" s="40"/>
      <c r="C66" s="40"/>
      <c r="D66" s="40"/>
      <c r="E66" s="40"/>
    </row>
    <row r="67" spans="1:6" ht="15.6" x14ac:dyDescent="0.3">
      <c r="A67" s="19">
        <v>2011</v>
      </c>
      <c r="B67" s="40">
        <v>8.5999999999999993E-2</v>
      </c>
      <c r="C67" s="40">
        <v>0.16600000000000001</v>
      </c>
      <c r="D67" s="40">
        <v>0.252</v>
      </c>
      <c r="E67" s="40">
        <v>0.44059999999999999</v>
      </c>
      <c r="F67" s="89">
        <v>0.69259999999999999</v>
      </c>
    </row>
    <row r="68" spans="1:6" ht="15.6" x14ac:dyDescent="0.3">
      <c r="A68" s="19">
        <v>2012</v>
      </c>
      <c r="B68" s="40"/>
      <c r="C68" s="40"/>
      <c r="D68" s="40"/>
      <c r="E68" s="40"/>
    </row>
    <row r="69" spans="1:6" ht="15.6" x14ac:dyDescent="0.3">
      <c r="A69" s="19">
        <v>2013</v>
      </c>
      <c r="B69" s="40"/>
      <c r="C69" s="40"/>
      <c r="D69" s="40"/>
      <c r="E69" s="40"/>
    </row>
    <row r="70" spans="1:6" ht="15.6" x14ac:dyDescent="0.3">
      <c r="A70" s="19">
        <v>2014</v>
      </c>
      <c r="B70" s="40">
        <v>8.5999999999999993E-2</v>
      </c>
      <c r="C70" s="40">
        <v>0.16600000000000001</v>
      </c>
      <c r="D70" s="40">
        <v>0.252</v>
      </c>
      <c r="E70" s="40">
        <v>0.43859999999999999</v>
      </c>
      <c r="F70" s="89">
        <v>0.69059999999999999</v>
      </c>
    </row>
    <row r="71" spans="1:6" ht="15.6" x14ac:dyDescent="0.3">
      <c r="A71" s="19">
        <v>2015</v>
      </c>
      <c r="B71" s="40"/>
      <c r="C71" s="40"/>
      <c r="D71" s="40"/>
      <c r="E71" s="40"/>
      <c r="F71" s="89"/>
    </row>
    <row r="72" spans="1:6" ht="15.6" x14ac:dyDescent="0.3">
      <c r="A72" s="19">
        <v>2016</v>
      </c>
      <c r="B72" s="40"/>
      <c r="C72" s="40"/>
      <c r="D72" s="40"/>
      <c r="E72" s="40"/>
      <c r="F72" s="89"/>
    </row>
    <row r="73" spans="1:6" ht="15.6" x14ac:dyDescent="0.3">
      <c r="A73" s="19">
        <v>2017</v>
      </c>
      <c r="B73" s="40"/>
      <c r="C73" s="40"/>
      <c r="D73" s="40"/>
      <c r="E73" s="40"/>
      <c r="F73" s="89"/>
    </row>
    <row r="74" spans="1:6" ht="15.6" x14ac:dyDescent="0.3">
      <c r="A74" s="19">
        <v>2018</v>
      </c>
      <c r="B74" s="40">
        <v>8.5999999999999993E-2</v>
      </c>
      <c r="C74" s="40">
        <v>0.16600000000000001</v>
      </c>
      <c r="D74" s="40">
        <v>0.252</v>
      </c>
      <c r="E74" s="40">
        <v>0.43859999999999999</v>
      </c>
      <c r="F74" s="89">
        <v>0.69059999999999999</v>
      </c>
    </row>
    <row r="75" spans="1:6" ht="15.6" x14ac:dyDescent="0.3">
      <c r="A75" s="19">
        <v>2019</v>
      </c>
      <c r="B75" s="40"/>
      <c r="C75" s="40"/>
      <c r="D75" s="40"/>
      <c r="E75" s="40"/>
      <c r="F75" s="89"/>
    </row>
    <row r="76" spans="1:6" ht="15.6" x14ac:dyDescent="0.3">
      <c r="A76" s="19">
        <v>2020</v>
      </c>
      <c r="B76" s="40"/>
      <c r="C76" s="40"/>
      <c r="D76" s="40"/>
      <c r="E76" s="40"/>
      <c r="F76" s="89"/>
    </row>
    <row r="77" spans="1:6" ht="15.6" x14ac:dyDescent="0.3">
      <c r="B77" s="40"/>
      <c r="C77" s="40"/>
      <c r="D77" s="40"/>
      <c r="E77" s="40"/>
    </row>
    <row r="78" spans="1:6" ht="15.6" x14ac:dyDescent="0.3">
      <c r="C78" s="40"/>
      <c r="D78" s="40"/>
      <c r="E78" s="4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
  <sheetViews>
    <sheetView topLeftCell="A5" workbookViewId="0"/>
  </sheetViews>
  <sheetFormatPr baseColWidth="10" defaultRowHeight="14.4" x14ac:dyDescent="0.3"/>
  <cols>
    <col min="2" max="2" width="21.77734375" customWidth="1"/>
    <col min="3" max="3" width="18.77734375" customWidth="1"/>
    <col min="4" max="4" width="18.109375" customWidth="1"/>
    <col min="6" max="6" width="24.44140625" customWidth="1"/>
    <col min="7" max="7" width="22.44140625" customWidth="1"/>
  </cols>
  <sheetData>
    <row r="1" spans="1:7" ht="15.6" x14ac:dyDescent="0.3">
      <c r="A1" s="2" t="s">
        <v>113</v>
      </c>
    </row>
    <row r="2" spans="1:7" ht="15.6" x14ac:dyDescent="0.3">
      <c r="A2" s="19" t="s">
        <v>126</v>
      </c>
    </row>
    <row r="3" spans="1:7" ht="15.6" x14ac:dyDescent="0.3">
      <c r="A3" s="19"/>
    </row>
    <row r="4" spans="1:7" ht="82.2" customHeight="1" x14ac:dyDescent="0.3">
      <c r="A4" s="19"/>
      <c r="B4" s="48" t="s">
        <v>114</v>
      </c>
      <c r="C4" s="48" t="s">
        <v>115</v>
      </c>
      <c r="D4" s="48" t="s">
        <v>116</v>
      </c>
      <c r="F4" s="48" t="s">
        <v>117</v>
      </c>
      <c r="G4" s="48" t="s">
        <v>118</v>
      </c>
    </row>
    <row r="5" spans="1:7" ht="15.6" x14ac:dyDescent="0.3">
      <c r="A5" s="19">
        <v>1950</v>
      </c>
      <c r="B5" s="40">
        <v>0.56553015833930143</v>
      </c>
      <c r="C5" s="40">
        <v>0.53883449411236017</v>
      </c>
      <c r="D5" s="40">
        <v>8.8999999999999996E-2</v>
      </c>
      <c r="F5" s="40">
        <v>0.53740648379052369</v>
      </c>
      <c r="G5" s="40">
        <v>0.54026250443419654</v>
      </c>
    </row>
    <row r="6" spans="1:7" ht="15.6" x14ac:dyDescent="0.3">
      <c r="A6" s="19">
        <v>1951</v>
      </c>
      <c r="B6" s="40"/>
      <c r="C6" s="40"/>
      <c r="D6" s="40"/>
      <c r="F6" s="40"/>
      <c r="G6" s="40"/>
    </row>
    <row r="7" spans="1:7" ht="15.6" x14ac:dyDescent="0.3">
      <c r="A7" s="19">
        <v>1952</v>
      </c>
      <c r="B7" s="40"/>
      <c r="C7" s="40"/>
      <c r="D7" s="40"/>
      <c r="F7" s="40"/>
      <c r="G7" s="40"/>
    </row>
    <row r="8" spans="1:7" ht="15.6" x14ac:dyDescent="0.3">
      <c r="A8" s="19">
        <v>1953</v>
      </c>
      <c r="B8" s="40"/>
      <c r="C8" s="40"/>
      <c r="D8" s="40"/>
      <c r="F8" s="40"/>
      <c r="G8" s="40"/>
    </row>
    <row r="9" spans="1:7" ht="15.6" x14ac:dyDescent="0.3">
      <c r="A9" s="19">
        <v>1954</v>
      </c>
      <c r="B9" s="40"/>
      <c r="C9" s="40"/>
      <c r="D9" s="40"/>
      <c r="F9" s="40"/>
      <c r="G9" s="40"/>
    </row>
    <row r="10" spans="1:7" ht="15.6" x14ac:dyDescent="0.3">
      <c r="A10" s="19">
        <v>1955</v>
      </c>
      <c r="B10" s="40"/>
      <c r="C10" s="40"/>
      <c r="D10" s="40"/>
      <c r="F10" s="40"/>
      <c r="G10" s="40"/>
    </row>
    <row r="11" spans="1:7" ht="15.6" x14ac:dyDescent="0.3">
      <c r="A11" s="19">
        <v>1956</v>
      </c>
      <c r="B11" s="40"/>
      <c r="C11" s="40"/>
      <c r="D11" s="40">
        <v>8.5999999999999993E-2</v>
      </c>
      <c r="F11" s="40"/>
      <c r="G11" s="40"/>
    </row>
    <row r="12" spans="1:7" ht="15.6" x14ac:dyDescent="0.3">
      <c r="A12" s="19">
        <v>1957</v>
      </c>
      <c r="B12" s="40"/>
      <c r="C12" s="40"/>
      <c r="D12" s="40"/>
      <c r="F12" s="40"/>
      <c r="G12" s="40"/>
    </row>
    <row r="13" spans="1:7" ht="15.6" x14ac:dyDescent="0.3">
      <c r="A13" s="19">
        <v>1958</v>
      </c>
      <c r="B13" s="40"/>
      <c r="C13" s="40"/>
      <c r="D13" s="40"/>
      <c r="F13" s="40"/>
      <c r="G13" s="40"/>
    </row>
    <row r="14" spans="1:7" ht="15.6" x14ac:dyDescent="0.3">
      <c r="A14" s="19">
        <v>1959</v>
      </c>
      <c r="B14" s="40"/>
      <c r="C14" s="40"/>
      <c r="D14" s="40"/>
      <c r="F14" s="40"/>
      <c r="G14" s="40"/>
    </row>
    <row r="15" spans="1:7" ht="15.6" x14ac:dyDescent="0.3">
      <c r="A15" s="19">
        <v>1960</v>
      </c>
      <c r="B15" s="40"/>
      <c r="C15" s="40">
        <v>0.52285542690393316</v>
      </c>
      <c r="D15" s="40">
        <v>8.1000000000000003E-2</v>
      </c>
      <c r="F15" s="40">
        <v>0.52107604321118406</v>
      </c>
      <c r="G15" s="40">
        <v>0.52463481059668238</v>
      </c>
    </row>
    <row r="16" spans="1:7" ht="15.6" x14ac:dyDescent="0.3">
      <c r="A16" s="19">
        <v>1961</v>
      </c>
      <c r="B16" s="40">
        <v>0.55504455215054493</v>
      </c>
      <c r="C16" s="40"/>
      <c r="D16" s="40"/>
      <c r="F16" s="40"/>
      <c r="G16" s="40"/>
    </row>
    <row r="17" spans="1:7" ht="15.6" x14ac:dyDescent="0.3">
      <c r="A17" s="19">
        <v>1962</v>
      </c>
      <c r="B17" s="40"/>
      <c r="C17" s="40"/>
      <c r="D17" s="40"/>
      <c r="F17" s="40"/>
      <c r="G17" s="40"/>
    </row>
    <row r="18" spans="1:7" ht="15.6" x14ac:dyDescent="0.3">
      <c r="A18" s="19">
        <v>1963</v>
      </c>
      <c r="B18" s="40"/>
      <c r="C18" s="40"/>
      <c r="D18" s="40"/>
      <c r="F18" s="40"/>
      <c r="G18" s="40"/>
    </row>
    <row r="19" spans="1:7" ht="15.6" x14ac:dyDescent="0.3">
      <c r="A19" s="19">
        <v>1964</v>
      </c>
      <c r="B19" s="40"/>
      <c r="C19" s="40"/>
      <c r="D19" s="40"/>
      <c r="F19" s="40"/>
      <c r="G19" s="40"/>
    </row>
    <row r="20" spans="1:7" ht="15.6" x14ac:dyDescent="0.3">
      <c r="A20" s="19">
        <v>1965</v>
      </c>
      <c r="B20" s="40"/>
      <c r="C20" s="40"/>
      <c r="D20" s="40"/>
      <c r="F20" s="40"/>
      <c r="G20" s="40"/>
    </row>
    <row r="21" spans="1:7" ht="15.6" x14ac:dyDescent="0.3">
      <c r="A21" s="19">
        <v>1966</v>
      </c>
      <c r="B21" s="40"/>
      <c r="C21" s="40"/>
      <c r="D21" s="40"/>
      <c r="F21" s="40"/>
      <c r="G21" s="40"/>
    </row>
    <row r="22" spans="1:7" ht="15.6" x14ac:dyDescent="0.3">
      <c r="A22" s="19">
        <v>1967</v>
      </c>
      <c r="B22" s="40"/>
      <c r="C22" s="40"/>
      <c r="D22" s="40"/>
      <c r="F22" s="40"/>
      <c r="G22" s="40"/>
    </row>
    <row r="23" spans="1:7" ht="15.6" x14ac:dyDescent="0.3">
      <c r="A23" s="19">
        <v>1968</v>
      </c>
      <c r="B23" s="40"/>
      <c r="C23" s="40"/>
      <c r="D23" s="40"/>
      <c r="F23" s="40"/>
      <c r="G23" s="40"/>
    </row>
    <row r="24" spans="1:7" ht="15.6" x14ac:dyDescent="0.3">
      <c r="A24" s="19">
        <v>1969</v>
      </c>
      <c r="B24" s="40"/>
      <c r="C24" s="40"/>
      <c r="D24" s="40"/>
      <c r="F24" s="40"/>
      <c r="G24" s="40"/>
    </row>
    <row r="25" spans="1:7" ht="15.6" x14ac:dyDescent="0.3">
      <c r="A25" s="19">
        <v>1970</v>
      </c>
      <c r="B25" s="40"/>
      <c r="C25" s="40">
        <v>0.58637716603351553</v>
      </c>
      <c r="D25" s="40">
        <v>6.8000000000000005E-2</v>
      </c>
      <c r="F25" s="40">
        <v>0.58218503937007882</v>
      </c>
      <c r="G25" s="40">
        <v>0.59056929269695224</v>
      </c>
    </row>
    <row r="26" spans="1:7" ht="15.6" x14ac:dyDescent="0.3">
      <c r="A26" s="19">
        <v>1971</v>
      </c>
      <c r="B26" s="40">
        <v>0.63891544454625282</v>
      </c>
      <c r="C26" s="40"/>
      <c r="D26" s="40"/>
      <c r="F26" s="40"/>
      <c r="G26" s="40"/>
    </row>
    <row r="27" spans="1:7" ht="15.6" x14ac:dyDescent="0.3">
      <c r="A27" s="19">
        <v>1972</v>
      </c>
      <c r="B27" s="40"/>
      <c r="C27" s="40"/>
      <c r="D27" s="40"/>
      <c r="F27" s="40"/>
      <c r="G27" s="40"/>
    </row>
    <row r="28" spans="1:7" ht="15.6" x14ac:dyDescent="0.3">
      <c r="A28" s="19">
        <v>1973</v>
      </c>
      <c r="B28" s="40"/>
      <c r="C28" s="40"/>
      <c r="D28" s="40"/>
      <c r="F28" s="40"/>
      <c r="G28" s="40"/>
    </row>
    <row r="29" spans="1:7" ht="15.6" x14ac:dyDescent="0.3">
      <c r="A29" s="19">
        <v>1974</v>
      </c>
      <c r="B29" s="40"/>
      <c r="C29" s="40"/>
      <c r="D29" s="40"/>
      <c r="F29" s="40"/>
      <c r="G29" s="40"/>
    </row>
    <row r="30" spans="1:7" ht="15.6" x14ac:dyDescent="0.3">
      <c r="A30" s="19">
        <v>1975</v>
      </c>
      <c r="B30" s="40"/>
      <c r="C30" s="40"/>
      <c r="D30" s="40">
        <v>8.5999999999999993E-2</v>
      </c>
      <c r="F30" s="40"/>
      <c r="G30" s="40"/>
    </row>
    <row r="31" spans="1:7" ht="15.6" x14ac:dyDescent="0.3">
      <c r="A31" s="19">
        <v>1976</v>
      </c>
      <c r="B31" s="40"/>
      <c r="C31" s="40"/>
      <c r="D31" s="40"/>
      <c r="F31" s="40"/>
      <c r="G31" s="40"/>
    </row>
    <row r="32" spans="1:7" ht="15.6" x14ac:dyDescent="0.3">
      <c r="A32" s="19">
        <v>1977</v>
      </c>
      <c r="B32" s="40"/>
      <c r="C32" s="40"/>
      <c r="D32" s="40"/>
      <c r="F32" s="40"/>
      <c r="G32" s="40"/>
    </row>
    <row r="33" spans="1:7" ht="15.6" x14ac:dyDescent="0.3">
      <c r="A33" s="19">
        <v>1978</v>
      </c>
      <c r="B33" s="40"/>
      <c r="C33" s="40"/>
      <c r="D33" s="40"/>
      <c r="F33" s="40"/>
      <c r="G33" s="40"/>
    </row>
    <row r="34" spans="1:7" ht="15.6" x14ac:dyDescent="0.3">
      <c r="A34" s="19">
        <v>1979</v>
      </c>
      <c r="B34" s="40"/>
      <c r="C34" s="40"/>
      <c r="D34" s="40"/>
      <c r="F34" s="40"/>
      <c r="G34" s="40"/>
    </row>
    <row r="35" spans="1:7" ht="15.6" x14ac:dyDescent="0.3">
      <c r="A35" s="19">
        <v>1980</v>
      </c>
      <c r="B35" s="40"/>
      <c r="C35" s="40">
        <v>0.62241966591213571</v>
      </c>
      <c r="D35" s="40">
        <v>8.5000000000000006E-2</v>
      </c>
      <c r="F35" s="40">
        <v>0.65311604584527216</v>
      </c>
      <c r="G35" s="40">
        <v>0.59172328597899937</v>
      </c>
    </row>
    <row r="36" spans="1:7" ht="15.6" x14ac:dyDescent="0.3">
      <c r="A36" s="19">
        <v>1981</v>
      </c>
      <c r="B36" s="40">
        <v>0.714260863815386</v>
      </c>
      <c r="C36" s="40"/>
      <c r="D36" s="40"/>
      <c r="F36" s="40"/>
      <c r="G36" s="40"/>
    </row>
    <row r="37" spans="1:7" ht="15.6" x14ac:dyDescent="0.3">
      <c r="A37" s="19">
        <v>1982</v>
      </c>
      <c r="B37" s="40"/>
      <c r="C37" s="40"/>
      <c r="D37" s="40"/>
      <c r="F37" s="40"/>
      <c r="G37" s="40"/>
    </row>
    <row r="38" spans="1:7" ht="15.6" x14ac:dyDescent="0.3">
      <c r="A38" s="19">
        <v>1983</v>
      </c>
      <c r="B38" s="40">
        <v>0.714260863815386</v>
      </c>
      <c r="C38" s="40"/>
      <c r="D38" s="40"/>
      <c r="F38" s="40"/>
      <c r="G38" s="40"/>
    </row>
    <row r="39" spans="1:7" ht="15.6" x14ac:dyDescent="0.3">
      <c r="A39" s="19">
        <v>1984</v>
      </c>
      <c r="B39" s="40"/>
      <c r="C39" s="40"/>
      <c r="D39" s="40"/>
      <c r="F39" s="40"/>
      <c r="G39" s="40"/>
    </row>
    <row r="40" spans="1:7" ht="15.6" x14ac:dyDescent="0.3">
      <c r="A40" s="19">
        <v>1985</v>
      </c>
      <c r="B40" s="40"/>
      <c r="C40" s="40"/>
      <c r="D40" s="40"/>
      <c r="F40" s="40"/>
      <c r="G40" s="40"/>
    </row>
    <row r="41" spans="1:7" ht="15.6" x14ac:dyDescent="0.3">
      <c r="A41" s="19">
        <v>1986</v>
      </c>
      <c r="B41" s="40"/>
      <c r="C41" s="40"/>
      <c r="D41" s="40"/>
      <c r="F41" s="40"/>
      <c r="G41" s="40"/>
    </row>
    <row r="42" spans="1:7" ht="15.6" x14ac:dyDescent="0.3">
      <c r="A42" s="19">
        <v>1987</v>
      </c>
      <c r="B42" s="40">
        <v>0.7187711188503576</v>
      </c>
      <c r="C42" s="40"/>
      <c r="D42" s="40">
        <v>8.5000000000000006E-2</v>
      </c>
      <c r="F42" s="40"/>
      <c r="G42" s="40"/>
    </row>
    <row r="43" spans="1:7" ht="15.6" x14ac:dyDescent="0.3">
      <c r="A43" s="19">
        <v>1988</v>
      </c>
      <c r="B43" s="40"/>
      <c r="C43" s="40"/>
      <c r="D43" s="40"/>
      <c r="F43" s="40"/>
      <c r="G43" s="40"/>
    </row>
    <row r="44" spans="1:7" ht="15.6" x14ac:dyDescent="0.3">
      <c r="A44" s="19">
        <v>1989</v>
      </c>
      <c r="B44" s="40"/>
      <c r="C44" s="40"/>
      <c r="D44" s="40"/>
      <c r="F44" s="40"/>
      <c r="G44" s="40"/>
    </row>
    <row r="45" spans="1:7" ht="15.6" x14ac:dyDescent="0.3">
      <c r="A45" s="19">
        <v>1990</v>
      </c>
      <c r="B45" s="40"/>
      <c r="C45" s="40">
        <v>0.59576625218150081</v>
      </c>
      <c r="D45" s="40"/>
      <c r="F45" s="40">
        <v>0.62549083769633507</v>
      </c>
      <c r="G45" s="40">
        <v>0.56604166666666667</v>
      </c>
    </row>
    <row r="46" spans="1:7" ht="15.6" x14ac:dyDescent="0.3">
      <c r="A46" s="19">
        <v>1991</v>
      </c>
      <c r="B46" s="40"/>
      <c r="C46" s="40"/>
      <c r="D46" s="40"/>
      <c r="F46" s="40"/>
      <c r="G46" s="40"/>
    </row>
    <row r="47" spans="1:7" ht="15.6" x14ac:dyDescent="0.3">
      <c r="A47" s="19">
        <v>1992</v>
      </c>
      <c r="B47" s="40"/>
      <c r="C47" s="40"/>
      <c r="D47" s="40">
        <v>0.109</v>
      </c>
      <c r="F47" s="40"/>
      <c r="G47" s="40"/>
    </row>
    <row r="48" spans="1:7" ht="15.6" x14ac:dyDescent="0.3">
      <c r="A48" s="19">
        <v>1993</v>
      </c>
      <c r="B48" s="40">
        <v>0.71701775623054198</v>
      </c>
      <c r="C48" s="40"/>
      <c r="D48" s="40"/>
      <c r="F48" s="40"/>
      <c r="G48" s="40"/>
    </row>
    <row r="49" spans="1:7" ht="15.6" x14ac:dyDescent="0.3">
      <c r="A49" s="19">
        <v>1994</v>
      </c>
      <c r="B49" s="40"/>
      <c r="C49" s="40"/>
      <c r="D49" s="40"/>
      <c r="F49" s="40"/>
      <c r="G49" s="40"/>
    </row>
    <row r="50" spans="1:7" ht="15.6" x14ac:dyDescent="0.3">
      <c r="A50" s="19">
        <v>1995</v>
      </c>
      <c r="B50" s="40"/>
      <c r="C50" s="40"/>
      <c r="D50" s="40">
        <v>0.13500000000000001</v>
      </c>
      <c r="F50" s="40"/>
      <c r="G50" s="40"/>
    </row>
    <row r="51" spans="1:7" ht="15.6" x14ac:dyDescent="0.3">
      <c r="A51" s="19">
        <v>1996</v>
      </c>
      <c r="B51" s="40"/>
      <c r="C51" s="40"/>
      <c r="D51" s="40"/>
      <c r="F51" s="40"/>
      <c r="G51" s="40"/>
    </row>
    <row r="52" spans="1:7" ht="15.6" x14ac:dyDescent="0.3">
      <c r="A52" s="19">
        <v>1997</v>
      </c>
      <c r="B52" s="40"/>
      <c r="C52" s="40"/>
      <c r="D52" s="40"/>
      <c r="F52" s="40"/>
      <c r="G52" s="40"/>
    </row>
    <row r="53" spans="1:7" ht="15.6" x14ac:dyDescent="0.3">
      <c r="A53" s="19">
        <v>1998</v>
      </c>
      <c r="B53" s="40"/>
      <c r="C53" s="40"/>
      <c r="D53" s="40"/>
      <c r="F53" s="40"/>
      <c r="G53" s="40"/>
    </row>
    <row r="54" spans="1:7" ht="15.6" x14ac:dyDescent="0.3">
      <c r="A54" s="19">
        <v>1999</v>
      </c>
      <c r="B54" s="40">
        <v>0.70537527485722384</v>
      </c>
      <c r="C54" s="40"/>
      <c r="D54" s="40"/>
      <c r="F54" s="40"/>
      <c r="G54" s="40"/>
    </row>
    <row r="55" spans="1:7" ht="15.6" x14ac:dyDescent="0.3">
      <c r="A55" s="19">
        <v>2000</v>
      </c>
      <c r="B55" s="40"/>
      <c r="C55" s="40">
        <v>0.59699269521164</v>
      </c>
      <c r="D55" s="40">
        <v>0.159</v>
      </c>
      <c r="F55" s="40">
        <v>0.62403720389478268</v>
      </c>
      <c r="G55" s="40">
        <v>0.56994818652849744</v>
      </c>
    </row>
    <row r="56" spans="1:7" ht="15.6" x14ac:dyDescent="0.3">
      <c r="A56" s="19">
        <v>2001</v>
      </c>
      <c r="B56" s="40"/>
      <c r="C56" s="40"/>
      <c r="D56" s="40"/>
      <c r="F56" s="40"/>
      <c r="G56" s="40"/>
    </row>
    <row r="57" spans="1:7" ht="15.6" x14ac:dyDescent="0.3">
      <c r="A57" s="19">
        <v>2002</v>
      </c>
      <c r="B57" s="40"/>
      <c r="C57" s="40"/>
      <c r="D57" s="40"/>
      <c r="F57" s="40"/>
      <c r="G57" s="40"/>
    </row>
    <row r="58" spans="1:7" ht="15.6" x14ac:dyDescent="0.3">
      <c r="A58" s="19">
        <v>2003</v>
      </c>
      <c r="B58" s="40"/>
      <c r="C58" s="40"/>
      <c r="D58" s="40"/>
      <c r="F58" s="40"/>
      <c r="G58" s="40"/>
    </row>
    <row r="59" spans="1:7" ht="15.6" x14ac:dyDescent="0.3">
      <c r="A59" s="19">
        <v>2004</v>
      </c>
      <c r="B59" s="40">
        <v>0.69364164206867029</v>
      </c>
      <c r="C59" s="40"/>
      <c r="D59" s="40"/>
      <c r="F59" s="40"/>
      <c r="G59" s="40"/>
    </row>
    <row r="60" spans="1:7" ht="15.6" x14ac:dyDescent="0.3">
      <c r="A60" s="19">
        <v>2005</v>
      </c>
      <c r="B60" s="40"/>
      <c r="C60" s="40"/>
      <c r="D60" s="40"/>
      <c r="F60" s="40"/>
      <c r="G60" s="40"/>
    </row>
    <row r="61" spans="1:7" ht="15.6" x14ac:dyDescent="0.3">
      <c r="A61" s="19">
        <v>2006</v>
      </c>
      <c r="B61" s="40"/>
      <c r="C61" s="40"/>
      <c r="D61" s="40"/>
      <c r="F61" s="40"/>
      <c r="G61" s="40"/>
    </row>
    <row r="62" spans="1:7" ht="15.6" x14ac:dyDescent="0.3">
      <c r="A62" s="19">
        <v>2007</v>
      </c>
      <c r="B62" s="40"/>
      <c r="C62" s="40">
        <v>0.58924565549147478</v>
      </c>
      <c r="D62" s="40"/>
      <c r="F62" s="40">
        <v>0.60715332746995021</v>
      </c>
      <c r="G62" s="40">
        <v>0.57133798351299936</v>
      </c>
    </row>
    <row r="63" spans="1:7" ht="15.6" x14ac:dyDescent="0.3">
      <c r="A63" s="19">
        <v>2008</v>
      </c>
      <c r="B63" s="40"/>
      <c r="C63" s="40"/>
      <c r="D63" s="40">
        <v>0.13</v>
      </c>
      <c r="F63" s="40"/>
      <c r="G63" s="40"/>
    </row>
    <row r="64" spans="1:7" ht="15.6" x14ac:dyDescent="0.3">
      <c r="A64" s="19">
        <v>2009</v>
      </c>
      <c r="B64" s="40">
        <v>0.70091363122684591</v>
      </c>
      <c r="C64" s="40"/>
      <c r="D64" s="40"/>
      <c r="F64" s="40"/>
      <c r="G64" s="40"/>
    </row>
    <row r="65" spans="1:7" ht="15.6" x14ac:dyDescent="0.3">
      <c r="A65" s="19">
        <v>2010</v>
      </c>
      <c r="B65" s="40"/>
      <c r="C65" s="40">
        <v>0.56918690119155035</v>
      </c>
      <c r="D65" s="40"/>
      <c r="F65" s="40">
        <v>0.63848893017494968</v>
      </c>
      <c r="G65" s="40">
        <v>0.49988487220815109</v>
      </c>
    </row>
    <row r="66" spans="1:7" ht="15.6" x14ac:dyDescent="0.3">
      <c r="A66" s="19">
        <v>2011</v>
      </c>
      <c r="B66" s="40">
        <v>0.70386162441454359</v>
      </c>
      <c r="C66" s="40"/>
      <c r="D66" s="40"/>
      <c r="F66" s="40"/>
      <c r="G66" s="40"/>
    </row>
    <row r="67" spans="1:7" ht="15.6" x14ac:dyDescent="0.3">
      <c r="A67" s="19">
        <v>2012</v>
      </c>
      <c r="B67" s="40"/>
      <c r="C67" s="40"/>
      <c r="D67" s="40"/>
      <c r="F67" s="40"/>
      <c r="G67" s="40"/>
    </row>
    <row r="68" spans="1:7" ht="15.6" x14ac:dyDescent="0.3">
      <c r="A68" s="19">
        <v>2013</v>
      </c>
      <c r="B68" s="40"/>
      <c r="C68" s="40"/>
      <c r="D68" s="40"/>
      <c r="F68" s="40"/>
      <c r="G68" s="40"/>
    </row>
    <row r="69" spans="1:7" ht="15.6" x14ac:dyDescent="0.3">
      <c r="A69" s="19">
        <v>2014</v>
      </c>
      <c r="B69" s="40">
        <v>0.74339834048875097</v>
      </c>
      <c r="C69" s="40">
        <v>0.55789060450573835</v>
      </c>
      <c r="D69" s="40">
        <v>0.18</v>
      </c>
      <c r="F69" s="40">
        <v>0.61732405259087386</v>
      </c>
      <c r="G69" s="40">
        <v>0.49845715642060284</v>
      </c>
    </row>
    <row r="70" spans="1:7" ht="15.6" x14ac:dyDescent="0.3">
      <c r="A70" s="19">
        <v>2015</v>
      </c>
      <c r="B70" s="40"/>
      <c r="C70" s="40"/>
      <c r="D70" s="40"/>
      <c r="F70" s="40"/>
      <c r="G70" s="40"/>
    </row>
    <row r="71" spans="1:7" ht="15.6" x14ac:dyDescent="0.3">
      <c r="A71" s="19">
        <v>2016</v>
      </c>
      <c r="B71" s="40"/>
      <c r="C71" s="40"/>
      <c r="D71" s="40"/>
      <c r="F71" s="40"/>
      <c r="G71" s="40"/>
    </row>
    <row r="72" spans="1:7" ht="15.6" x14ac:dyDescent="0.3">
      <c r="A72" s="19">
        <v>2017</v>
      </c>
      <c r="B72" s="40"/>
      <c r="C72" s="40"/>
      <c r="D72" s="40"/>
      <c r="F72" s="40"/>
      <c r="G72" s="40"/>
    </row>
    <row r="73" spans="1:7" ht="15.6" x14ac:dyDescent="0.3">
      <c r="A73" s="19">
        <v>2018</v>
      </c>
      <c r="B73" s="40"/>
      <c r="C73" s="40"/>
      <c r="D73" s="40"/>
      <c r="F73" s="40"/>
      <c r="G73" s="40"/>
    </row>
    <row r="74" spans="1:7" ht="15.6" x14ac:dyDescent="0.3">
      <c r="A74" s="19">
        <v>2019</v>
      </c>
      <c r="B74" s="40"/>
      <c r="C74" s="40"/>
      <c r="D74" s="40"/>
      <c r="F74" s="40"/>
      <c r="G74" s="40"/>
    </row>
    <row r="75" spans="1:7" ht="15.6" x14ac:dyDescent="0.3">
      <c r="A75" s="19">
        <v>2020</v>
      </c>
      <c r="B75" s="40">
        <v>0.74339834048875097</v>
      </c>
      <c r="C75" s="40">
        <v>0.55789060450573835</v>
      </c>
      <c r="D75" s="40">
        <v>0.18</v>
      </c>
      <c r="F75" s="40">
        <v>0.61732405259087386</v>
      </c>
      <c r="G75" s="40">
        <v>0.49845715642060284</v>
      </c>
    </row>
    <row r="76" spans="1:7" ht="15.6" x14ac:dyDescent="0.3">
      <c r="B76" s="40"/>
      <c r="C76" s="40"/>
      <c r="D76" s="40"/>
    </row>
    <row r="77" spans="1:7" ht="15.6" x14ac:dyDescent="0.3">
      <c r="C77" s="40"/>
      <c r="D77" s="4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B3:O27"/>
  <sheetViews>
    <sheetView workbookViewId="0">
      <selection activeCell="B4" sqref="B4:O26"/>
    </sheetView>
  </sheetViews>
  <sheetFormatPr baseColWidth="10" defaultRowHeight="14.4" x14ac:dyDescent="0.3"/>
  <cols>
    <col min="2" max="3" width="12.33203125" customWidth="1"/>
    <col min="4" max="4" width="5.77734375" customWidth="1"/>
    <col min="5" max="6" width="12.33203125" customWidth="1"/>
    <col min="7" max="7" width="5.77734375" customWidth="1"/>
    <col min="8" max="9" width="12.109375" customWidth="1"/>
    <col min="10" max="10" width="5.77734375" customWidth="1"/>
    <col min="11" max="12" width="12.109375" customWidth="1"/>
    <col min="13" max="13" width="5.77734375" customWidth="1"/>
    <col min="14" max="14" width="7.33203125" customWidth="1"/>
    <col min="15" max="15" width="4.5546875" customWidth="1"/>
  </cols>
  <sheetData>
    <row r="3" spans="2:15" ht="15" thickBot="1" x14ac:dyDescent="0.35"/>
    <row r="4" spans="2:15" ht="15" thickTop="1" x14ac:dyDescent="0.3">
      <c r="B4" s="357" t="s">
        <v>330</v>
      </c>
      <c r="C4" s="358"/>
      <c r="D4" s="358"/>
      <c r="E4" s="358"/>
      <c r="F4" s="358"/>
      <c r="G4" s="358"/>
      <c r="H4" s="358"/>
      <c r="I4" s="358"/>
      <c r="J4" s="358"/>
      <c r="K4" s="358"/>
      <c r="L4" s="358"/>
      <c r="M4" s="358"/>
      <c r="N4" s="358"/>
      <c r="O4" s="359"/>
    </row>
    <row r="5" spans="2:15" x14ac:dyDescent="0.3">
      <c r="B5" s="360"/>
      <c r="C5" s="361"/>
      <c r="D5" s="361"/>
      <c r="E5" s="361"/>
      <c r="F5" s="361"/>
      <c r="G5" s="361"/>
      <c r="H5" s="361"/>
      <c r="I5" s="361"/>
      <c r="J5" s="361"/>
      <c r="K5" s="361"/>
      <c r="L5" s="361"/>
      <c r="M5" s="361"/>
      <c r="N5" s="361"/>
      <c r="O5" s="362"/>
    </row>
    <row r="6" spans="2:15" ht="15" thickBot="1" x14ac:dyDescent="0.35">
      <c r="B6" s="363"/>
      <c r="C6" s="364"/>
      <c r="D6" s="364"/>
      <c r="E6" s="364"/>
      <c r="F6" s="364"/>
      <c r="G6" s="364"/>
      <c r="H6" s="364"/>
      <c r="I6" s="364"/>
      <c r="J6" s="364"/>
      <c r="K6" s="364"/>
      <c r="L6" s="364"/>
      <c r="M6" s="364"/>
      <c r="N6" s="364"/>
      <c r="O6" s="365"/>
    </row>
    <row r="7" spans="2:15" ht="15.6" thickTop="1" thickBot="1" x14ac:dyDescent="0.35"/>
    <row r="8" spans="2:15" ht="15" customHeight="1" thickTop="1" x14ac:dyDescent="0.3">
      <c r="B8" s="387" t="s">
        <v>357</v>
      </c>
      <c r="C8" s="388"/>
      <c r="D8" s="388"/>
      <c r="E8" s="388"/>
      <c r="F8" s="388"/>
      <c r="G8" s="388"/>
      <c r="H8" s="388"/>
      <c r="I8" s="388"/>
      <c r="J8" s="388"/>
      <c r="K8" s="388"/>
      <c r="L8" s="388"/>
      <c r="M8" s="388"/>
      <c r="N8" s="388"/>
      <c r="O8" s="389"/>
    </row>
    <row r="9" spans="2:15" ht="14.4" customHeight="1" x14ac:dyDescent="0.3">
      <c r="B9" s="390"/>
      <c r="C9" s="361"/>
      <c r="D9" s="361"/>
      <c r="E9" s="361"/>
      <c r="F9" s="361"/>
      <c r="G9" s="361"/>
      <c r="H9" s="361"/>
      <c r="I9" s="361"/>
      <c r="J9" s="361"/>
      <c r="K9" s="361"/>
      <c r="L9" s="361"/>
      <c r="M9" s="361"/>
      <c r="N9" s="361"/>
      <c r="O9" s="391"/>
    </row>
    <row r="10" spans="2:15" ht="14.4" customHeight="1" x14ac:dyDescent="0.3">
      <c r="B10" s="390"/>
      <c r="C10" s="361"/>
      <c r="D10" s="361"/>
      <c r="E10" s="361"/>
      <c r="F10" s="361"/>
      <c r="G10" s="361"/>
      <c r="H10" s="361"/>
      <c r="I10" s="361"/>
      <c r="J10" s="361"/>
      <c r="K10" s="361"/>
      <c r="L10" s="361"/>
      <c r="M10" s="361"/>
      <c r="N10" s="361"/>
      <c r="O10" s="391"/>
    </row>
    <row r="11" spans="2:15" ht="14.4" customHeight="1" x14ac:dyDescent="0.3">
      <c r="B11" s="390"/>
      <c r="C11" s="361"/>
      <c r="D11" s="361"/>
      <c r="E11" s="361"/>
      <c r="F11" s="361"/>
      <c r="G11" s="361"/>
      <c r="H11" s="361"/>
      <c r="I11" s="361"/>
      <c r="J11" s="361"/>
      <c r="K11" s="361"/>
      <c r="L11" s="361"/>
      <c r="M11" s="361"/>
      <c r="N11" s="361"/>
      <c r="O11" s="391"/>
    </row>
    <row r="12" spans="2:15" ht="15" customHeight="1" thickBot="1" x14ac:dyDescent="0.35">
      <c r="B12" s="392"/>
      <c r="C12" s="393"/>
      <c r="D12" s="393"/>
      <c r="E12" s="393"/>
      <c r="F12" s="393"/>
      <c r="G12" s="393"/>
      <c r="H12" s="393"/>
      <c r="I12" s="393"/>
      <c r="J12" s="393"/>
      <c r="K12" s="393"/>
      <c r="L12" s="393"/>
      <c r="M12" s="393"/>
      <c r="N12" s="393"/>
      <c r="O12" s="394"/>
    </row>
    <row r="13" spans="2:15" ht="15.6" thickTop="1" thickBot="1" x14ac:dyDescent="0.35"/>
    <row r="14" spans="2:15" ht="16.2" thickTop="1" x14ac:dyDescent="0.3">
      <c r="B14" s="375" t="s">
        <v>228</v>
      </c>
      <c r="C14" s="376"/>
      <c r="E14" s="375" t="s">
        <v>227</v>
      </c>
      <c r="F14" s="376"/>
      <c r="H14" s="375" t="s">
        <v>226</v>
      </c>
      <c r="I14" s="376"/>
      <c r="J14" s="222"/>
      <c r="K14" s="375" t="s">
        <v>225</v>
      </c>
      <c r="L14" s="376"/>
      <c r="N14" s="381" t="s">
        <v>224</v>
      </c>
      <c r="O14" s="382"/>
    </row>
    <row r="15" spans="2:15" ht="15.6" x14ac:dyDescent="0.3">
      <c r="B15" s="377"/>
      <c r="C15" s="378"/>
      <c r="E15" s="377"/>
      <c r="F15" s="378"/>
      <c r="H15" s="377"/>
      <c r="I15" s="378"/>
      <c r="J15" s="222"/>
      <c r="K15" s="377"/>
      <c r="L15" s="378"/>
      <c r="N15" s="383"/>
      <c r="O15" s="384"/>
    </row>
    <row r="16" spans="2:15" ht="15.6" x14ac:dyDescent="0.3">
      <c r="B16" s="377"/>
      <c r="C16" s="378"/>
      <c r="E16" s="377"/>
      <c r="F16" s="378"/>
      <c r="H16" s="377"/>
      <c r="I16" s="378"/>
      <c r="J16" s="222"/>
      <c r="K16" s="377"/>
      <c r="L16" s="378"/>
      <c r="N16" s="383"/>
      <c r="O16" s="384"/>
    </row>
    <row r="17" spans="2:15" ht="15.6" x14ac:dyDescent="0.3">
      <c r="B17" s="377"/>
      <c r="C17" s="378"/>
      <c r="E17" s="377"/>
      <c r="F17" s="378"/>
      <c r="H17" s="377"/>
      <c r="I17" s="378"/>
      <c r="J17" s="222"/>
      <c r="K17" s="377"/>
      <c r="L17" s="378"/>
      <c r="N17" s="383"/>
      <c r="O17" s="384"/>
    </row>
    <row r="18" spans="2:15" ht="16.2" thickBot="1" x14ac:dyDescent="0.35">
      <c r="B18" s="379"/>
      <c r="C18" s="380"/>
      <c r="E18" s="379"/>
      <c r="F18" s="380"/>
      <c r="H18" s="379"/>
      <c r="I18" s="380"/>
      <c r="J18" s="222"/>
      <c r="K18" s="379"/>
      <c r="L18" s="380"/>
      <c r="N18" s="385"/>
      <c r="O18" s="386"/>
    </row>
    <row r="19" spans="2:15" ht="15.6" thickTop="1" thickBot="1" x14ac:dyDescent="0.35"/>
    <row r="20" spans="2:15" ht="15" customHeight="1" thickTop="1" x14ac:dyDescent="0.3">
      <c r="B20" s="366" t="s">
        <v>358</v>
      </c>
      <c r="C20" s="367"/>
      <c r="D20" s="367"/>
      <c r="E20" s="367"/>
      <c r="F20" s="367"/>
      <c r="G20" s="367"/>
      <c r="H20" s="367"/>
      <c r="I20" s="367"/>
      <c r="J20" s="367"/>
      <c r="K20" s="367"/>
      <c r="L20" s="367"/>
      <c r="M20" s="367"/>
      <c r="N20" s="367"/>
      <c r="O20" s="368"/>
    </row>
    <row r="21" spans="2:15" ht="15" customHeight="1" x14ac:dyDescent="0.3">
      <c r="B21" s="369"/>
      <c r="C21" s="370"/>
      <c r="D21" s="370"/>
      <c r="E21" s="370"/>
      <c r="F21" s="370"/>
      <c r="G21" s="370"/>
      <c r="H21" s="370"/>
      <c r="I21" s="370"/>
      <c r="J21" s="370"/>
      <c r="K21" s="370"/>
      <c r="L21" s="370"/>
      <c r="M21" s="370"/>
      <c r="N21" s="370"/>
      <c r="O21" s="371"/>
    </row>
    <row r="22" spans="2:15" ht="15" customHeight="1" x14ac:dyDescent="0.3">
      <c r="B22" s="369"/>
      <c r="C22" s="370"/>
      <c r="D22" s="370"/>
      <c r="E22" s="370"/>
      <c r="F22" s="370"/>
      <c r="G22" s="370"/>
      <c r="H22" s="370"/>
      <c r="I22" s="370"/>
      <c r="J22" s="370"/>
      <c r="K22" s="370"/>
      <c r="L22" s="370"/>
      <c r="M22" s="370"/>
      <c r="N22" s="370"/>
      <c r="O22" s="371"/>
    </row>
    <row r="23" spans="2:15" ht="15" customHeight="1" x14ac:dyDescent="0.3">
      <c r="B23" s="369"/>
      <c r="C23" s="370"/>
      <c r="D23" s="370"/>
      <c r="E23" s="370"/>
      <c r="F23" s="370"/>
      <c r="G23" s="370"/>
      <c r="H23" s="370"/>
      <c r="I23" s="370"/>
      <c r="J23" s="370"/>
      <c r="K23" s="370"/>
      <c r="L23" s="370"/>
      <c r="M23" s="370"/>
      <c r="N23" s="370"/>
      <c r="O23" s="371"/>
    </row>
    <row r="24" spans="2:15" ht="15" customHeight="1" x14ac:dyDescent="0.3">
      <c r="B24" s="369"/>
      <c r="C24" s="370"/>
      <c r="D24" s="370"/>
      <c r="E24" s="370"/>
      <c r="F24" s="370"/>
      <c r="G24" s="370"/>
      <c r="H24" s="370"/>
      <c r="I24" s="370"/>
      <c r="J24" s="370"/>
      <c r="K24" s="370"/>
      <c r="L24" s="370"/>
      <c r="M24" s="370"/>
      <c r="N24" s="370"/>
      <c r="O24" s="371"/>
    </row>
    <row r="25" spans="2:15" ht="15" customHeight="1" x14ac:dyDescent="0.3">
      <c r="B25" s="369"/>
      <c r="C25" s="370"/>
      <c r="D25" s="370"/>
      <c r="E25" s="370"/>
      <c r="F25" s="370"/>
      <c r="G25" s="370"/>
      <c r="H25" s="370"/>
      <c r="I25" s="370"/>
      <c r="J25" s="370"/>
      <c r="K25" s="370"/>
      <c r="L25" s="370"/>
      <c r="M25" s="370"/>
      <c r="N25" s="370"/>
      <c r="O25" s="371"/>
    </row>
    <row r="26" spans="2:15" ht="15" customHeight="1" thickBot="1" x14ac:dyDescent="0.35">
      <c r="B26" s="372"/>
      <c r="C26" s="373"/>
      <c r="D26" s="373"/>
      <c r="E26" s="373"/>
      <c r="F26" s="373"/>
      <c r="G26" s="373"/>
      <c r="H26" s="373"/>
      <c r="I26" s="373"/>
      <c r="J26" s="373"/>
      <c r="K26" s="373"/>
      <c r="L26" s="373"/>
      <c r="M26" s="373"/>
      <c r="N26" s="373"/>
      <c r="O26" s="374"/>
    </row>
    <row r="27" spans="2:15" ht="15" thickTop="1" x14ac:dyDescent="0.3"/>
  </sheetData>
  <mergeCells count="8">
    <mergeCell ref="B4:O6"/>
    <mergeCell ref="B20:O26"/>
    <mergeCell ref="K14:L18"/>
    <mergeCell ref="B14:C18"/>
    <mergeCell ref="E14:F18"/>
    <mergeCell ref="H14:I18"/>
    <mergeCell ref="N14:O18"/>
    <mergeCell ref="B8:O12"/>
  </mergeCells>
  <printOptions horizontalCentered="1" verticalCentered="1"/>
  <pageMargins left="0.70866141732283472" right="0.70866141732283472" top="0.74803149606299213" bottom="0.74803149606299213" header="0.31496062992125984" footer="0.31496062992125984"/>
  <pageSetup paperSize="9" scale="9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6"/>
  <sheetViews>
    <sheetView workbookViewId="0">
      <pane xSplit="1" ySplit="5" topLeftCell="B6" activePane="bottomRight" state="frozen"/>
      <selection pane="topRight" activeCell="B1" sqref="B1"/>
      <selection pane="bottomLeft" activeCell="A7" sqref="A7"/>
      <selection pane="bottomRight"/>
    </sheetView>
  </sheetViews>
  <sheetFormatPr baseColWidth="10" defaultRowHeight="14.4" x14ac:dyDescent="0.3"/>
  <cols>
    <col min="1" max="1" width="9.77734375" customWidth="1"/>
    <col min="2" max="2" width="26.88671875" customWidth="1"/>
  </cols>
  <sheetData>
    <row r="1" spans="1:2" ht="15.6" x14ac:dyDescent="0.3">
      <c r="A1" s="2" t="s">
        <v>354</v>
      </c>
      <c r="B1" s="2"/>
    </row>
    <row r="2" spans="1:2" ht="15.6" x14ac:dyDescent="0.3">
      <c r="A2" s="334" t="s">
        <v>356</v>
      </c>
      <c r="B2" s="19"/>
    </row>
    <row r="3" spans="1:2" ht="15.6" x14ac:dyDescent="0.3">
      <c r="A3" s="2"/>
      <c r="B3" s="2"/>
    </row>
    <row r="5" spans="1:2" ht="43.8" customHeight="1" x14ac:dyDescent="0.3">
      <c r="A5" s="19"/>
      <c r="B5" s="331" t="s">
        <v>355</v>
      </c>
    </row>
    <row r="6" spans="1:2" ht="15.6" x14ac:dyDescent="0.3">
      <c r="A6" s="19">
        <v>1820</v>
      </c>
      <c r="B6" s="333">
        <v>3.3728432655334473</v>
      </c>
    </row>
    <row r="7" spans="1:2" ht="15.6" x14ac:dyDescent="0.3">
      <c r="A7" s="19">
        <v>1821</v>
      </c>
      <c r="B7" s="332"/>
    </row>
    <row r="8" spans="1:2" ht="15.6" x14ac:dyDescent="0.3">
      <c r="A8" s="19">
        <v>1822</v>
      </c>
      <c r="B8" s="332"/>
    </row>
    <row r="9" spans="1:2" ht="15.6" x14ac:dyDescent="0.3">
      <c r="A9" s="19">
        <v>1823</v>
      </c>
      <c r="B9" s="332"/>
    </row>
    <row r="10" spans="1:2" ht="15.6" x14ac:dyDescent="0.3">
      <c r="A10" s="19">
        <v>1824</v>
      </c>
      <c r="B10" s="332"/>
    </row>
    <row r="11" spans="1:2" ht="15.6" x14ac:dyDescent="0.3">
      <c r="A11" s="19">
        <v>1825</v>
      </c>
      <c r="B11" s="332"/>
    </row>
    <row r="12" spans="1:2" ht="15.6" x14ac:dyDescent="0.3">
      <c r="A12" s="19">
        <v>1826</v>
      </c>
      <c r="B12" s="332"/>
    </row>
    <row r="13" spans="1:2" ht="15.6" x14ac:dyDescent="0.3">
      <c r="A13" s="19">
        <v>1827</v>
      </c>
      <c r="B13" s="332"/>
    </row>
    <row r="14" spans="1:2" ht="15.6" x14ac:dyDescent="0.3">
      <c r="A14" s="19">
        <v>1828</v>
      </c>
      <c r="B14" s="332"/>
    </row>
    <row r="15" spans="1:2" ht="15.6" x14ac:dyDescent="0.3">
      <c r="A15" s="19">
        <v>1829</v>
      </c>
      <c r="B15" s="332"/>
    </row>
    <row r="16" spans="1:2" ht="15.6" x14ac:dyDescent="0.3">
      <c r="A16" s="19">
        <v>1830</v>
      </c>
      <c r="B16" s="332"/>
    </row>
    <row r="17" spans="1:2" ht="15.6" x14ac:dyDescent="0.3">
      <c r="A17" s="19">
        <v>1831</v>
      </c>
      <c r="B17" s="332"/>
    </row>
    <row r="18" spans="1:2" ht="15.6" x14ac:dyDescent="0.3">
      <c r="A18" s="19">
        <v>1832</v>
      </c>
      <c r="B18" s="332"/>
    </row>
    <row r="19" spans="1:2" ht="15.6" x14ac:dyDescent="0.3">
      <c r="A19" s="19">
        <v>1833</v>
      </c>
      <c r="B19" s="332"/>
    </row>
    <row r="20" spans="1:2" ht="15.6" x14ac:dyDescent="0.3">
      <c r="A20" s="19">
        <v>1834</v>
      </c>
      <c r="B20" s="332"/>
    </row>
    <row r="21" spans="1:2" ht="15.6" x14ac:dyDescent="0.3">
      <c r="A21" s="19">
        <v>1835</v>
      </c>
      <c r="B21" s="332"/>
    </row>
    <row r="22" spans="1:2" ht="15.6" x14ac:dyDescent="0.3">
      <c r="A22" s="19">
        <v>1836</v>
      </c>
      <c r="B22" s="332"/>
    </row>
    <row r="23" spans="1:2" ht="15.6" x14ac:dyDescent="0.3">
      <c r="A23" s="19">
        <v>1837</v>
      </c>
      <c r="B23" s="332"/>
    </row>
    <row r="24" spans="1:2" ht="15.6" x14ac:dyDescent="0.3">
      <c r="A24" s="19">
        <v>1838</v>
      </c>
      <c r="B24" s="332"/>
    </row>
    <row r="25" spans="1:2" ht="15.6" x14ac:dyDescent="0.3">
      <c r="A25" s="19">
        <v>1839</v>
      </c>
      <c r="B25" s="332"/>
    </row>
    <row r="26" spans="1:2" ht="15.6" x14ac:dyDescent="0.3">
      <c r="A26" s="19">
        <v>1840</v>
      </c>
      <c r="B26" s="332"/>
    </row>
    <row r="27" spans="1:2" ht="15.6" x14ac:dyDescent="0.3">
      <c r="A27" s="19">
        <v>1841</v>
      </c>
      <c r="B27" s="332"/>
    </row>
    <row r="28" spans="1:2" ht="15.6" x14ac:dyDescent="0.3">
      <c r="A28" s="19">
        <v>1842</v>
      </c>
      <c r="B28" s="332"/>
    </row>
    <row r="29" spans="1:2" ht="15.6" x14ac:dyDescent="0.3">
      <c r="A29" s="19">
        <v>1843</v>
      </c>
      <c r="B29" s="332"/>
    </row>
    <row r="30" spans="1:2" ht="15.6" x14ac:dyDescent="0.3">
      <c r="A30" s="19">
        <v>1844</v>
      </c>
      <c r="B30" s="332"/>
    </row>
    <row r="31" spans="1:2" ht="15.6" x14ac:dyDescent="0.3">
      <c r="A31" s="19">
        <v>1845</v>
      </c>
      <c r="B31" s="332"/>
    </row>
    <row r="32" spans="1:2" ht="15.6" x14ac:dyDescent="0.3">
      <c r="A32" s="19">
        <v>1846</v>
      </c>
      <c r="B32" s="332"/>
    </row>
    <row r="33" spans="1:2" ht="15.6" x14ac:dyDescent="0.3">
      <c r="A33" s="19">
        <v>1847</v>
      </c>
      <c r="B33" s="332"/>
    </row>
    <row r="34" spans="1:2" ht="15.6" x14ac:dyDescent="0.3">
      <c r="A34" s="19">
        <v>1848</v>
      </c>
      <c r="B34" s="332"/>
    </row>
    <row r="35" spans="1:2" ht="15.6" x14ac:dyDescent="0.3">
      <c r="A35" s="19">
        <v>1849</v>
      </c>
      <c r="B35" s="332"/>
    </row>
    <row r="36" spans="1:2" ht="15.6" x14ac:dyDescent="0.3">
      <c r="A36" s="19">
        <v>1850</v>
      </c>
      <c r="B36" s="333">
        <v>4.3096160888671875</v>
      </c>
    </row>
    <row r="37" spans="1:2" ht="15.6" x14ac:dyDescent="0.3">
      <c r="A37" s="19">
        <v>1851</v>
      </c>
      <c r="B37" s="332"/>
    </row>
    <row r="38" spans="1:2" ht="15.6" x14ac:dyDescent="0.3">
      <c r="A38" s="19">
        <v>1852</v>
      </c>
      <c r="B38" s="332"/>
    </row>
    <row r="39" spans="1:2" ht="15.6" x14ac:dyDescent="0.3">
      <c r="A39" s="19">
        <v>1853</v>
      </c>
      <c r="B39" s="332"/>
    </row>
    <row r="40" spans="1:2" ht="15.6" x14ac:dyDescent="0.3">
      <c r="A40" s="19">
        <v>1854</v>
      </c>
      <c r="B40" s="332"/>
    </row>
    <row r="41" spans="1:2" ht="15.6" x14ac:dyDescent="0.3">
      <c r="A41" s="19">
        <v>1855</v>
      </c>
      <c r="B41" s="332"/>
    </row>
    <row r="42" spans="1:2" ht="15.6" x14ac:dyDescent="0.3">
      <c r="A42" s="19">
        <v>1856</v>
      </c>
      <c r="B42" s="332"/>
    </row>
    <row r="43" spans="1:2" ht="15.6" x14ac:dyDescent="0.3">
      <c r="A43" s="19">
        <v>1857</v>
      </c>
      <c r="B43" s="332"/>
    </row>
    <row r="44" spans="1:2" ht="15.6" x14ac:dyDescent="0.3">
      <c r="A44" s="19">
        <v>1858</v>
      </c>
      <c r="B44" s="332"/>
    </row>
    <row r="45" spans="1:2" ht="15.6" x14ac:dyDescent="0.3">
      <c r="A45" s="19">
        <v>1859</v>
      </c>
      <c r="B45" s="332"/>
    </row>
    <row r="46" spans="1:2" ht="15.6" x14ac:dyDescent="0.3">
      <c r="A46" s="19">
        <v>1860</v>
      </c>
      <c r="B46" s="332"/>
    </row>
    <row r="47" spans="1:2" ht="15.6" x14ac:dyDescent="0.3">
      <c r="A47" s="19">
        <v>1861</v>
      </c>
      <c r="B47" s="332"/>
    </row>
    <row r="48" spans="1:2" ht="15.6" x14ac:dyDescent="0.3">
      <c r="A48" s="19">
        <v>1862</v>
      </c>
      <c r="B48" s="332"/>
    </row>
    <row r="49" spans="1:2" ht="15.6" x14ac:dyDescent="0.3">
      <c r="A49" s="19">
        <v>1863</v>
      </c>
      <c r="B49" s="332"/>
    </row>
    <row r="50" spans="1:2" ht="15.6" x14ac:dyDescent="0.3">
      <c r="A50" s="19">
        <v>1864</v>
      </c>
      <c r="B50" s="332"/>
    </row>
    <row r="51" spans="1:2" ht="15.6" x14ac:dyDescent="0.3">
      <c r="A51" s="19">
        <v>1865</v>
      </c>
      <c r="B51" s="332"/>
    </row>
    <row r="52" spans="1:2" ht="15.6" x14ac:dyDescent="0.3">
      <c r="A52" s="19">
        <v>1866</v>
      </c>
      <c r="B52" s="332"/>
    </row>
    <row r="53" spans="1:2" ht="15.6" x14ac:dyDescent="0.3">
      <c r="A53" s="19">
        <v>1867</v>
      </c>
      <c r="B53" s="332"/>
    </row>
    <row r="54" spans="1:2" ht="15.6" x14ac:dyDescent="0.3">
      <c r="A54" s="19">
        <v>1868</v>
      </c>
      <c r="B54" s="332"/>
    </row>
    <row r="55" spans="1:2" ht="15.6" x14ac:dyDescent="0.3">
      <c r="A55" s="19">
        <v>1869</v>
      </c>
      <c r="B55" s="332"/>
    </row>
    <row r="56" spans="1:2" ht="15.6" x14ac:dyDescent="0.3">
      <c r="A56" s="19">
        <v>1870</v>
      </c>
      <c r="B56" s="332"/>
    </row>
    <row r="57" spans="1:2" ht="15.6" x14ac:dyDescent="0.3">
      <c r="A57" s="19">
        <v>1871</v>
      </c>
      <c r="B57" s="332"/>
    </row>
    <row r="58" spans="1:2" ht="15.6" x14ac:dyDescent="0.3">
      <c r="A58" s="19">
        <v>1872</v>
      </c>
      <c r="B58" s="332"/>
    </row>
    <row r="59" spans="1:2" ht="15.6" x14ac:dyDescent="0.3">
      <c r="A59" s="19">
        <v>1873</v>
      </c>
      <c r="B59" s="332"/>
    </row>
    <row r="60" spans="1:2" ht="15.6" x14ac:dyDescent="0.3">
      <c r="A60" s="19">
        <v>1874</v>
      </c>
      <c r="B60" s="332"/>
    </row>
    <row r="61" spans="1:2" ht="15.6" x14ac:dyDescent="0.3">
      <c r="A61" s="19">
        <v>1875</v>
      </c>
      <c r="B61" s="332"/>
    </row>
    <row r="62" spans="1:2" ht="15.6" x14ac:dyDescent="0.3">
      <c r="A62" s="19">
        <v>1876</v>
      </c>
      <c r="B62" s="332"/>
    </row>
    <row r="63" spans="1:2" ht="15.6" x14ac:dyDescent="0.3">
      <c r="A63" s="19">
        <v>1877</v>
      </c>
      <c r="B63" s="332"/>
    </row>
    <row r="64" spans="1:2" ht="15.6" x14ac:dyDescent="0.3">
      <c r="A64" s="19">
        <v>1878</v>
      </c>
      <c r="B64" s="332"/>
    </row>
    <row r="65" spans="1:2" ht="15.6" x14ac:dyDescent="0.3">
      <c r="A65" s="19">
        <v>1879</v>
      </c>
      <c r="B65" s="332"/>
    </row>
    <row r="66" spans="1:2" ht="15.6" x14ac:dyDescent="0.3">
      <c r="A66" s="19">
        <v>1880</v>
      </c>
      <c r="B66" s="333">
        <v>7.0200133323669434</v>
      </c>
    </row>
    <row r="67" spans="1:2" ht="15.6" x14ac:dyDescent="0.3">
      <c r="A67" s="19">
        <v>1881</v>
      </c>
      <c r="B67" s="332"/>
    </row>
    <row r="68" spans="1:2" ht="15.6" x14ac:dyDescent="0.3">
      <c r="A68" s="19">
        <v>1882</v>
      </c>
      <c r="B68" s="332"/>
    </row>
    <row r="69" spans="1:2" ht="15.6" x14ac:dyDescent="0.3">
      <c r="A69" s="19">
        <v>1883</v>
      </c>
      <c r="B69" s="332"/>
    </row>
    <row r="70" spans="1:2" ht="15.6" x14ac:dyDescent="0.3">
      <c r="A70" s="19">
        <v>1884</v>
      </c>
      <c r="B70" s="332"/>
    </row>
    <row r="71" spans="1:2" ht="15.6" x14ac:dyDescent="0.3">
      <c r="A71" s="19">
        <v>1885</v>
      </c>
      <c r="B71" s="332"/>
    </row>
    <row r="72" spans="1:2" ht="15.6" x14ac:dyDescent="0.3">
      <c r="A72" s="19">
        <v>1886</v>
      </c>
      <c r="B72" s="332"/>
    </row>
    <row r="73" spans="1:2" ht="15.6" x14ac:dyDescent="0.3">
      <c r="A73" s="19">
        <v>1887</v>
      </c>
      <c r="B73" s="332"/>
    </row>
    <row r="74" spans="1:2" ht="15.6" x14ac:dyDescent="0.3">
      <c r="A74" s="19">
        <v>1888</v>
      </c>
      <c r="B74" s="332"/>
    </row>
    <row r="75" spans="1:2" ht="15.6" x14ac:dyDescent="0.3">
      <c r="A75" s="19">
        <v>1889</v>
      </c>
      <c r="B75" s="332"/>
    </row>
    <row r="76" spans="1:2" ht="15.6" x14ac:dyDescent="0.3">
      <c r="A76" s="19">
        <v>1890</v>
      </c>
      <c r="B76" s="332"/>
    </row>
    <row r="77" spans="1:2" ht="15.6" x14ac:dyDescent="0.3">
      <c r="A77" s="19">
        <v>1891</v>
      </c>
      <c r="B77" s="332"/>
    </row>
    <row r="78" spans="1:2" ht="15.6" x14ac:dyDescent="0.3">
      <c r="A78" s="19">
        <v>1892</v>
      </c>
      <c r="B78" s="332"/>
    </row>
    <row r="79" spans="1:2" ht="15.6" x14ac:dyDescent="0.3">
      <c r="A79" s="19">
        <v>1893</v>
      </c>
      <c r="B79" s="332"/>
    </row>
    <row r="80" spans="1:2" ht="15.6" x14ac:dyDescent="0.3">
      <c r="A80" s="19">
        <v>1894</v>
      </c>
      <c r="B80" s="332"/>
    </row>
    <row r="81" spans="1:2" ht="15.6" x14ac:dyDescent="0.3">
      <c r="A81" s="19">
        <v>1895</v>
      </c>
      <c r="B81" s="332"/>
    </row>
    <row r="82" spans="1:2" ht="15.6" x14ac:dyDescent="0.3">
      <c r="A82" s="19">
        <v>1896</v>
      </c>
      <c r="B82" s="332"/>
    </row>
    <row r="83" spans="1:2" ht="15.6" x14ac:dyDescent="0.3">
      <c r="A83" s="19">
        <v>1897</v>
      </c>
      <c r="B83" s="332"/>
    </row>
    <row r="84" spans="1:2" ht="15.6" x14ac:dyDescent="0.3">
      <c r="A84" s="19">
        <v>1898</v>
      </c>
      <c r="B84" s="332"/>
    </row>
    <row r="85" spans="1:2" ht="15.6" x14ac:dyDescent="0.3">
      <c r="A85" s="19">
        <v>1899</v>
      </c>
      <c r="B85" s="332"/>
    </row>
    <row r="86" spans="1:2" ht="15.6" x14ac:dyDescent="0.3">
      <c r="A86" s="19">
        <v>1900</v>
      </c>
      <c r="B86" s="332">
        <v>9.2877769470214844</v>
      </c>
    </row>
    <row r="87" spans="1:2" ht="15.6" x14ac:dyDescent="0.3">
      <c r="A87" s="19">
        <v>1901</v>
      </c>
      <c r="B87" s="332"/>
    </row>
    <row r="88" spans="1:2" ht="15.6" x14ac:dyDescent="0.3">
      <c r="A88" s="19">
        <v>1902</v>
      </c>
      <c r="B88" s="332"/>
    </row>
    <row r="89" spans="1:2" ht="15.6" x14ac:dyDescent="0.3">
      <c r="A89" s="19">
        <v>1903</v>
      </c>
      <c r="B89" s="332"/>
    </row>
    <row r="90" spans="1:2" ht="15.6" x14ac:dyDescent="0.3">
      <c r="A90" s="19">
        <v>1904</v>
      </c>
      <c r="B90" s="332"/>
    </row>
    <row r="91" spans="1:2" ht="15.6" x14ac:dyDescent="0.3">
      <c r="A91" s="19">
        <v>1905</v>
      </c>
      <c r="B91" s="332"/>
    </row>
    <row r="92" spans="1:2" ht="15.6" x14ac:dyDescent="0.3">
      <c r="A92" s="19">
        <v>1906</v>
      </c>
      <c r="B92" s="332"/>
    </row>
    <row r="93" spans="1:2" ht="15.6" x14ac:dyDescent="0.3">
      <c r="A93" s="19">
        <v>1907</v>
      </c>
      <c r="B93" s="332"/>
    </row>
    <row r="94" spans="1:2" ht="15.6" x14ac:dyDescent="0.3">
      <c r="A94" s="19">
        <v>1908</v>
      </c>
      <c r="B94" s="332"/>
    </row>
    <row r="95" spans="1:2" ht="15.6" x14ac:dyDescent="0.3">
      <c r="A95" s="19">
        <v>1909</v>
      </c>
      <c r="B95" s="332"/>
    </row>
    <row r="96" spans="1:2" ht="15.6" x14ac:dyDescent="0.3">
      <c r="A96" s="19">
        <v>1910</v>
      </c>
      <c r="B96" s="332">
        <v>10.22260570526123</v>
      </c>
    </row>
    <row r="97" spans="1:2" ht="15.6" x14ac:dyDescent="0.3">
      <c r="A97" s="19">
        <v>1911</v>
      </c>
      <c r="B97" s="332"/>
    </row>
    <row r="98" spans="1:2" ht="15.6" x14ac:dyDescent="0.3">
      <c r="A98" s="19">
        <v>1912</v>
      </c>
      <c r="B98" s="332"/>
    </row>
    <row r="99" spans="1:2" ht="15.6" x14ac:dyDescent="0.3">
      <c r="A99" s="19">
        <v>1913</v>
      </c>
      <c r="B99" s="332"/>
    </row>
    <row r="100" spans="1:2" ht="15.6" x14ac:dyDescent="0.3">
      <c r="A100" s="19">
        <v>1914</v>
      </c>
      <c r="B100" s="332"/>
    </row>
    <row r="101" spans="1:2" ht="15.6" x14ac:dyDescent="0.3">
      <c r="A101" s="19">
        <v>1915</v>
      </c>
      <c r="B101" s="332"/>
    </row>
    <row r="102" spans="1:2" ht="15.6" x14ac:dyDescent="0.3">
      <c r="A102" s="19">
        <v>1916</v>
      </c>
      <c r="B102" s="332"/>
    </row>
    <row r="103" spans="1:2" ht="15.6" x14ac:dyDescent="0.3">
      <c r="A103" s="19">
        <v>1917</v>
      </c>
      <c r="B103" s="332"/>
    </row>
    <row r="104" spans="1:2" ht="15.6" x14ac:dyDescent="0.3">
      <c r="A104" s="19">
        <v>1918</v>
      </c>
      <c r="B104" s="332"/>
    </row>
    <row r="105" spans="1:2" ht="15.6" x14ac:dyDescent="0.3">
      <c r="A105" s="19">
        <v>1919</v>
      </c>
      <c r="B105" s="332"/>
    </row>
    <row r="106" spans="1:2" ht="15.6" x14ac:dyDescent="0.3">
      <c r="A106" s="19">
        <v>1920</v>
      </c>
      <c r="B106" s="332">
        <v>10.457064628601074</v>
      </c>
    </row>
    <row r="107" spans="1:2" ht="15.6" x14ac:dyDescent="0.3">
      <c r="A107" s="19">
        <v>1921</v>
      </c>
      <c r="B107" s="332"/>
    </row>
    <row r="108" spans="1:2" ht="15.6" x14ac:dyDescent="0.3">
      <c r="A108" s="19">
        <v>1922</v>
      </c>
      <c r="B108" s="332"/>
    </row>
    <row r="109" spans="1:2" ht="15.6" x14ac:dyDescent="0.3">
      <c r="A109" s="19">
        <v>1923</v>
      </c>
      <c r="B109" s="332"/>
    </row>
    <row r="110" spans="1:2" ht="15.6" x14ac:dyDescent="0.3">
      <c r="A110" s="19">
        <v>1924</v>
      </c>
      <c r="B110" s="332"/>
    </row>
    <row r="111" spans="1:2" ht="15.6" x14ac:dyDescent="0.3">
      <c r="A111" s="19">
        <v>1925</v>
      </c>
      <c r="B111" s="332"/>
    </row>
    <row r="112" spans="1:2" ht="15.6" x14ac:dyDescent="0.3">
      <c r="A112" s="19">
        <v>1926</v>
      </c>
      <c r="B112" s="332"/>
    </row>
    <row r="113" spans="1:2" ht="15.6" x14ac:dyDescent="0.3">
      <c r="A113" s="19">
        <v>1927</v>
      </c>
      <c r="B113" s="332"/>
    </row>
    <row r="114" spans="1:2" ht="15.6" x14ac:dyDescent="0.3">
      <c r="A114" s="19">
        <v>1928</v>
      </c>
      <c r="B114" s="332"/>
    </row>
    <row r="115" spans="1:2" ht="15.6" x14ac:dyDescent="0.3">
      <c r="A115" s="19">
        <v>1929</v>
      </c>
      <c r="B115" s="332"/>
    </row>
    <row r="116" spans="1:2" ht="15.6" x14ac:dyDescent="0.3">
      <c r="A116" s="19">
        <v>1930</v>
      </c>
      <c r="B116" s="332">
        <v>10.412376403808594</v>
      </c>
    </row>
    <row r="117" spans="1:2" ht="15.6" x14ac:dyDescent="0.3">
      <c r="A117" s="19">
        <v>1931</v>
      </c>
      <c r="B117" s="332"/>
    </row>
    <row r="118" spans="1:2" ht="15.6" x14ac:dyDescent="0.3">
      <c r="A118" s="19">
        <v>1932</v>
      </c>
      <c r="B118" s="332"/>
    </row>
    <row r="119" spans="1:2" ht="15.6" x14ac:dyDescent="0.3">
      <c r="A119" s="19">
        <v>1933</v>
      </c>
      <c r="B119" s="332"/>
    </row>
    <row r="120" spans="1:2" ht="15.6" x14ac:dyDescent="0.3">
      <c r="A120" s="19">
        <v>1934</v>
      </c>
      <c r="B120" s="332"/>
    </row>
    <row r="121" spans="1:2" ht="15.6" x14ac:dyDescent="0.3">
      <c r="A121" s="19">
        <v>1935</v>
      </c>
      <c r="B121" s="332"/>
    </row>
    <row r="122" spans="1:2" ht="15.6" x14ac:dyDescent="0.3">
      <c r="A122" s="19">
        <v>1936</v>
      </c>
      <c r="B122" s="332"/>
    </row>
    <row r="123" spans="1:2" ht="15.6" x14ac:dyDescent="0.3">
      <c r="A123" s="19">
        <v>1937</v>
      </c>
      <c r="B123" s="332"/>
    </row>
    <row r="124" spans="1:2" ht="15.6" x14ac:dyDescent="0.3">
      <c r="A124" s="19">
        <v>1938</v>
      </c>
      <c r="B124" s="332"/>
    </row>
    <row r="125" spans="1:2" ht="15.6" x14ac:dyDescent="0.3">
      <c r="A125" s="19">
        <v>1939</v>
      </c>
      <c r="B125" s="332"/>
    </row>
    <row r="126" spans="1:2" ht="15.6" x14ac:dyDescent="0.3">
      <c r="A126" s="19">
        <v>1940</v>
      </c>
      <c r="B126" s="332">
        <v>12.05125617980957</v>
      </c>
    </row>
    <row r="127" spans="1:2" ht="15.6" x14ac:dyDescent="0.3">
      <c r="A127" s="19">
        <v>1941</v>
      </c>
      <c r="B127" s="332"/>
    </row>
    <row r="128" spans="1:2" ht="15.6" x14ac:dyDescent="0.3">
      <c r="A128" s="19">
        <v>1942</v>
      </c>
      <c r="B128" s="332"/>
    </row>
    <row r="129" spans="1:2" ht="15.6" x14ac:dyDescent="0.3">
      <c r="A129" s="19">
        <v>1943</v>
      </c>
      <c r="B129" s="332"/>
    </row>
    <row r="130" spans="1:2" ht="15.6" x14ac:dyDescent="0.3">
      <c r="A130" s="19">
        <v>1944</v>
      </c>
      <c r="B130" s="332"/>
    </row>
    <row r="131" spans="1:2" ht="15.6" x14ac:dyDescent="0.3">
      <c r="A131" s="19">
        <v>1945</v>
      </c>
      <c r="B131" s="332"/>
    </row>
    <row r="132" spans="1:2" ht="15.6" x14ac:dyDescent="0.3">
      <c r="A132" s="19">
        <v>1946</v>
      </c>
      <c r="B132" s="332"/>
    </row>
    <row r="133" spans="1:2" ht="15.6" x14ac:dyDescent="0.3">
      <c r="A133" s="19">
        <v>1947</v>
      </c>
      <c r="B133" s="332"/>
    </row>
    <row r="134" spans="1:2" ht="15.6" x14ac:dyDescent="0.3">
      <c r="A134" s="19">
        <v>1948</v>
      </c>
      <c r="B134" s="332"/>
    </row>
    <row r="135" spans="1:2" ht="15.6" x14ac:dyDescent="0.3">
      <c r="A135" s="19">
        <v>1949</v>
      </c>
      <c r="B135" s="332"/>
    </row>
    <row r="136" spans="1:2" ht="15.6" x14ac:dyDescent="0.3">
      <c r="A136" s="19">
        <v>1950</v>
      </c>
      <c r="B136" s="332">
        <v>15.625182151794434</v>
      </c>
    </row>
    <row r="137" spans="1:2" ht="15.6" x14ac:dyDescent="0.3">
      <c r="A137" s="19">
        <v>1951</v>
      </c>
      <c r="B137" s="332"/>
    </row>
    <row r="138" spans="1:2" ht="15.6" x14ac:dyDescent="0.3">
      <c r="A138" s="19">
        <v>1952</v>
      </c>
      <c r="B138" s="332"/>
    </row>
    <row r="139" spans="1:2" ht="15.6" x14ac:dyDescent="0.3">
      <c r="A139" s="19">
        <v>1953</v>
      </c>
      <c r="B139" s="332"/>
    </row>
    <row r="140" spans="1:2" ht="15.6" x14ac:dyDescent="0.3">
      <c r="A140" s="19">
        <v>1954</v>
      </c>
      <c r="B140" s="332"/>
    </row>
    <row r="141" spans="1:2" ht="15.6" x14ac:dyDescent="0.3">
      <c r="A141" s="19">
        <v>1955</v>
      </c>
      <c r="B141" s="332"/>
    </row>
    <row r="142" spans="1:2" ht="15.6" x14ac:dyDescent="0.3">
      <c r="A142" s="19">
        <v>1956</v>
      </c>
      <c r="B142" s="332"/>
    </row>
    <row r="143" spans="1:2" ht="15.6" x14ac:dyDescent="0.3">
      <c r="A143" s="19">
        <v>1957</v>
      </c>
      <c r="B143" s="332"/>
    </row>
    <row r="144" spans="1:2" ht="15.6" x14ac:dyDescent="0.3">
      <c r="A144" s="19">
        <v>1958</v>
      </c>
      <c r="B144" s="332"/>
    </row>
    <row r="145" spans="1:2" ht="15.6" x14ac:dyDescent="0.3">
      <c r="A145" s="19">
        <v>1959</v>
      </c>
      <c r="B145" s="332"/>
    </row>
    <row r="146" spans="1:2" ht="15.6" x14ac:dyDescent="0.3">
      <c r="A146" s="19">
        <v>1960</v>
      </c>
      <c r="B146" s="332">
        <v>16.11132287979126</v>
      </c>
    </row>
    <row r="147" spans="1:2" ht="15.6" x14ac:dyDescent="0.3">
      <c r="A147" s="19">
        <v>1961</v>
      </c>
      <c r="B147" s="332"/>
    </row>
    <row r="148" spans="1:2" ht="15.6" x14ac:dyDescent="0.3">
      <c r="A148" s="19">
        <v>1962</v>
      </c>
      <c r="B148" s="332"/>
    </row>
    <row r="149" spans="1:2" ht="15.6" x14ac:dyDescent="0.3">
      <c r="A149" s="19">
        <v>1963</v>
      </c>
      <c r="B149" s="332"/>
    </row>
    <row r="150" spans="1:2" ht="15.6" x14ac:dyDescent="0.3">
      <c r="A150" s="19">
        <v>1964</v>
      </c>
      <c r="B150" s="332"/>
    </row>
    <row r="151" spans="1:2" ht="15.6" x14ac:dyDescent="0.3">
      <c r="A151" s="19">
        <v>1965</v>
      </c>
      <c r="B151" s="332"/>
    </row>
    <row r="152" spans="1:2" ht="15.6" x14ac:dyDescent="0.3">
      <c r="A152" s="19">
        <v>1966</v>
      </c>
      <c r="B152" s="332"/>
    </row>
    <row r="153" spans="1:2" ht="15.6" x14ac:dyDescent="0.3">
      <c r="A153" s="19">
        <v>1967</v>
      </c>
      <c r="B153" s="332"/>
    </row>
    <row r="154" spans="1:2" ht="15.6" x14ac:dyDescent="0.3">
      <c r="A154" s="19">
        <v>1968</v>
      </c>
      <c r="B154" s="332"/>
    </row>
    <row r="155" spans="1:2" ht="15.6" x14ac:dyDescent="0.3">
      <c r="A155" s="19">
        <v>1969</v>
      </c>
      <c r="B155" s="332"/>
    </row>
    <row r="156" spans="1:2" ht="15.6" x14ac:dyDescent="0.3">
      <c r="A156" s="19">
        <v>1970</v>
      </c>
      <c r="B156" s="332">
        <v>16.597463607788086</v>
      </c>
    </row>
    <row r="157" spans="1:2" ht="15.6" x14ac:dyDescent="0.3">
      <c r="A157" s="19">
        <v>1971</v>
      </c>
      <c r="B157" s="332"/>
    </row>
    <row r="158" spans="1:2" ht="15.6" x14ac:dyDescent="0.3">
      <c r="A158" s="19">
        <v>1972</v>
      </c>
      <c r="B158" s="332"/>
    </row>
    <row r="159" spans="1:2" ht="15.6" x14ac:dyDescent="0.3">
      <c r="A159" s="19">
        <v>1973</v>
      </c>
      <c r="B159" s="332"/>
    </row>
    <row r="160" spans="1:2" ht="15.6" x14ac:dyDescent="0.3">
      <c r="A160" s="19">
        <v>1974</v>
      </c>
      <c r="B160" s="332"/>
    </row>
    <row r="161" spans="1:2" ht="15.6" x14ac:dyDescent="0.3">
      <c r="A161" s="19">
        <v>1975</v>
      </c>
      <c r="B161" s="332"/>
    </row>
    <row r="162" spans="1:2" ht="15.6" x14ac:dyDescent="0.3">
      <c r="A162" s="19">
        <v>1976</v>
      </c>
      <c r="B162" s="332"/>
    </row>
    <row r="163" spans="1:2" ht="15.6" x14ac:dyDescent="0.3">
      <c r="A163" s="19">
        <v>1977</v>
      </c>
      <c r="B163" s="332"/>
    </row>
    <row r="164" spans="1:2" ht="15.6" x14ac:dyDescent="0.3">
      <c r="A164" s="19">
        <v>1978</v>
      </c>
      <c r="B164" s="332"/>
    </row>
    <row r="165" spans="1:2" ht="15.6" x14ac:dyDescent="0.3">
      <c r="A165" s="19">
        <v>1979</v>
      </c>
      <c r="B165" s="332"/>
    </row>
    <row r="166" spans="1:2" ht="15.6" x14ac:dyDescent="0.3">
      <c r="A166" s="19">
        <v>1980</v>
      </c>
      <c r="B166" s="332">
        <v>17.996501922607422</v>
      </c>
    </row>
    <row r="167" spans="1:2" ht="15.6" x14ac:dyDescent="0.3">
      <c r="A167" s="19">
        <v>1981</v>
      </c>
      <c r="B167" s="332"/>
    </row>
    <row r="168" spans="1:2" ht="15.6" x14ac:dyDescent="0.3">
      <c r="A168" s="19">
        <v>1982</v>
      </c>
      <c r="B168" s="332"/>
    </row>
    <row r="169" spans="1:2" ht="15.6" x14ac:dyDescent="0.3">
      <c r="A169" s="19">
        <v>1983</v>
      </c>
      <c r="B169" s="332"/>
    </row>
    <row r="170" spans="1:2" ht="15.6" x14ac:dyDescent="0.3">
      <c r="A170" s="19">
        <v>1984</v>
      </c>
      <c r="B170" s="332"/>
    </row>
    <row r="171" spans="1:2" ht="15.6" x14ac:dyDescent="0.3">
      <c r="A171" s="19">
        <v>1985</v>
      </c>
      <c r="B171" s="332"/>
    </row>
    <row r="172" spans="1:2" ht="15.6" x14ac:dyDescent="0.3">
      <c r="A172" s="19">
        <v>1986</v>
      </c>
      <c r="B172" s="332"/>
    </row>
    <row r="173" spans="1:2" ht="15.6" x14ac:dyDescent="0.3">
      <c r="A173" s="19">
        <v>1987</v>
      </c>
      <c r="B173" s="332"/>
    </row>
    <row r="174" spans="1:2" ht="15.6" x14ac:dyDescent="0.3">
      <c r="A174" s="19">
        <v>1988</v>
      </c>
      <c r="B174" s="332"/>
    </row>
    <row r="175" spans="1:2" ht="15.6" x14ac:dyDescent="0.3">
      <c r="A175" s="19">
        <v>1989</v>
      </c>
      <c r="B175" s="332"/>
    </row>
    <row r="176" spans="1:2" ht="15.6" x14ac:dyDescent="0.3">
      <c r="A176" s="19">
        <v>1990</v>
      </c>
      <c r="B176" s="332">
        <v>17.936006546020508</v>
      </c>
    </row>
    <row r="177" spans="1:2" ht="15.6" x14ac:dyDescent="0.3">
      <c r="A177" s="19">
        <v>1991</v>
      </c>
      <c r="B177" s="332"/>
    </row>
    <row r="178" spans="1:2" ht="15.6" x14ac:dyDescent="0.3">
      <c r="A178" s="19">
        <v>1992</v>
      </c>
      <c r="B178" s="332"/>
    </row>
    <row r="179" spans="1:2" ht="15.6" x14ac:dyDescent="0.3">
      <c r="A179" s="19">
        <v>1993</v>
      </c>
      <c r="B179" s="332"/>
    </row>
    <row r="180" spans="1:2" ht="15.6" x14ac:dyDescent="0.3">
      <c r="A180" s="19">
        <v>1994</v>
      </c>
      <c r="B180" s="332"/>
    </row>
    <row r="181" spans="1:2" ht="15.6" x14ac:dyDescent="0.3">
      <c r="A181" s="19">
        <v>1995</v>
      </c>
      <c r="B181" s="332"/>
    </row>
    <row r="182" spans="1:2" ht="15.6" x14ac:dyDescent="0.3">
      <c r="A182" s="19">
        <v>1996</v>
      </c>
      <c r="B182" s="332"/>
    </row>
    <row r="183" spans="1:2" ht="15.6" x14ac:dyDescent="0.3">
      <c r="A183" s="19">
        <v>1997</v>
      </c>
      <c r="B183" s="332"/>
    </row>
    <row r="184" spans="1:2" ht="15.6" x14ac:dyDescent="0.3">
      <c r="A184" s="19">
        <v>1998</v>
      </c>
      <c r="B184" s="332"/>
    </row>
    <row r="185" spans="1:2" ht="15.6" x14ac:dyDescent="0.3">
      <c r="A185" s="19">
        <v>1999</v>
      </c>
      <c r="B185" s="332"/>
    </row>
    <row r="186" spans="1:2" ht="15.6" x14ac:dyDescent="0.3">
      <c r="A186" s="19">
        <v>2000</v>
      </c>
      <c r="B186" s="332">
        <v>15.080427169799805</v>
      </c>
    </row>
    <row r="187" spans="1:2" ht="15.6" x14ac:dyDescent="0.3">
      <c r="A187" s="19">
        <v>2001</v>
      </c>
      <c r="B187" s="332"/>
    </row>
    <row r="188" spans="1:2" ht="15.6" x14ac:dyDescent="0.3">
      <c r="A188" s="19">
        <v>2002</v>
      </c>
      <c r="B188" s="332"/>
    </row>
    <row r="189" spans="1:2" ht="15.6" x14ac:dyDescent="0.3">
      <c r="A189" s="19">
        <v>2003</v>
      </c>
      <c r="B189" s="332"/>
    </row>
    <row r="190" spans="1:2" ht="15.6" x14ac:dyDescent="0.3">
      <c r="A190" s="19">
        <v>2004</v>
      </c>
      <c r="B190" s="332"/>
    </row>
    <row r="191" spans="1:2" ht="15.6" x14ac:dyDescent="0.3">
      <c r="A191" s="19">
        <v>2005</v>
      </c>
      <c r="B191" s="332"/>
    </row>
    <row r="192" spans="1:2" ht="15.6" x14ac:dyDescent="0.3">
      <c r="A192" s="19">
        <v>2006</v>
      </c>
      <c r="B192" s="332"/>
    </row>
    <row r="193" spans="1:2" ht="15.6" x14ac:dyDescent="0.3">
      <c r="A193" s="19">
        <v>2007</v>
      </c>
      <c r="B193" s="332"/>
    </row>
    <row r="194" spans="1:2" ht="15.6" x14ac:dyDescent="0.3">
      <c r="A194" s="19">
        <v>2008</v>
      </c>
      <c r="B194" s="332"/>
    </row>
    <row r="195" spans="1:2" ht="15.6" x14ac:dyDescent="0.3">
      <c r="A195" s="19">
        <v>2009</v>
      </c>
      <c r="B195" s="332"/>
    </row>
    <row r="196" spans="1:2" ht="15.6" x14ac:dyDescent="0.3">
      <c r="A196" s="19">
        <v>2010</v>
      </c>
      <c r="B196" s="332">
        <v>10.041045188903809</v>
      </c>
    </row>
    <row r="197" spans="1:2" ht="15.6" x14ac:dyDescent="0.3">
      <c r="A197" s="19">
        <v>2011</v>
      </c>
      <c r="B197" s="332"/>
    </row>
    <row r="198" spans="1:2" ht="15.6" x14ac:dyDescent="0.3">
      <c r="A198" s="19">
        <v>2012</v>
      </c>
      <c r="B198" s="332"/>
    </row>
    <row r="199" spans="1:2" ht="15.6" x14ac:dyDescent="0.3">
      <c r="A199" s="19">
        <v>2013</v>
      </c>
      <c r="B199" s="332"/>
    </row>
    <row r="200" spans="1:2" ht="15.6" x14ac:dyDescent="0.3">
      <c r="A200" s="19">
        <v>2014</v>
      </c>
      <c r="B200" s="332"/>
    </row>
    <row r="201" spans="1:2" ht="15.6" x14ac:dyDescent="0.3">
      <c r="A201" s="19">
        <v>2015</v>
      </c>
      <c r="B201" s="332"/>
    </row>
    <row r="202" spans="1:2" ht="15.6" x14ac:dyDescent="0.3">
      <c r="A202" s="19">
        <v>2016</v>
      </c>
      <c r="B202" s="332"/>
    </row>
    <row r="203" spans="1:2" ht="15.6" x14ac:dyDescent="0.3">
      <c r="A203" s="19">
        <v>2017</v>
      </c>
      <c r="B203" s="332"/>
    </row>
    <row r="204" spans="1:2" ht="15.6" x14ac:dyDescent="0.3">
      <c r="A204" s="19">
        <v>2018</v>
      </c>
      <c r="B204" s="332"/>
    </row>
    <row r="205" spans="1:2" ht="15.6" x14ac:dyDescent="0.3">
      <c r="A205" s="19">
        <v>2019</v>
      </c>
      <c r="B205" s="332"/>
    </row>
    <row r="206" spans="1:2" ht="15.6" x14ac:dyDescent="0.3">
      <c r="A206" s="19">
        <v>2020</v>
      </c>
      <c r="B206" s="332">
        <v>8.7253904342651367</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pane xSplit="1" ySplit="5" topLeftCell="B6" activePane="bottomRight" state="frozen"/>
      <selection activeCell="G4" sqref="G4:L4"/>
      <selection pane="topRight" activeCell="G4" sqref="G4:L4"/>
      <selection pane="bottomLeft" activeCell="G4" sqref="G4:L4"/>
      <selection pane="bottomRight"/>
    </sheetView>
  </sheetViews>
  <sheetFormatPr baseColWidth="10" defaultRowHeight="14.4" x14ac:dyDescent="0.3"/>
  <cols>
    <col min="1" max="1" width="17" customWidth="1"/>
    <col min="2" max="4" width="12.77734375" customWidth="1"/>
  </cols>
  <sheetData>
    <row r="1" spans="1:5" ht="15.6" x14ac:dyDescent="0.3">
      <c r="A1" s="2" t="s">
        <v>268</v>
      </c>
    </row>
    <row r="2" spans="1:5" ht="15.6" x14ac:dyDescent="0.3">
      <c r="A2" s="19" t="s">
        <v>286</v>
      </c>
    </row>
    <row r="4" spans="1:5" ht="15" thickBot="1" x14ac:dyDescent="0.35"/>
    <row r="5" spans="1:5" ht="78" customHeight="1" thickTop="1" thickBot="1" x14ac:dyDescent="0.35">
      <c r="A5" s="281" t="s">
        <v>267</v>
      </c>
      <c r="B5" s="280" t="s">
        <v>266</v>
      </c>
      <c r="C5" s="280" t="s">
        <v>265</v>
      </c>
      <c r="D5" s="280" t="s">
        <v>264</v>
      </c>
      <c r="E5" s="280" t="s">
        <v>263</v>
      </c>
    </row>
    <row r="6" spans="1:5" ht="16.8" thickTop="1" thickBot="1" x14ac:dyDescent="0.35">
      <c r="A6" s="279" t="s">
        <v>262</v>
      </c>
      <c r="B6" s="278">
        <f>0.225+0.08</f>
        <v>0.30499999999999999</v>
      </c>
      <c r="C6" s="278">
        <v>1.6E-2</v>
      </c>
      <c r="D6" s="278">
        <v>0.156</v>
      </c>
      <c r="E6" s="278">
        <v>5.8999999999999997E-2</v>
      </c>
    </row>
    <row r="7" spans="1:5" ht="16.8" thickTop="1" thickBot="1" x14ac:dyDescent="0.35">
      <c r="A7" s="279" t="s">
        <v>261</v>
      </c>
      <c r="B7" s="278">
        <f>0.25+0.1</f>
        <v>0.35</v>
      </c>
      <c r="C7" s="278">
        <v>1.0999999999999999E-2</v>
      </c>
      <c r="D7" s="278">
        <v>0.151</v>
      </c>
      <c r="E7" s="278">
        <v>5.2999999999999999E-2</v>
      </c>
    </row>
    <row r="8" spans="1:5" ht="16.8" thickTop="1" thickBot="1" x14ac:dyDescent="0.35">
      <c r="A8" s="279" t="s">
        <v>260</v>
      </c>
      <c r="B8" s="278">
        <f>0.284+0.1</f>
        <v>0.38400000000000001</v>
      </c>
      <c r="C8" s="278">
        <v>6.0000000000000001E-3</v>
      </c>
      <c r="D8" s="278">
        <v>0.13700000000000001</v>
      </c>
      <c r="E8" s="278">
        <v>3.9E-2</v>
      </c>
    </row>
    <row r="9" spans="1:5" ht="16.8" thickTop="1" thickBot="1" x14ac:dyDescent="0.35">
      <c r="A9" s="279" t="s">
        <v>259</v>
      </c>
      <c r="B9" s="278">
        <f>0.31+0.095</f>
        <v>0.40500000000000003</v>
      </c>
      <c r="C9" s="278">
        <v>4.0000000000000001E-3</v>
      </c>
      <c r="D9" s="278">
        <v>0.14899999999999999</v>
      </c>
      <c r="E9" s="278">
        <v>3.4000000000000002E-2</v>
      </c>
    </row>
    <row r="10" spans="1:5" ht="16.8" thickTop="1" thickBot="1" x14ac:dyDescent="0.35">
      <c r="A10" s="279" t="s">
        <v>287</v>
      </c>
      <c r="B10" s="278">
        <f>B9</f>
        <v>0.40500000000000003</v>
      </c>
      <c r="C10" s="278">
        <v>3.0000000000000001E-3</v>
      </c>
      <c r="D10" s="278">
        <v>0.14499999999999999</v>
      </c>
      <c r="E10" s="278">
        <v>2.8000000000000001E-2</v>
      </c>
    </row>
    <row r="11" spans="1:5" ht="16.2" thickTop="1" x14ac:dyDescent="0.3">
      <c r="B11" s="40"/>
      <c r="C11" s="40"/>
      <c r="D11" s="40"/>
      <c r="E11" s="42"/>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pane xSplit="1" ySplit="5" topLeftCell="B6" activePane="bottomRight" state="frozen"/>
      <selection activeCell="K4" sqref="K4:K43"/>
      <selection pane="topRight" activeCell="K4" sqref="K4:K43"/>
      <selection pane="bottomLeft" activeCell="K4" sqref="K4:K43"/>
      <selection pane="bottomRight" activeCell="A2" sqref="A2"/>
    </sheetView>
  </sheetViews>
  <sheetFormatPr baseColWidth="10" defaultRowHeight="15.6" x14ac:dyDescent="0.3"/>
  <cols>
    <col min="1" max="1" width="45" style="301" customWidth="1"/>
    <col min="2" max="16384" width="11.5546875" style="301"/>
  </cols>
  <sheetData>
    <row r="1" spans="1:14" x14ac:dyDescent="0.3">
      <c r="A1" s="306" t="s">
        <v>301</v>
      </c>
    </row>
    <row r="2" spans="1:14" x14ac:dyDescent="0.3">
      <c r="A2" s="19" t="s">
        <v>302</v>
      </c>
      <c r="M2" s="302"/>
      <c r="N2" s="302"/>
    </row>
    <row r="3" spans="1:14" x14ac:dyDescent="0.3">
      <c r="A3" s="19"/>
      <c r="M3" s="302"/>
      <c r="N3" s="302"/>
    </row>
    <row r="4" spans="1:14" x14ac:dyDescent="0.3">
      <c r="A4" s="19"/>
      <c r="M4" s="302"/>
      <c r="N4" s="302"/>
    </row>
    <row r="5" spans="1:14" x14ac:dyDescent="0.3">
      <c r="A5" s="307" t="s">
        <v>258</v>
      </c>
      <c r="B5" s="303" t="s">
        <v>293</v>
      </c>
      <c r="C5" s="303" t="s">
        <v>292</v>
      </c>
      <c r="D5" s="303" t="s">
        <v>291</v>
      </c>
      <c r="E5" s="303" t="s">
        <v>290</v>
      </c>
      <c r="F5" s="305" t="s">
        <v>300</v>
      </c>
      <c r="G5" s="304" t="s">
        <v>299</v>
      </c>
      <c r="H5" s="304" t="s">
        <v>298</v>
      </c>
      <c r="I5" s="304" t="s">
        <v>297</v>
      </c>
      <c r="J5" s="304" t="s">
        <v>296</v>
      </c>
      <c r="K5" s="304" t="s">
        <v>295</v>
      </c>
      <c r="L5" s="304" t="s">
        <v>294</v>
      </c>
      <c r="M5" s="302"/>
      <c r="N5" s="302"/>
    </row>
    <row r="6" spans="1:14" x14ac:dyDescent="0.3">
      <c r="A6" s="72" t="s">
        <v>303</v>
      </c>
      <c r="B6" s="308">
        <v>4.7030819773178634E-2</v>
      </c>
      <c r="C6" s="308">
        <v>7.1523325550081493E-2</v>
      </c>
      <c r="D6" s="308">
        <v>7.6236417219160524E-2</v>
      </c>
      <c r="E6" s="308">
        <v>4.2103837904066549E-2</v>
      </c>
      <c r="F6" s="308">
        <v>2.3733034643531714E-2</v>
      </c>
      <c r="G6" s="308">
        <v>5.5694947623183499E-2</v>
      </c>
      <c r="H6" s="308">
        <v>3.8973838362440831E-2</v>
      </c>
      <c r="I6" s="308">
        <v>3.6791357323171174E-2</v>
      </c>
      <c r="J6" s="308">
        <v>2.6934955936446684E-2</v>
      </c>
      <c r="K6" s="308">
        <v>3.9398369382148662E-2</v>
      </c>
      <c r="L6" s="308">
        <v>4.4430280098765984E-2</v>
      </c>
      <c r="M6" s="302"/>
      <c r="N6" s="302"/>
    </row>
    <row r="7" spans="1:14" x14ac:dyDescent="0.3">
      <c r="A7" s="309" t="s">
        <v>304</v>
      </c>
      <c r="B7" s="308">
        <v>2.6548431720620387E-2</v>
      </c>
      <c r="C7" s="308">
        <v>4.0027562368520959E-2</v>
      </c>
      <c r="D7" s="308">
        <v>1.9116625477949262E-2</v>
      </c>
      <c r="E7" s="308">
        <v>2.181522553746023E-2</v>
      </c>
      <c r="F7" s="308">
        <v>1.3310295229657629E-2</v>
      </c>
      <c r="G7" s="308">
        <v>2.9981589551568634E-2</v>
      </c>
      <c r="H7" s="308">
        <v>3.8159922740589179E-2</v>
      </c>
      <c r="I7" s="308">
        <v>3.3950409161343745E-2</v>
      </c>
      <c r="J7" s="308">
        <v>2.3159405685480226E-2</v>
      </c>
      <c r="K7" s="308">
        <v>3.464642300738114E-2</v>
      </c>
      <c r="L7" s="308">
        <v>4.0123125756565741E-3</v>
      </c>
      <c r="M7" s="302"/>
      <c r="N7" s="302"/>
    </row>
  </sheetData>
  <pageMargins left="0.75" right="0.75" top="1" bottom="1" header="0.5" footer="0.5"/>
  <pageSetup paperSize="9" orientation="portrait" horizontalDpi="4294967292" verticalDpi="4294967292"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workbookViewId="0"/>
  </sheetViews>
  <sheetFormatPr baseColWidth="10" defaultColWidth="11.44140625" defaultRowHeight="14.4" x14ac:dyDescent="0.3"/>
  <cols>
    <col min="1" max="7" width="19.44140625" style="291" customWidth="1"/>
    <col min="8" max="16384" width="11.44140625" style="290"/>
  </cols>
  <sheetData>
    <row r="1" spans="1:8" ht="15.6" x14ac:dyDescent="0.3">
      <c r="A1" s="298" t="s">
        <v>307</v>
      </c>
      <c r="B1" s="292"/>
      <c r="C1" s="292"/>
      <c r="D1" s="292"/>
      <c r="E1" s="292"/>
      <c r="F1" s="292"/>
      <c r="G1" s="292"/>
    </row>
    <row r="2" spans="1:8" ht="15.6" x14ac:dyDescent="0.3">
      <c r="A2" s="19" t="s">
        <v>305</v>
      </c>
      <c r="B2" s="292"/>
      <c r="C2" s="292"/>
      <c r="D2" s="292"/>
      <c r="E2" s="292"/>
      <c r="F2" s="292"/>
      <c r="G2" s="292"/>
    </row>
    <row r="3" spans="1:8" ht="15.6" x14ac:dyDescent="0.3">
      <c r="A3" s="297"/>
      <c r="B3" s="297" t="s">
        <v>276</v>
      </c>
      <c r="C3" s="297" t="s">
        <v>245</v>
      </c>
      <c r="D3" s="297" t="s">
        <v>31</v>
      </c>
      <c r="E3" s="297" t="s">
        <v>139</v>
      </c>
      <c r="F3" s="297" t="s">
        <v>145</v>
      </c>
      <c r="G3" s="297" t="s">
        <v>138</v>
      </c>
    </row>
    <row r="4" spans="1:8" ht="15.6" x14ac:dyDescent="0.3">
      <c r="A4" s="292">
        <v>1978</v>
      </c>
      <c r="B4" s="296">
        <v>0.69167331662905795</v>
      </c>
      <c r="C4" s="295">
        <v>0.13414190000000001</v>
      </c>
      <c r="D4" s="295">
        <v>0.15351619999999999</v>
      </c>
      <c r="E4" s="295">
        <v>0.25941110000000001</v>
      </c>
      <c r="F4" s="295">
        <v>0.18442119999999998</v>
      </c>
      <c r="G4" s="295">
        <v>0.28219559999999999</v>
      </c>
      <c r="H4" s="294">
        <v>0</v>
      </c>
    </row>
    <row r="5" spans="1:8" ht="15.6" x14ac:dyDescent="0.3">
      <c r="A5" s="292">
        <v>1979</v>
      </c>
      <c r="B5" s="295">
        <v>0.68491100000000005</v>
      </c>
      <c r="C5" s="295">
        <v>0.14115629999999998</v>
      </c>
      <c r="D5" s="295">
        <v>0.1591302</v>
      </c>
      <c r="E5" s="295">
        <v>0.26731529999999998</v>
      </c>
      <c r="F5" s="295">
        <v>0.1775301</v>
      </c>
      <c r="G5" s="295">
        <v>0.27966840000000004</v>
      </c>
      <c r="H5" s="294">
        <v>0</v>
      </c>
    </row>
    <row r="6" spans="1:8" ht="15.6" x14ac:dyDescent="0.3">
      <c r="A6" s="292">
        <v>1980</v>
      </c>
      <c r="B6" s="295">
        <v>0.66872569999999998</v>
      </c>
      <c r="C6" s="295">
        <v>0.15444720000000001</v>
      </c>
      <c r="D6" s="295">
        <v>0.17075460000000001</v>
      </c>
      <c r="E6" s="295">
        <v>0.27896569999999998</v>
      </c>
      <c r="F6" s="295">
        <v>0.1749617</v>
      </c>
      <c r="G6" s="295">
        <v>0.2779469</v>
      </c>
      <c r="H6" s="294">
        <v>0</v>
      </c>
    </row>
    <row r="7" spans="1:8" ht="15.6" x14ac:dyDescent="0.3">
      <c r="A7" s="292">
        <v>1981</v>
      </c>
      <c r="B7" s="295">
        <v>0.65619820000000006</v>
      </c>
      <c r="C7" s="295">
        <v>0.1599216</v>
      </c>
      <c r="D7" s="295">
        <v>0.17645520000000001</v>
      </c>
      <c r="E7" s="295">
        <v>0.28273360000000003</v>
      </c>
      <c r="F7" s="295">
        <v>0.17070489999999999</v>
      </c>
      <c r="G7" s="295">
        <v>0.26931640000000001</v>
      </c>
      <c r="H7" s="294">
        <v>0</v>
      </c>
    </row>
    <row r="8" spans="1:8" ht="15.6" x14ac:dyDescent="0.3">
      <c r="A8" s="292">
        <v>1982</v>
      </c>
      <c r="B8" s="295">
        <v>0.62182609999999994</v>
      </c>
      <c r="C8" s="295">
        <v>0.15417610000000001</v>
      </c>
      <c r="D8" s="295">
        <v>0.17615510000000001</v>
      </c>
      <c r="E8" s="295">
        <v>0.26912930000000002</v>
      </c>
      <c r="F8" s="295">
        <v>0.1633136</v>
      </c>
      <c r="G8" s="295">
        <v>0.25346229999999997</v>
      </c>
      <c r="H8" s="294">
        <v>0</v>
      </c>
    </row>
    <row r="9" spans="1:8" ht="15.6" x14ac:dyDescent="0.3">
      <c r="A9" s="292">
        <v>1983</v>
      </c>
      <c r="B9" s="295">
        <v>0.59036820000000001</v>
      </c>
      <c r="C9" s="295">
        <v>0.1410419</v>
      </c>
      <c r="D9" s="295">
        <v>0.17438310000000001</v>
      </c>
      <c r="E9" s="295">
        <v>0.24903110000000001</v>
      </c>
      <c r="F9" s="295">
        <v>0.1541344</v>
      </c>
      <c r="G9" s="295">
        <v>0.23907029999999999</v>
      </c>
      <c r="H9" s="294">
        <v>0</v>
      </c>
    </row>
    <row r="10" spans="1:8" ht="15.6" x14ac:dyDescent="0.3">
      <c r="A10" s="292">
        <v>1984</v>
      </c>
      <c r="B10" s="295">
        <v>0.57974649999999994</v>
      </c>
      <c r="C10" s="295">
        <v>0.126613</v>
      </c>
      <c r="D10" s="295">
        <v>0.17109929999999998</v>
      </c>
      <c r="E10" s="295">
        <v>0.23306740000000001</v>
      </c>
      <c r="F10" s="295">
        <v>0.1460957</v>
      </c>
      <c r="G10" s="295">
        <v>0.2289388</v>
      </c>
      <c r="H10" s="294">
        <v>0</v>
      </c>
    </row>
    <row r="11" spans="1:8" ht="15.6" x14ac:dyDescent="0.3">
      <c r="A11" s="292">
        <v>1985</v>
      </c>
      <c r="B11" s="295">
        <v>0.56805590000000006</v>
      </c>
      <c r="C11" s="295">
        <v>0.1125013</v>
      </c>
      <c r="D11" s="295">
        <v>0.16537759999999999</v>
      </c>
      <c r="E11" s="295">
        <v>0.22401389999999999</v>
      </c>
      <c r="F11" s="295">
        <v>0.1400903</v>
      </c>
      <c r="G11" s="295">
        <v>0.21939150000000002</v>
      </c>
      <c r="H11" s="294">
        <v>0</v>
      </c>
    </row>
    <row r="12" spans="1:8" ht="15.6" x14ac:dyDescent="0.3">
      <c r="A12" s="292">
        <v>1986</v>
      </c>
      <c r="B12" s="295">
        <v>0.56363359999999996</v>
      </c>
      <c r="C12" s="295">
        <v>9.9119470000000001E-2</v>
      </c>
      <c r="D12" s="295">
        <v>0.15443460000000001</v>
      </c>
      <c r="E12" s="295">
        <v>0.20898309999999998</v>
      </c>
      <c r="F12" s="295">
        <v>0.12975820000000002</v>
      </c>
      <c r="G12" s="295">
        <v>0.21137329999999999</v>
      </c>
      <c r="H12" s="294">
        <v>0</v>
      </c>
    </row>
    <row r="13" spans="1:8" ht="15.6" x14ac:dyDescent="0.3">
      <c r="A13" s="292">
        <v>1987</v>
      </c>
      <c r="B13" s="295">
        <v>0.55836770000000002</v>
      </c>
      <c r="C13" s="295">
        <v>9.0742229999999993E-2</v>
      </c>
      <c r="D13" s="295">
        <v>0.1486874</v>
      </c>
      <c r="E13" s="295">
        <v>0.1918861</v>
      </c>
      <c r="F13" s="295">
        <v>0.1262711</v>
      </c>
      <c r="G13" s="295">
        <v>0.20535309999999998</v>
      </c>
      <c r="H13" s="294">
        <v>0</v>
      </c>
    </row>
    <row r="14" spans="1:8" ht="15.6" x14ac:dyDescent="0.3">
      <c r="A14" s="292">
        <v>1988</v>
      </c>
      <c r="B14" s="295">
        <v>0.55413840000000003</v>
      </c>
      <c r="C14" s="295">
        <v>8.362617E-2</v>
      </c>
      <c r="D14" s="295">
        <v>0.1457476</v>
      </c>
      <c r="E14" s="295">
        <v>0.18575</v>
      </c>
      <c r="F14" s="295">
        <v>0.13170190000000001</v>
      </c>
      <c r="G14" s="295">
        <v>0.19919720000000002</v>
      </c>
      <c r="H14" s="294">
        <v>0</v>
      </c>
    </row>
    <row r="15" spans="1:8" ht="15.6" x14ac:dyDescent="0.3">
      <c r="A15" s="292">
        <v>1989</v>
      </c>
      <c r="B15" s="295">
        <v>0.55630180000000007</v>
      </c>
      <c r="C15" s="295">
        <v>7.6287450000000007E-2</v>
      </c>
      <c r="D15" s="295">
        <v>0.1394773</v>
      </c>
      <c r="E15" s="295">
        <v>0.17624099999999998</v>
      </c>
      <c r="F15" s="295">
        <v>0.1398905</v>
      </c>
      <c r="G15" s="295">
        <v>0.1969033</v>
      </c>
      <c r="H15" s="294">
        <v>0</v>
      </c>
    </row>
    <row r="16" spans="1:8" ht="15.6" x14ac:dyDescent="0.3">
      <c r="A16" s="292">
        <v>1990</v>
      </c>
      <c r="B16" s="295">
        <v>0.55425730000000006</v>
      </c>
      <c r="C16" s="295">
        <v>7.1083010000000002E-2</v>
      </c>
      <c r="D16" s="295">
        <v>0.13656689999999999</v>
      </c>
      <c r="E16" s="295">
        <v>0.15925409999999998</v>
      </c>
      <c r="F16" s="295">
        <v>0.149454</v>
      </c>
      <c r="G16" s="295">
        <v>0.2005883</v>
      </c>
      <c r="H16" s="294">
        <v>0</v>
      </c>
    </row>
    <row r="17" spans="1:8" ht="15.6" x14ac:dyDescent="0.3">
      <c r="A17" s="292">
        <v>1991</v>
      </c>
      <c r="B17" s="295">
        <v>0.55419949999999996</v>
      </c>
      <c r="C17" s="295">
        <v>6.301103000000001E-2</v>
      </c>
      <c r="D17" s="295">
        <v>0.13506959999999998</v>
      </c>
      <c r="E17" s="295">
        <v>0.14070489999999999</v>
      </c>
      <c r="F17" s="295">
        <v>0.15782119999999999</v>
      </c>
      <c r="G17" s="295">
        <v>0.1989351</v>
      </c>
      <c r="H17" s="294">
        <v>0</v>
      </c>
    </row>
    <row r="18" spans="1:8" ht="15.6" x14ac:dyDescent="0.3">
      <c r="A18" s="292">
        <v>1992</v>
      </c>
      <c r="B18" s="295">
        <v>0.54381380000000001</v>
      </c>
      <c r="C18" s="295">
        <v>4.7777029999999998E-2</v>
      </c>
      <c r="D18" s="295">
        <v>0.13102249999999999</v>
      </c>
      <c r="E18" s="295">
        <v>0.116065</v>
      </c>
      <c r="F18" s="295">
        <v>0.1640885</v>
      </c>
      <c r="G18" s="295">
        <v>0.18685949999999998</v>
      </c>
      <c r="H18" s="294">
        <v>0</v>
      </c>
    </row>
    <row r="19" spans="1:8" ht="15.6" x14ac:dyDescent="0.3">
      <c r="A19" s="292">
        <v>1993</v>
      </c>
      <c r="B19" s="295">
        <v>0.52989540000000002</v>
      </c>
      <c r="C19" s="295">
        <v>3.3352300000000001E-2</v>
      </c>
      <c r="D19" s="295">
        <v>0.1173752</v>
      </c>
      <c r="E19" s="295">
        <v>8.7145810000000004E-2</v>
      </c>
      <c r="F19" s="295">
        <v>0.16658650000000003</v>
      </c>
      <c r="G19" s="295">
        <v>0.1723518</v>
      </c>
      <c r="H19" s="294">
        <v>0</v>
      </c>
    </row>
    <row r="20" spans="1:8" ht="15.6" x14ac:dyDescent="0.3">
      <c r="A20" s="292">
        <v>1994</v>
      </c>
      <c r="B20" s="295">
        <v>0.51652779999999998</v>
      </c>
      <c r="C20" s="295">
        <v>2.698219E-2</v>
      </c>
      <c r="D20" s="295">
        <v>0.10533670000000001</v>
      </c>
      <c r="E20" s="295">
        <v>7.6079739999999993E-2</v>
      </c>
      <c r="F20" s="295">
        <v>0.16718699999999997</v>
      </c>
      <c r="G20" s="295">
        <v>0.16398370000000001</v>
      </c>
      <c r="H20" s="294">
        <v>0</v>
      </c>
    </row>
    <row r="21" spans="1:8" ht="15.6" x14ac:dyDescent="0.3">
      <c r="A21" s="292">
        <v>1995</v>
      </c>
      <c r="B21" s="295">
        <v>0.49937300000000001</v>
      </c>
      <c r="C21" s="295">
        <v>2.6440730000000003E-2</v>
      </c>
      <c r="D21" s="295">
        <v>9.719042E-2</v>
      </c>
      <c r="E21" s="295">
        <v>6.6375240000000002E-2</v>
      </c>
      <c r="F21" s="295">
        <v>0.16712589999999999</v>
      </c>
      <c r="G21" s="295">
        <v>0.14657600000000001</v>
      </c>
      <c r="H21" s="294">
        <v>0</v>
      </c>
    </row>
    <row r="22" spans="1:8" ht="15.6" x14ac:dyDescent="0.3">
      <c r="A22" s="292">
        <v>1996</v>
      </c>
      <c r="B22" s="295">
        <v>0.48298769999999996</v>
      </c>
      <c r="C22" s="295">
        <v>3.204303E-2</v>
      </c>
      <c r="D22" s="295">
        <v>8.2431110000000002E-2</v>
      </c>
      <c r="E22" s="295">
        <v>5.2988510000000003E-2</v>
      </c>
      <c r="F22" s="295">
        <v>0.16435159999999999</v>
      </c>
      <c r="G22" s="295">
        <v>0.12404680000000001</v>
      </c>
      <c r="H22" s="294">
        <v>0</v>
      </c>
    </row>
    <row r="23" spans="1:8" ht="15.6" x14ac:dyDescent="0.3">
      <c r="A23" s="292">
        <v>1997</v>
      </c>
      <c r="B23" s="295">
        <v>0.46160420000000002</v>
      </c>
      <c r="C23" s="295">
        <v>4.2364689999999997E-2</v>
      </c>
      <c r="D23" s="295">
        <v>7.1862269999999992E-2</v>
      </c>
      <c r="E23" s="295">
        <v>4.734257E-2</v>
      </c>
      <c r="F23" s="295">
        <v>0.15796640000000001</v>
      </c>
      <c r="G23" s="295">
        <v>0.11383689999999999</v>
      </c>
      <c r="H23" s="294">
        <v>0</v>
      </c>
    </row>
    <row r="24" spans="1:8" ht="15.6" x14ac:dyDescent="0.3">
      <c r="A24" s="292">
        <v>1998</v>
      </c>
      <c r="B24" s="295">
        <v>0.4425212</v>
      </c>
      <c r="C24" s="295">
        <v>5.2506760000000006E-2</v>
      </c>
      <c r="D24" s="295">
        <v>6.5302119999999991E-2</v>
      </c>
      <c r="E24" s="295">
        <v>4.1678300000000001E-2</v>
      </c>
      <c r="F24" s="295">
        <v>0.14986730000000001</v>
      </c>
      <c r="G24" s="295">
        <v>0.10314809999999999</v>
      </c>
      <c r="H24" s="294">
        <v>0</v>
      </c>
    </row>
    <row r="25" spans="1:8" ht="15.6" x14ac:dyDescent="0.3">
      <c r="A25" s="292">
        <v>1999</v>
      </c>
      <c r="B25" s="295">
        <v>0.42769869999999999</v>
      </c>
      <c r="C25" s="295">
        <v>6.2652440000000004E-2</v>
      </c>
      <c r="D25" s="295">
        <v>7.3213529999999999E-2</v>
      </c>
      <c r="E25" s="295">
        <v>4.0761190000000003E-2</v>
      </c>
      <c r="F25" s="295">
        <v>0.14152219999999999</v>
      </c>
      <c r="G25" s="295">
        <v>9.4562380000000001E-2</v>
      </c>
      <c r="H25" s="294">
        <v>0</v>
      </c>
    </row>
    <row r="26" spans="1:8" ht="15.6" x14ac:dyDescent="0.3">
      <c r="A26" s="292">
        <v>2000</v>
      </c>
      <c r="B26" s="295">
        <v>0.41395899999999997</v>
      </c>
      <c r="C26" s="295">
        <v>7.2765579999999996E-2</v>
      </c>
      <c r="D26" s="295">
        <v>8.1379990000000013E-2</v>
      </c>
      <c r="E26" s="295">
        <v>4.4571959999999994E-2</v>
      </c>
      <c r="F26" s="295">
        <v>0.1337526</v>
      </c>
      <c r="G26" s="295">
        <v>9.3443660000000012E-2</v>
      </c>
      <c r="H26" s="294">
        <v>0</v>
      </c>
    </row>
    <row r="27" spans="1:8" ht="15.6" x14ac:dyDescent="0.3">
      <c r="A27" s="292">
        <v>2001</v>
      </c>
      <c r="B27" s="295">
        <v>0.39949979999999996</v>
      </c>
      <c r="C27" s="295">
        <v>8.099242999999999E-2</v>
      </c>
      <c r="D27" s="295">
        <v>7.9067990000000005E-2</v>
      </c>
      <c r="E27" s="295">
        <v>5.4380100000000001E-2</v>
      </c>
      <c r="F27" s="295">
        <v>0.12613849999999999</v>
      </c>
      <c r="G27" s="295">
        <v>8.8752929999999994E-2</v>
      </c>
      <c r="H27" s="294">
        <v>0</v>
      </c>
    </row>
    <row r="28" spans="1:8" ht="15.6" x14ac:dyDescent="0.3">
      <c r="A28" s="292">
        <v>2002</v>
      </c>
      <c r="B28" s="295">
        <v>0.36686560000000001</v>
      </c>
      <c r="C28" s="295">
        <v>8.2482399999999997E-2</v>
      </c>
      <c r="D28" s="295">
        <v>7.5281609999999999E-2</v>
      </c>
      <c r="E28" s="295">
        <v>5.8736150000000001E-2</v>
      </c>
      <c r="F28" s="295">
        <v>0.11628280000000001</v>
      </c>
      <c r="G28" s="295">
        <v>7.8989119999999996E-2</v>
      </c>
      <c r="H28" s="294">
        <v>0</v>
      </c>
    </row>
    <row r="29" spans="1:8" ht="15.6" x14ac:dyDescent="0.3">
      <c r="A29" s="292">
        <v>2003</v>
      </c>
      <c r="B29" s="295">
        <v>0.34006999999999998</v>
      </c>
      <c r="C29" s="295">
        <v>7.8006450000000005E-2</v>
      </c>
      <c r="D29" s="295">
        <v>7.3230139999999999E-2</v>
      </c>
      <c r="E29" s="295">
        <v>5.6498929999999996E-2</v>
      </c>
      <c r="F29" s="295">
        <v>0.1085407</v>
      </c>
      <c r="G29" s="295">
        <v>6.8071610000000005E-2</v>
      </c>
      <c r="H29" s="294">
        <v>0</v>
      </c>
    </row>
    <row r="30" spans="1:8" ht="15.6" x14ac:dyDescent="0.3">
      <c r="A30" s="292">
        <v>2004</v>
      </c>
      <c r="B30" s="295">
        <v>0.33327640000000003</v>
      </c>
      <c r="C30" s="295">
        <v>6.7865000000000009E-2</v>
      </c>
      <c r="D30" s="295">
        <v>7.6147939999999997E-2</v>
      </c>
      <c r="E30" s="295">
        <v>5.8882480000000001E-2</v>
      </c>
      <c r="F30" s="295">
        <v>0.10412470000000001</v>
      </c>
      <c r="G30" s="295">
        <v>5.5911099999999998E-2</v>
      </c>
      <c r="H30" s="294">
        <v>0</v>
      </c>
    </row>
    <row r="31" spans="1:8" ht="15.6" x14ac:dyDescent="0.3">
      <c r="A31" s="292">
        <v>2005</v>
      </c>
      <c r="B31" s="295">
        <v>0.31633099999999997</v>
      </c>
      <c r="C31" s="295">
        <v>6.3403330000000008E-2</v>
      </c>
      <c r="D31" s="295">
        <v>8.3674149999999989E-2</v>
      </c>
      <c r="E31" s="295">
        <v>6.0107519999999998E-2</v>
      </c>
      <c r="F31" s="295">
        <v>0.10374180000000001</v>
      </c>
      <c r="G31" s="295">
        <v>4.467728E-2</v>
      </c>
      <c r="H31" s="294">
        <v>0</v>
      </c>
    </row>
    <row r="32" spans="1:8" ht="15.6" x14ac:dyDescent="0.3">
      <c r="A32" s="292">
        <v>2006</v>
      </c>
      <c r="B32" s="295">
        <v>0.31052730000000001</v>
      </c>
      <c r="C32" s="295">
        <v>7.0451819999999998E-2</v>
      </c>
      <c r="D32" s="295">
        <v>9.4490119999999997E-2</v>
      </c>
      <c r="E32" s="295">
        <v>6.0576579999999998E-2</v>
      </c>
      <c r="F32" s="295">
        <v>0.10577159999999999</v>
      </c>
      <c r="G32" s="295">
        <v>4.1772049999999998E-2</v>
      </c>
      <c r="H32" s="294">
        <v>0</v>
      </c>
    </row>
    <row r="33" spans="1:8" ht="15.6" x14ac:dyDescent="0.3">
      <c r="A33" s="292">
        <v>2007</v>
      </c>
      <c r="B33" s="295">
        <v>0.33961809999999998</v>
      </c>
      <c r="C33" s="295">
        <v>7.7349420000000002E-2</v>
      </c>
      <c r="D33" s="295">
        <v>0.1026859</v>
      </c>
      <c r="E33" s="295">
        <v>6.1114639999999998E-2</v>
      </c>
      <c r="F33" s="295">
        <v>0.1069876</v>
      </c>
      <c r="G33" s="295">
        <v>4.925388E-2</v>
      </c>
      <c r="H33" s="294">
        <v>0</v>
      </c>
    </row>
    <row r="34" spans="1:8" ht="15.6" x14ac:dyDescent="0.3">
      <c r="A34" s="292">
        <v>2008</v>
      </c>
      <c r="B34" s="295">
        <v>0.32786209999999999</v>
      </c>
      <c r="C34" s="295">
        <v>6.875524999999999E-2</v>
      </c>
      <c r="D34" s="295">
        <v>9.7083450000000002E-2</v>
      </c>
      <c r="E34" s="295">
        <v>5.5676410000000003E-2</v>
      </c>
      <c r="F34" s="295">
        <v>9.9268469999999998E-2</v>
      </c>
      <c r="G34" s="295">
        <v>5.376032E-2</v>
      </c>
      <c r="H34" s="294">
        <v>0</v>
      </c>
    </row>
    <row r="35" spans="1:8" ht="15.6" x14ac:dyDescent="0.3">
      <c r="A35" s="292">
        <v>2009</v>
      </c>
      <c r="B35" s="295">
        <v>0.29950880000000002</v>
      </c>
      <c r="C35" s="295">
        <v>3.4236269999999999E-2</v>
      </c>
      <c r="D35" s="295">
        <v>8.3475730000000012E-2</v>
      </c>
      <c r="E35" s="295">
        <v>3.6343390000000003E-2</v>
      </c>
      <c r="F35" s="295">
        <v>8.2198639999999989E-2</v>
      </c>
      <c r="G35" s="295">
        <v>4.9454130000000006E-2</v>
      </c>
      <c r="H35" s="294">
        <v>0</v>
      </c>
    </row>
    <row r="36" spans="1:8" ht="15.6" x14ac:dyDescent="0.3">
      <c r="A36" s="292">
        <v>2010</v>
      </c>
      <c r="B36" s="295">
        <v>0.3118049</v>
      </c>
      <c r="C36" s="295">
        <v>-4.3847999999999999E-4</v>
      </c>
      <c r="D36" s="295">
        <v>7.7785430000000003E-2</v>
      </c>
      <c r="E36" s="295">
        <v>1.7277499999999998E-2</v>
      </c>
      <c r="F36" s="295">
        <v>6.3346410000000006E-2</v>
      </c>
      <c r="G36" s="295">
        <v>4.1575300000000003E-2</v>
      </c>
      <c r="H36" s="294">
        <v>0</v>
      </c>
    </row>
    <row r="37" spans="1:8" ht="15.6" x14ac:dyDescent="0.3">
      <c r="A37" s="292">
        <v>2011</v>
      </c>
      <c r="B37" s="295">
        <v>0.31553730000000002</v>
      </c>
      <c r="C37" s="295">
        <v>-2.3485849999999999E-2</v>
      </c>
      <c r="D37" s="295">
        <v>7.3115970000000002E-2</v>
      </c>
      <c r="E37" s="295">
        <v>-3.6244920000000004E-3</v>
      </c>
      <c r="F37" s="295">
        <v>4.3260500000000007E-2</v>
      </c>
      <c r="G37" s="295">
        <v>3.3954529999999997E-2</v>
      </c>
      <c r="H37" s="294">
        <v>0</v>
      </c>
    </row>
    <row r="38" spans="1:8" ht="15.6" x14ac:dyDescent="0.3">
      <c r="A38" s="292">
        <v>2012</v>
      </c>
      <c r="B38" s="295">
        <v>0.31204300000000001</v>
      </c>
      <c r="C38" s="295">
        <v>-3.7101200000000001E-2</v>
      </c>
      <c r="D38" s="295">
        <v>6.1807090000000002E-2</v>
      </c>
      <c r="E38" s="295">
        <v>-2.0027300000000001E-2</v>
      </c>
      <c r="F38" s="295">
        <v>2.95628E-2</v>
      </c>
      <c r="G38" s="295">
        <v>3.0522859999999999E-2</v>
      </c>
      <c r="H38" s="294">
        <v>0</v>
      </c>
    </row>
    <row r="39" spans="1:8" ht="15.6" x14ac:dyDescent="0.3">
      <c r="A39" s="292">
        <v>2013</v>
      </c>
      <c r="B39" s="295">
        <v>0.3188551</v>
      </c>
      <c r="C39" s="295">
        <v>-3.6235400000000001E-2</v>
      </c>
      <c r="D39" s="295">
        <v>5.3214689999999995E-2</v>
      </c>
      <c r="E39" s="295">
        <v>-2.0585450000000002E-2</v>
      </c>
      <c r="F39" s="295">
        <v>2.8356349999999999E-2</v>
      </c>
      <c r="G39" s="295">
        <v>3.5434170000000001E-2</v>
      </c>
      <c r="H39" s="294">
        <v>0</v>
      </c>
    </row>
    <row r="40" spans="1:8" ht="15.6" x14ac:dyDescent="0.3">
      <c r="A40" s="292">
        <v>2014</v>
      </c>
      <c r="B40" s="295">
        <v>0.32219479999999995</v>
      </c>
      <c r="C40" s="295">
        <v>-3.2221150000000004E-2</v>
      </c>
      <c r="D40" s="295">
        <v>4.211082E-2</v>
      </c>
      <c r="E40" s="295">
        <v>-3.1104940000000001E-2</v>
      </c>
      <c r="F40" s="295">
        <v>3.0132099999999998E-2</v>
      </c>
      <c r="G40" s="295">
        <v>3.9306689999999998E-2</v>
      </c>
      <c r="H40" s="294">
        <v>0</v>
      </c>
    </row>
    <row r="41" spans="1:8" ht="15.6" x14ac:dyDescent="0.3">
      <c r="A41" s="292">
        <v>2015</v>
      </c>
      <c r="B41" s="295">
        <v>0.31404609999999999</v>
      </c>
      <c r="C41" s="295">
        <v>-3.5358350000000004E-2</v>
      </c>
      <c r="D41" s="295">
        <v>2.7902730000000001E-2</v>
      </c>
      <c r="E41" s="295">
        <v>-4.0142890000000001E-2</v>
      </c>
      <c r="F41" s="295">
        <v>2.6322420000000003E-2</v>
      </c>
      <c r="G41" s="295">
        <v>4.1143669999999993E-2</v>
      </c>
      <c r="H41" s="294">
        <v>0</v>
      </c>
    </row>
    <row r="42" spans="1:8" ht="15.6" x14ac:dyDescent="0.3">
      <c r="A42" s="292">
        <v>2016</v>
      </c>
      <c r="B42" s="295">
        <f>AVERAGE(B40:B41)</f>
        <v>0.31812045</v>
      </c>
      <c r="C42" s="295">
        <f>C41+(C41-C40)</f>
        <v>-3.8495550000000003E-2</v>
      </c>
      <c r="D42" s="295">
        <f>D41+(D41-D40)</f>
        <v>1.3694640000000001E-2</v>
      </c>
      <c r="E42" s="295">
        <f>E41+(E41-E40)</f>
        <v>-4.9180840000000003E-2</v>
      </c>
      <c r="F42" s="295">
        <f>F41+(F41-F40)</f>
        <v>2.2512740000000007E-2</v>
      </c>
      <c r="G42" s="295">
        <f>G41+(G41-G40)</f>
        <v>4.2980649999999988E-2</v>
      </c>
      <c r="H42" s="294">
        <v>0</v>
      </c>
    </row>
    <row r="43" spans="1:8" ht="15.6" x14ac:dyDescent="0.3">
      <c r="A43" s="292">
        <v>2017</v>
      </c>
      <c r="B43" s="295">
        <f>AVERAGE(B41:B42)</f>
        <v>0.316083275</v>
      </c>
      <c r="C43" s="295">
        <f>C42+(C42-C41)</f>
        <v>-4.1632750000000003E-2</v>
      </c>
      <c r="D43" s="295">
        <f>AVERAGE(D41:D42)</f>
        <v>2.0798685000000001E-2</v>
      </c>
      <c r="E43" s="295">
        <f>E42+(E42-E41)</f>
        <v>-5.8218790000000006E-2</v>
      </c>
      <c r="F43" s="295">
        <f>AVERAGE(F41:F42)</f>
        <v>2.4417580000000005E-2</v>
      </c>
      <c r="G43" s="295">
        <f>G42+(G42-G41)</f>
        <v>4.4817629999999983E-2</v>
      </c>
      <c r="H43" s="294">
        <v>0</v>
      </c>
    </row>
    <row r="44" spans="1:8" ht="15.6" x14ac:dyDescent="0.3">
      <c r="A44" s="292">
        <v>2018</v>
      </c>
      <c r="B44" s="295">
        <f t="shared" ref="B44:B45" si="0">AVERAGE(B40:B41)</f>
        <v>0.31812045</v>
      </c>
      <c r="C44" s="295">
        <f t="shared" ref="C44:C45" si="1">C41+(C41-C40)</f>
        <v>-3.8495550000000003E-2</v>
      </c>
      <c r="D44" s="295">
        <f t="shared" ref="D44:D45" si="2">AVERAGE(D40:D41)</f>
        <v>3.5006775000000004E-2</v>
      </c>
      <c r="E44" s="295">
        <f t="shared" ref="E44:E45" si="3">E41+(E41-E40)</f>
        <v>-4.9180840000000003E-2</v>
      </c>
      <c r="F44" s="295">
        <f t="shared" ref="F44:F45" si="4">AVERAGE(F40:F41)</f>
        <v>2.8227260000000001E-2</v>
      </c>
      <c r="G44" s="295">
        <f t="shared" ref="G44" si="5">G41+(G41-G40)</f>
        <v>4.2980649999999988E-2</v>
      </c>
      <c r="H44" s="294">
        <v>0</v>
      </c>
    </row>
    <row r="45" spans="1:8" ht="15.6" x14ac:dyDescent="0.3">
      <c r="A45" s="292">
        <v>2019</v>
      </c>
      <c r="B45" s="295">
        <f t="shared" si="0"/>
        <v>0.316083275</v>
      </c>
      <c r="C45" s="295">
        <f t="shared" si="1"/>
        <v>-4.1632750000000003E-2</v>
      </c>
      <c r="D45" s="295">
        <f t="shared" si="2"/>
        <v>2.0798685000000001E-2</v>
      </c>
      <c r="E45" s="295">
        <f t="shared" si="3"/>
        <v>-5.8218790000000006E-2</v>
      </c>
      <c r="F45" s="295">
        <f t="shared" si="4"/>
        <v>2.4417580000000005E-2</v>
      </c>
      <c r="G45" s="295">
        <f t="shared" ref="G45" si="6">G42+(G42-G41)</f>
        <v>4.4817629999999983E-2</v>
      </c>
      <c r="H45" s="294">
        <v>0</v>
      </c>
    </row>
    <row r="46" spans="1:8" ht="15.6" x14ac:dyDescent="0.3">
      <c r="A46" s="292">
        <v>2020</v>
      </c>
      <c r="B46" s="295">
        <f>AVERAGE(B42:B43)</f>
        <v>0.3171018625</v>
      </c>
      <c r="C46" s="295">
        <f>C45-0.03</f>
        <v>-7.1632749999999995E-2</v>
      </c>
      <c r="D46" s="295">
        <f t="shared" ref="D46:G46" si="7">D45-0.03</f>
        <v>-9.2013149999999981E-3</v>
      </c>
      <c r="E46" s="295">
        <f t="shared" si="7"/>
        <v>-8.8218790000000005E-2</v>
      </c>
      <c r="F46" s="295">
        <f t="shared" si="7"/>
        <v>-5.5824199999999942E-3</v>
      </c>
      <c r="G46" s="295">
        <f t="shared" si="7"/>
        <v>1.4817629999999984E-2</v>
      </c>
      <c r="H46" s="294">
        <v>0</v>
      </c>
    </row>
    <row r="47" spans="1:8" ht="15.6" x14ac:dyDescent="0.3">
      <c r="A47" s="292"/>
      <c r="B47" s="292"/>
      <c r="C47" s="292"/>
      <c r="D47" s="292"/>
      <c r="E47" s="292"/>
      <c r="F47" s="292"/>
      <c r="G47" s="292"/>
    </row>
    <row r="48" spans="1:8" ht="15.6" x14ac:dyDescent="0.3">
      <c r="A48" s="293" t="s">
        <v>275</v>
      </c>
      <c r="B48" s="292"/>
      <c r="C48" s="292"/>
      <c r="D48" s="292"/>
      <c r="E48" s="292"/>
      <c r="F48" s="292"/>
      <c r="G48" s="292"/>
    </row>
    <row r="49" spans="1:7" ht="15.6" x14ac:dyDescent="0.3">
      <c r="A49" s="292"/>
      <c r="B49" s="292"/>
      <c r="C49" s="292"/>
      <c r="D49" s="292"/>
      <c r="E49" s="292"/>
      <c r="F49" s="292"/>
      <c r="G49" s="292"/>
    </row>
    <row r="50" spans="1:7" ht="15.6" x14ac:dyDescent="0.3">
      <c r="A50" s="292"/>
      <c r="B50" s="292"/>
      <c r="C50" s="292"/>
      <c r="D50" s="292"/>
      <c r="E50" s="292"/>
      <c r="F50" s="292"/>
      <c r="G50" s="29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workbookViewId="0">
      <selection activeCell="A2" sqref="A2"/>
    </sheetView>
  </sheetViews>
  <sheetFormatPr baseColWidth="10" defaultColWidth="11.44140625" defaultRowHeight="14.4" x14ac:dyDescent="0.3"/>
  <cols>
    <col min="1" max="4" width="19.44140625" style="291" customWidth="1"/>
    <col min="5" max="16384" width="11.44140625" style="290"/>
  </cols>
  <sheetData>
    <row r="1" spans="1:4" ht="15.6" x14ac:dyDescent="0.3">
      <c r="A1" s="298" t="s">
        <v>308</v>
      </c>
      <c r="B1" s="292"/>
      <c r="C1" s="292"/>
      <c r="D1" s="292"/>
    </row>
    <row r="2" spans="1:4" ht="15.6" x14ac:dyDescent="0.3">
      <c r="A2" s="19" t="s">
        <v>306</v>
      </c>
      <c r="B2" s="292"/>
      <c r="C2" s="292"/>
      <c r="D2" s="292"/>
    </row>
    <row r="3" spans="1:4" ht="15.6" x14ac:dyDescent="0.3">
      <c r="A3" s="297"/>
      <c r="B3" s="297" t="s">
        <v>279</v>
      </c>
      <c r="C3" s="297" t="s">
        <v>278</v>
      </c>
      <c r="D3" s="297" t="s">
        <v>277</v>
      </c>
    </row>
    <row r="4" spans="1:4" ht="15.6" x14ac:dyDescent="0.3">
      <c r="A4" s="292">
        <v>1978</v>
      </c>
      <c r="B4" s="296">
        <v>0</v>
      </c>
      <c r="C4" s="295">
        <v>0</v>
      </c>
      <c r="D4" s="295">
        <v>1</v>
      </c>
    </row>
    <row r="5" spans="1:4" ht="15.6" x14ac:dyDescent="0.3">
      <c r="A5" s="292">
        <v>1979</v>
      </c>
      <c r="B5" s="295">
        <v>8.65246957632413E-4</v>
      </c>
      <c r="C5" s="295">
        <v>1.9657704596910035E-3</v>
      </c>
      <c r="D5" s="295">
        <v>0.99716898258267661</v>
      </c>
    </row>
    <row r="6" spans="1:4" ht="15.6" x14ac:dyDescent="0.3">
      <c r="A6" s="292">
        <v>1980</v>
      </c>
      <c r="B6" s="295">
        <v>2.9027415940422866E-3</v>
      </c>
      <c r="C6" s="295">
        <v>6.1038429492060514E-3</v>
      </c>
      <c r="D6" s="295">
        <v>0.99099341545675179</v>
      </c>
    </row>
    <row r="7" spans="1:4" ht="15.6" x14ac:dyDescent="0.3">
      <c r="A7" s="292">
        <v>1981</v>
      </c>
      <c r="B7" s="295">
        <v>4.8654742194868903E-3</v>
      </c>
      <c r="C7" s="295">
        <v>1.0489241830302082E-2</v>
      </c>
      <c r="D7" s="295">
        <v>0.984645283950211</v>
      </c>
    </row>
    <row r="8" spans="1:4" ht="15.6" x14ac:dyDescent="0.3">
      <c r="A8" s="292">
        <v>1982</v>
      </c>
      <c r="B8" s="295">
        <v>6.4480594708581102E-3</v>
      </c>
      <c r="C8" s="295">
        <v>1.4629457738922042E-2</v>
      </c>
      <c r="D8" s="295">
        <v>0.97892248279021987</v>
      </c>
    </row>
    <row r="9" spans="1:4" ht="15.6" x14ac:dyDescent="0.3">
      <c r="A9" s="292">
        <v>1983</v>
      </c>
      <c r="B9" s="295">
        <v>8.5889662629757037E-3</v>
      </c>
      <c r="C9" s="295">
        <v>1.8771592092442869E-2</v>
      </c>
      <c r="D9" s="295">
        <v>0.97263944164458138</v>
      </c>
    </row>
    <row r="10" spans="1:4" ht="15.6" x14ac:dyDescent="0.3">
      <c r="A10" s="292">
        <v>1984</v>
      </c>
      <c r="B10" s="295">
        <v>1.4709609170783559E-2</v>
      </c>
      <c r="C10" s="295">
        <v>2.2915176911839519E-2</v>
      </c>
      <c r="D10" s="295">
        <v>0.9623752139173769</v>
      </c>
    </row>
    <row r="11" spans="1:4" ht="15.6" x14ac:dyDescent="0.3">
      <c r="A11" s="292">
        <v>1985</v>
      </c>
      <c r="B11" s="295">
        <v>2.4881209712843484E-2</v>
      </c>
      <c r="C11" s="295">
        <v>2.7059884981916291E-2</v>
      </c>
      <c r="D11" s="295">
        <v>0.94805890530524017</v>
      </c>
    </row>
    <row r="12" spans="1:4" ht="15.6" x14ac:dyDescent="0.3">
      <c r="A12" s="292">
        <v>1986</v>
      </c>
      <c r="B12" s="295">
        <v>3.8155683977989782E-2</v>
      </c>
      <c r="C12" s="295">
        <v>3.1311600155217438E-2</v>
      </c>
      <c r="D12" s="295">
        <v>0.93053271586679276</v>
      </c>
    </row>
    <row r="13" spans="1:4" ht="15.6" x14ac:dyDescent="0.3">
      <c r="A13" s="292">
        <v>1987</v>
      </c>
      <c r="B13" s="295">
        <v>4.9745824671943502E-2</v>
      </c>
      <c r="C13" s="295">
        <v>3.5342028289703245E-2</v>
      </c>
      <c r="D13" s="295">
        <v>0.91491214703835322</v>
      </c>
    </row>
    <row r="14" spans="1:4" ht="15.6" x14ac:dyDescent="0.3">
      <c r="A14" s="292">
        <v>1988</v>
      </c>
      <c r="B14" s="295">
        <v>5.9050719682600783E-2</v>
      </c>
      <c r="C14" s="295">
        <v>3.9490004139454075E-2</v>
      </c>
      <c r="D14" s="295">
        <v>0.90145927617794508</v>
      </c>
    </row>
    <row r="15" spans="1:4" ht="15.6" x14ac:dyDescent="0.3">
      <c r="A15" s="292">
        <v>1989</v>
      </c>
      <c r="B15" s="295">
        <v>5.8060782858296384E-2</v>
      </c>
      <c r="C15" s="295">
        <v>4.3638289768744565E-2</v>
      </c>
      <c r="D15" s="295">
        <v>0.89830092737295908</v>
      </c>
    </row>
    <row r="16" spans="1:4" ht="15.6" x14ac:dyDescent="0.3">
      <c r="A16" s="292">
        <v>1990</v>
      </c>
      <c r="B16" s="295">
        <v>5.7527000456261551E-2</v>
      </c>
      <c r="C16" s="295">
        <v>4.7786840647116254E-2</v>
      </c>
      <c r="D16" s="295">
        <v>0.89468615889662229</v>
      </c>
    </row>
    <row r="17" spans="1:4" ht="15.6" x14ac:dyDescent="0.3">
      <c r="A17" s="292">
        <v>1991</v>
      </c>
      <c r="B17" s="295">
        <v>5.5125430630763493E-2</v>
      </c>
      <c r="C17" s="295">
        <v>5.2348797850682346E-2</v>
      </c>
      <c r="D17" s="295">
        <v>0.89252577151855428</v>
      </c>
    </row>
    <row r="18" spans="1:4" ht="15.6" x14ac:dyDescent="0.3">
      <c r="A18" s="292">
        <v>1992</v>
      </c>
      <c r="B18" s="295">
        <v>5.1808157179933437E-2</v>
      </c>
      <c r="C18" s="295">
        <v>5.5386043409051275E-2</v>
      </c>
      <c r="D18" s="295">
        <v>0.89280579941101534</v>
      </c>
    </row>
    <row r="19" spans="1:4" ht="15.6" x14ac:dyDescent="0.3">
      <c r="A19" s="292">
        <v>1993</v>
      </c>
      <c r="B19" s="295">
        <v>6.7403771662362971E-2</v>
      </c>
      <c r="C19" s="295">
        <v>5.5547929020344139E-2</v>
      </c>
      <c r="D19" s="295">
        <v>0.87704829931729311</v>
      </c>
    </row>
    <row r="20" spans="1:4" ht="15.6" x14ac:dyDescent="0.3">
      <c r="A20" s="292">
        <v>1994</v>
      </c>
      <c r="B20" s="295">
        <v>0.10330516216142729</v>
      </c>
      <c r="C20" s="295">
        <v>5.3979163539135643E-2</v>
      </c>
      <c r="D20" s="295">
        <v>0.84271567429943717</v>
      </c>
    </row>
    <row r="21" spans="1:4" ht="15.6" x14ac:dyDescent="0.3">
      <c r="A21" s="292">
        <v>1995</v>
      </c>
      <c r="B21" s="295">
        <v>0.12820483257073856</v>
      </c>
      <c r="C21" s="295">
        <v>5.359131077780243E-2</v>
      </c>
      <c r="D21" s="295">
        <v>0.81820385665145901</v>
      </c>
    </row>
    <row r="22" spans="1:4" ht="15.6" x14ac:dyDescent="0.3">
      <c r="A22" s="292">
        <v>1996</v>
      </c>
      <c r="B22" s="295">
        <v>0.13749834606072769</v>
      </c>
      <c r="C22" s="295">
        <v>5.4272120299410712E-2</v>
      </c>
      <c r="D22" s="295">
        <v>0.80822953363986161</v>
      </c>
    </row>
    <row r="23" spans="1:4" ht="15.6" x14ac:dyDescent="0.3">
      <c r="A23" s="292">
        <v>1997</v>
      </c>
      <c r="B23" s="295">
        <v>0.14211291986420382</v>
      </c>
      <c r="C23" s="295">
        <v>6.7181261575641818E-2</v>
      </c>
      <c r="D23" s="295">
        <v>0.79070581856015454</v>
      </c>
    </row>
    <row r="24" spans="1:4" ht="15.6" x14ac:dyDescent="0.3">
      <c r="A24" s="292">
        <v>1998</v>
      </c>
      <c r="B24" s="295">
        <v>0.14028209866149263</v>
      </c>
      <c r="C24" s="295">
        <v>8.94008795215918E-2</v>
      </c>
      <c r="D24" s="295">
        <v>0.77031702181691553</v>
      </c>
    </row>
    <row r="25" spans="1:4" ht="15.6" x14ac:dyDescent="0.3">
      <c r="A25" s="292">
        <v>1999</v>
      </c>
      <c r="B25" s="295">
        <v>0.1373301428650382</v>
      </c>
      <c r="C25" s="295">
        <v>0.11363311232395114</v>
      </c>
      <c r="D25" s="295">
        <v>0.74903674481101079</v>
      </c>
    </row>
    <row r="26" spans="1:4" ht="15.6" x14ac:dyDescent="0.3">
      <c r="A26" s="292">
        <v>2000</v>
      </c>
      <c r="B26" s="295">
        <v>0.1283121897345077</v>
      </c>
      <c r="C26" s="295">
        <v>0.14254267019092534</v>
      </c>
      <c r="D26" s="295">
        <v>0.72914514007456688</v>
      </c>
    </row>
    <row r="27" spans="1:4" ht="15.6" x14ac:dyDescent="0.3">
      <c r="A27" s="292">
        <v>2001</v>
      </c>
      <c r="B27" s="295">
        <v>0.12517532774784909</v>
      </c>
      <c r="C27" s="295">
        <v>0.16943066729789807</v>
      </c>
      <c r="D27" s="295">
        <v>0.70539400495425297</v>
      </c>
    </row>
    <row r="28" spans="1:4" ht="15.6" x14ac:dyDescent="0.3">
      <c r="A28" s="292">
        <v>2002</v>
      </c>
      <c r="B28" s="295">
        <v>0.13205870259689717</v>
      </c>
      <c r="C28" s="295">
        <v>0.18990248457877415</v>
      </c>
      <c r="D28" s="295">
        <v>0.67803881282432843</v>
      </c>
    </row>
    <row r="29" spans="1:4" ht="15.6" x14ac:dyDescent="0.3">
      <c r="A29" s="292">
        <v>2003</v>
      </c>
      <c r="B29" s="295">
        <v>0.14183669638451601</v>
      </c>
      <c r="C29" s="295">
        <v>0.20644665334452292</v>
      </c>
      <c r="D29" s="295">
        <v>0.65171665027096093</v>
      </c>
    </row>
    <row r="30" spans="1:4" ht="15.6" x14ac:dyDescent="0.3">
      <c r="A30" s="292">
        <v>2004</v>
      </c>
      <c r="B30" s="295">
        <v>0.14013413368099653</v>
      </c>
      <c r="C30" s="295">
        <v>0.22914488826637847</v>
      </c>
      <c r="D30" s="295">
        <v>0.63072097805262506</v>
      </c>
    </row>
    <row r="31" spans="1:4" ht="15.6" x14ac:dyDescent="0.3">
      <c r="A31" s="292">
        <v>2005</v>
      </c>
      <c r="B31" s="295">
        <v>0.14637476381219339</v>
      </c>
      <c r="C31" s="295">
        <v>0.247176660972586</v>
      </c>
      <c r="D31" s="295">
        <v>0.60644857521522078</v>
      </c>
    </row>
    <row r="32" spans="1:4" ht="15.6" x14ac:dyDescent="0.3">
      <c r="A32" s="292">
        <v>2006</v>
      </c>
      <c r="B32" s="295">
        <v>0.16699178677694929</v>
      </c>
      <c r="C32" s="295">
        <v>0.25200056580260743</v>
      </c>
      <c r="D32" s="295">
        <v>0.58100764742044331</v>
      </c>
    </row>
    <row r="33" spans="1:4" ht="15.6" x14ac:dyDescent="0.3">
      <c r="A33" s="292">
        <v>2007</v>
      </c>
      <c r="B33" s="295">
        <v>0.14500762866363967</v>
      </c>
      <c r="C33" s="295">
        <v>0.24701190337972143</v>
      </c>
      <c r="D33" s="295">
        <v>0.60798046795663907</v>
      </c>
    </row>
    <row r="34" spans="1:4" ht="15.6" x14ac:dyDescent="0.3">
      <c r="A34" s="292">
        <v>2008</v>
      </c>
      <c r="B34" s="295">
        <v>0.13159096742709575</v>
      </c>
      <c r="C34" s="295">
        <v>0.27020607287452902</v>
      </c>
      <c r="D34" s="295">
        <v>0.59820295969837523</v>
      </c>
    </row>
    <row r="35" spans="1:4" ht="15.6" x14ac:dyDescent="0.3">
      <c r="A35" s="292">
        <v>2009</v>
      </c>
      <c r="B35" s="295">
        <v>0.14460740083133142</v>
      </c>
      <c r="C35" s="295">
        <v>0.30189505461650784</v>
      </c>
      <c r="D35" s="295">
        <v>0.5534975445521606</v>
      </c>
    </row>
    <row r="36" spans="1:4" ht="15.6" x14ac:dyDescent="0.3">
      <c r="A36" s="292">
        <v>2010</v>
      </c>
      <c r="B36" s="295">
        <v>0.1485734654287704</v>
      </c>
      <c r="C36" s="295">
        <v>0.3035807347491315</v>
      </c>
      <c r="D36" s="295">
        <v>0.54784579982209813</v>
      </c>
    </row>
    <row r="37" spans="1:4" ht="15.6" x14ac:dyDescent="0.3">
      <c r="A37" s="292">
        <v>2011</v>
      </c>
      <c r="B37" s="295">
        <v>0.14736491351792125</v>
      </c>
      <c r="C37" s="295">
        <v>0.30537647181651301</v>
      </c>
      <c r="D37" s="295">
        <v>0.54725861466556569</v>
      </c>
    </row>
    <row r="38" spans="1:4" ht="15.6" x14ac:dyDescent="0.3">
      <c r="A38" s="292">
        <v>2012</v>
      </c>
      <c r="B38" s="295">
        <v>0.13161845556494436</v>
      </c>
      <c r="C38" s="295">
        <v>0.31070524967528534</v>
      </c>
      <c r="D38" s="295">
        <v>0.55767629475977032</v>
      </c>
    </row>
    <row r="39" spans="1:4" ht="15.6" x14ac:dyDescent="0.3">
      <c r="A39" s="292">
        <v>2013</v>
      </c>
      <c r="B39" s="295">
        <v>0.1144310376310483</v>
      </c>
      <c r="C39" s="295">
        <v>0.31896690954247919</v>
      </c>
      <c r="D39" s="295">
        <v>0.56660205282647258</v>
      </c>
    </row>
    <row r="40" spans="1:4" ht="15.6" x14ac:dyDescent="0.3">
      <c r="A40" s="292">
        <v>2014</v>
      </c>
      <c r="B40" s="295">
        <v>0.11692323660604534</v>
      </c>
      <c r="C40" s="295">
        <v>0.32576159142906558</v>
      </c>
      <c r="D40" s="295">
        <v>0.55731517196488911</v>
      </c>
    </row>
    <row r="41" spans="1:4" ht="15.6" x14ac:dyDescent="0.3">
      <c r="A41" s="292">
        <v>2015</v>
      </c>
      <c r="B41" s="295">
        <v>0.1201064756511452</v>
      </c>
      <c r="C41" s="295">
        <v>0.33532615143465411</v>
      </c>
      <c r="D41" s="295">
        <v>0.54456737291420088</v>
      </c>
    </row>
    <row r="42" spans="1:4" ht="15.6" x14ac:dyDescent="0.3">
      <c r="A42" s="292">
        <v>2016</v>
      </c>
      <c r="B42" s="295">
        <f t="shared" ref="B42:D43" si="0">AVERAGE(B40:B41)</f>
        <v>0.11851485612859528</v>
      </c>
      <c r="C42" s="295">
        <f t="shared" si="0"/>
        <v>0.33054387143185981</v>
      </c>
      <c r="D42" s="295">
        <f t="shared" si="0"/>
        <v>0.55094127243954505</v>
      </c>
    </row>
    <row r="43" spans="1:4" ht="15.6" x14ac:dyDescent="0.3">
      <c r="A43" s="292">
        <v>2017</v>
      </c>
      <c r="B43" s="295">
        <f t="shared" si="0"/>
        <v>0.11931066588987024</v>
      </c>
      <c r="C43" s="295">
        <f t="shared" si="0"/>
        <v>0.33293501143325699</v>
      </c>
      <c r="D43" s="295">
        <f t="shared" si="0"/>
        <v>0.54775432267687296</v>
      </c>
    </row>
    <row r="44" spans="1:4" ht="15.6" x14ac:dyDescent="0.3">
      <c r="A44" s="292">
        <v>2018</v>
      </c>
      <c r="B44" s="295">
        <f t="shared" ref="B44:D44" si="1">AVERAGE(B42:B43)</f>
        <v>0.11891276100923276</v>
      </c>
      <c r="C44" s="295">
        <f t="shared" si="1"/>
        <v>0.3317394414325584</v>
      </c>
      <c r="D44" s="295">
        <f t="shared" si="1"/>
        <v>0.54934779755820906</v>
      </c>
    </row>
    <row r="45" spans="1:4" ht="15.6" x14ac:dyDescent="0.3">
      <c r="A45" s="292">
        <v>2019</v>
      </c>
      <c r="B45" s="295">
        <f t="shared" ref="B45:D45" si="2">AVERAGE(B43:B44)</f>
        <v>0.1191117134495515</v>
      </c>
      <c r="C45" s="295">
        <f t="shared" si="2"/>
        <v>0.3323372264329077</v>
      </c>
      <c r="D45" s="295">
        <f t="shared" si="2"/>
        <v>0.54855106011754096</v>
      </c>
    </row>
    <row r="46" spans="1:4" ht="15.6" x14ac:dyDescent="0.3">
      <c r="A46" s="292">
        <v>2020</v>
      </c>
      <c r="B46" s="295">
        <f>AVERAGE(B42:B43)</f>
        <v>0.11891276100923276</v>
      </c>
      <c r="C46" s="295">
        <f>AVERAGE(C42:C43)</f>
        <v>0.3317394414325584</v>
      </c>
      <c r="D46" s="295">
        <f>AVERAGE(D42:D43)</f>
        <v>0.54934779755820906</v>
      </c>
    </row>
    <row r="47" spans="1:4" ht="15.6" x14ac:dyDescent="0.3">
      <c r="A47" s="292"/>
      <c r="B47" s="292"/>
      <c r="C47" s="292"/>
      <c r="D47" s="292"/>
    </row>
    <row r="48" spans="1:4" ht="15.6" x14ac:dyDescent="0.3">
      <c r="A48" s="293"/>
      <c r="B48" s="292"/>
      <c r="C48" s="292"/>
      <c r="D48" s="292"/>
    </row>
    <row r="49" spans="1:4" ht="15.6" x14ac:dyDescent="0.3">
      <c r="A49" s="292"/>
      <c r="B49" s="292"/>
      <c r="C49" s="292"/>
      <c r="D49" s="292"/>
    </row>
    <row r="50" spans="1:4" ht="15.6" x14ac:dyDescent="0.3">
      <c r="A50" s="292"/>
      <c r="B50" s="292"/>
      <c r="C50" s="292"/>
      <c r="D50" s="29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9"/>
  <sheetViews>
    <sheetView workbookViewId="0">
      <pane xSplit="1" ySplit="5" topLeftCell="B6" activePane="bottomRight" state="frozen"/>
      <selection pane="topRight"/>
      <selection pane="bottomLeft"/>
      <selection pane="bottomRight"/>
    </sheetView>
  </sheetViews>
  <sheetFormatPr baseColWidth="10" defaultColWidth="10.77734375" defaultRowHeight="13.2" x14ac:dyDescent="0.25"/>
  <cols>
    <col min="1" max="13" width="12.77734375" style="73" customWidth="1"/>
    <col min="14" max="16384" width="10.77734375" style="73"/>
  </cols>
  <sheetData>
    <row r="1" spans="1:13" ht="15.6" x14ac:dyDescent="0.3">
      <c r="A1" s="2" t="s">
        <v>336</v>
      </c>
    </row>
    <row r="2" spans="1:13" ht="15" x14ac:dyDescent="0.25">
      <c r="A2" s="19" t="s">
        <v>309</v>
      </c>
    </row>
    <row r="3" spans="1:13" ht="15.6" thickBot="1" x14ac:dyDescent="0.3">
      <c r="A3" s="45"/>
      <c r="B3" s="45"/>
      <c r="C3" s="45"/>
      <c r="D3" s="45"/>
      <c r="E3" s="45"/>
      <c r="F3" s="45"/>
      <c r="G3" s="45"/>
      <c r="H3" s="45"/>
      <c r="I3" s="45"/>
      <c r="J3" s="45"/>
      <c r="K3" s="45"/>
      <c r="L3" s="45"/>
      <c r="M3" s="45"/>
    </row>
    <row r="4" spans="1:13" ht="34.799999999999997" customHeight="1" thickTop="1" thickBot="1" x14ac:dyDescent="0.3">
      <c r="A4" s="289"/>
      <c r="B4" s="427" t="s">
        <v>273</v>
      </c>
      <c r="C4" s="428"/>
      <c r="D4" s="428"/>
      <c r="E4" s="428"/>
      <c r="F4" s="428"/>
      <c r="G4" s="428"/>
      <c r="H4" s="428"/>
      <c r="I4" s="428"/>
      <c r="J4" s="109"/>
      <c r="K4" s="109"/>
      <c r="L4" s="109"/>
      <c r="M4" s="45"/>
    </row>
    <row r="5" spans="1:13" ht="60" customHeight="1" thickTop="1" x14ac:dyDescent="0.3">
      <c r="A5" s="288"/>
      <c r="B5" s="287" t="s">
        <v>98</v>
      </c>
      <c r="C5" s="287" t="s">
        <v>272</v>
      </c>
      <c r="D5" s="287" t="s">
        <v>271</v>
      </c>
      <c r="E5" s="287" t="s">
        <v>270</v>
      </c>
      <c r="F5" s="287" t="s">
        <v>31</v>
      </c>
      <c r="G5" s="287" t="s">
        <v>35</v>
      </c>
      <c r="H5" s="287" t="s">
        <v>5</v>
      </c>
      <c r="I5" s="287" t="s">
        <v>269</v>
      </c>
      <c r="J5" s="109"/>
      <c r="K5" s="109"/>
      <c r="L5" s="109"/>
      <c r="M5" s="45"/>
    </row>
    <row r="6" spans="1:13" ht="15" x14ac:dyDescent="0.25">
      <c r="A6" s="104">
        <v>1900</v>
      </c>
      <c r="B6" s="103"/>
      <c r="C6" s="103">
        <v>9.3357327873828638E-2</v>
      </c>
      <c r="D6" s="103">
        <v>0.11456780379363142</v>
      </c>
      <c r="E6" s="103">
        <v>6.4234636723995209E-2</v>
      </c>
      <c r="F6" s="103">
        <v>0.13704136459857877</v>
      </c>
      <c r="G6" s="103">
        <v>6.6810525953769684E-2</v>
      </c>
      <c r="H6" s="103">
        <v>0.12519215047359467</v>
      </c>
      <c r="I6" s="103"/>
      <c r="J6" s="283"/>
      <c r="K6" s="283"/>
      <c r="L6" s="283"/>
      <c r="M6" s="45"/>
    </row>
    <row r="7" spans="1:13" ht="15" x14ac:dyDescent="0.25">
      <c r="A7" s="104">
        <f t="shared" ref="A7:A38" si="0">A6+1</f>
        <v>1901</v>
      </c>
      <c r="B7" s="103"/>
      <c r="C7" s="103">
        <v>9.6570487765185994E-2</v>
      </c>
      <c r="D7" s="103">
        <v>0.11741247072086934</v>
      </c>
      <c r="E7" s="103">
        <v>6.3691392540931702E-2</v>
      </c>
      <c r="F7" s="103">
        <v>0.14588913060156744</v>
      </c>
      <c r="G7" s="103">
        <v>6.6257156431674957E-2</v>
      </c>
      <c r="H7" s="103">
        <v>0.11237061768770218</v>
      </c>
      <c r="I7" s="103"/>
      <c r="J7" s="283"/>
      <c r="K7" s="283"/>
      <c r="L7" s="283"/>
      <c r="M7" s="45"/>
    </row>
    <row r="8" spans="1:13" ht="15" x14ac:dyDescent="0.25">
      <c r="A8" s="104">
        <f t="shared" si="0"/>
        <v>1902</v>
      </c>
      <c r="B8" s="103"/>
      <c r="C8" s="103">
        <v>9.8228390566847068E-2</v>
      </c>
      <c r="D8" s="103">
        <v>0.12034543977369444</v>
      </c>
      <c r="E8" s="103">
        <v>6.3690707087516785E-2</v>
      </c>
      <c r="F8" s="103">
        <v>0.15003491578584247</v>
      </c>
      <c r="G8" s="103">
        <v>6.9610618054866791E-2</v>
      </c>
      <c r="H8" s="103">
        <v>0.12229319661855698</v>
      </c>
      <c r="I8" s="103"/>
      <c r="J8" s="283"/>
      <c r="K8" s="283"/>
      <c r="L8" s="283"/>
      <c r="M8" s="45"/>
    </row>
    <row r="9" spans="1:13" ht="15" x14ac:dyDescent="0.25">
      <c r="A9" s="104">
        <f t="shared" si="0"/>
        <v>1903</v>
      </c>
      <c r="B9" s="103"/>
      <c r="C9" s="103">
        <v>9.5984684633518752E-2</v>
      </c>
      <c r="D9" s="103">
        <v>0.11802333236808703</v>
      </c>
      <c r="E9" s="103">
        <v>6.377805769443512E-2</v>
      </c>
      <c r="F9" s="103">
        <v>0.14429462504214419</v>
      </c>
      <c r="G9" s="103">
        <v>6.7225649952888489E-2</v>
      </c>
      <c r="H9" s="103">
        <v>0.10643947869539261</v>
      </c>
      <c r="I9" s="103"/>
      <c r="J9" s="283"/>
      <c r="K9" s="283"/>
      <c r="L9" s="283"/>
      <c r="M9" s="45"/>
    </row>
    <row r="10" spans="1:13" ht="15" x14ac:dyDescent="0.25">
      <c r="A10" s="104">
        <f t="shared" si="0"/>
        <v>1904</v>
      </c>
      <c r="B10" s="103"/>
      <c r="C10" s="103">
        <v>9.8917363347470658E-2</v>
      </c>
      <c r="D10" s="103">
        <v>0.11882383912843734</v>
      </c>
      <c r="E10" s="103">
        <v>6.3559673726558685E-2</v>
      </c>
      <c r="F10" s="103">
        <v>0.15195389777883861</v>
      </c>
      <c r="G10" s="103">
        <v>6.6441237926483154E-2</v>
      </c>
      <c r="H10" s="103">
        <v>0.12960349023342133</v>
      </c>
      <c r="I10" s="103"/>
      <c r="J10" s="283"/>
      <c r="K10" s="283"/>
      <c r="L10" s="283"/>
      <c r="M10" s="45"/>
    </row>
    <row r="11" spans="1:13" ht="15" x14ac:dyDescent="0.25">
      <c r="A11" s="104">
        <f t="shared" si="0"/>
        <v>1905</v>
      </c>
      <c r="B11" s="103"/>
      <c r="C11" s="103">
        <v>0.10010991315794988</v>
      </c>
      <c r="D11" s="103">
        <v>0.13239019346226574</v>
      </c>
      <c r="E11" s="103">
        <v>6.7279860377311707E-2</v>
      </c>
      <c r="F11" s="103">
        <v>0.14935499232890714</v>
      </c>
      <c r="G11" s="103">
        <v>6.642596423625946E-2</v>
      </c>
      <c r="H11" s="103">
        <v>0.26619315147399902</v>
      </c>
      <c r="I11" s="103"/>
      <c r="J11" s="283"/>
      <c r="K11" s="283"/>
      <c r="L11" s="283"/>
      <c r="M11" s="45"/>
    </row>
    <row r="12" spans="1:13" ht="15" x14ac:dyDescent="0.25">
      <c r="A12" s="104">
        <f t="shared" si="0"/>
        <v>1906</v>
      </c>
      <c r="B12" s="103"/>
      <c r="C12" s="103">
        <v>0.10383270360858253</v>
      </c>
      <c r="D12" s="103">
        <v>0.11998690256606996</v>
      </c>
      <c r="E12" s="103">
        <v>6.8222284317016602E-2</v>
      </c>
      <c r="F12" s="103">
        <v>0.1572483325459314</v>
      </c>
      <c r="G12" s="103">
        <v>6.7309163510799408E-2</v>
      </c>
      <c r="H12" s="103">
        <v>0.22604355216026306</v>
      </c>
      <c r="I12" s="103">
        <v>5.71620874106884E-2</v>
      </c>
      <c r="J12" s="283"/>
      <c r="K12" s="283"/>
      <c r="L12" s="283"/>
      <c r="M12" s="45"/>
    </row>
    <row r="13" spans="1:13" ht="15" x14ac:dyDescent="0.25">
      <c r="A13" s="104">
        <f t="shared" si="0"/>
        <v>1907</v>
      </c>
      <c r="B13" s="103"/>
      <c r="C13" s="103">
        <v>9.7026689178483588E-2</v>
      </c>
      <c r="D13" s="103">
        <v>0.12149978301316849</v>
      </c>
      <c r="E13" s="103">
        <v>6.6827155649662018E-2</v>
      </c>
      <c r="F13" s="103">
        <v>0.14232598947171593</v>
      </c>
      <c r="G13" s="103">
        <v>6.1852447688579559E-2</v>
      </c>
      <c r="H13" s="103">
        <v>0.23140504956245422</v>
      </c>
      <c r="I13" s="103">
        <v>6.8282365798950195E-2</v>
      </c>
      <c r="J13" s="283"/>
      <c r="K13" s="283"/>
      <c r="L13" s="283"/>
      <c r="M13" s="45"/>
    </row>
    <row r="14" spans="1:13" ht="15" x14ac:dyDescent="0.25">
      <c r="A14" s="104">
        <f t="shared" si="0"/>
        <v>1908</v>
      </c>
      <c r="B14" s="103"/>
      <c r="C14" s="103">
        <v>9.9967610167885593E-2</v>
      </c>
      <c r="D14" s="103">
        <v>0.11384116658059773</v>
      </c>
      <c r="E14" s="103">
        <v>6.8338677287101746E-2</v>
      </c>
      <c r="F14" s="103">
        <v>0.14741100948906136</v>
      </c>
      <c r="G14" s="103">
        <v>6.7900590598583221E-2</v>
      </c>
      <c r="H14" s="103">
        <v>0.15822276473045349</v>
      </c>
      <c r="I14" s="103">
        <v>8.415435254573822E-2</v>
      </c>
      <c r="J14" s="283"/>
      <c r="K14" s="283"/>
      <c r="L14" s="283"/>
      <c r="M14" s="45"/>
    </row>
    <row r="15" spans="1:13" ht="15" x14ac:dyDescent="0.25">
      <c r="A15" s="104">
        <f t="shared" si="0"/>
        <v>1909</v>
      </c>
      <c r="B15" s="103"/>
      <c r="C15" s="103">
        <v>0.10103557564643784</v>
      </c>
      <c r="D15" s="103">
        <v>0.11486957875769122</v>
      </c>
      <c r="E15" s="103">
        <v>6.7965582013130188E-2</v>
      </c>
      <c r="F15" s="103">
        <v>0.15064056609639931</v>
      </c>
      <c r="G15" s="103">
        <v>6.3964061439037323E-2</v>
      </c>
      <c r="H15" s="103">
        <v>0.15635323524475098</v>
      </c>
      <c r="I15" s="103">
        <v>8.7395258247852325E-2</v>
      </c>
      <c r="J15" s="283"/>
      <c r="K15" s="283"/>
      <c r="L15" s="283"/>
      <c r="M15" s="45"/>
    </row>
    <row r="16" spans="1:13" ht="15" x14ac:dyDescent="0.25">
      <c r="A16" s="104">
        <f t="shared" si="0"/>
        <v>1910</v>
      </c>
      <c r="B16" s="103"/>
      <c r="C16" s="103">
        <v>0.10077563604263895</v>
      </c>
      <c r="D16" s="103">
        <v>0.11844085390896524</v>
      </c>
      <c r="E16" s="103">
        <v>6.8803153932094574E-2</v>
      </c>
      <c r="F16" s="103">
        <v>0.14873435920845549</v>
      </c>
      <c r="G16" s="103">
        <v>5.8696627616882324E-2</v>
      </c>
      <c r="H16" s="103">
        <v>0.20435065031051636</v>
      </c>
      <c r="I16" s="103">
        <v>8.4044910967350006E-2</v>
      </c>
      <c r="J16" s="283"/>
      <c r="K16" s="283"/>
      <c r="L16" s="283"/>
      <c r="M16" s="45"/>
    </row>
    <row r="17" spans="1:13" ht="15" x14ac:dyDescent="0.25">
      <c r="A17" s="104">
        <f t="shared" si="0"/>
        <v>1911</v>
      </c>
      <c r="B17" s="103"/>
      <c r="C17" s="103">
        <v>9.8500604869021791E-2</v>
      </c>
      <c r="D17" s="103">
        <v>0.11442402500681866</v>
      </c>
      <c r="E17" s="103">
        <v>7.3793195188045502E-2</v>
      </c>
      <c r="F17" s="103">
        <v>0.1355617193904862</v>
      </c>
      <c r="G17" s="103">
        <v>5.9088274836540222E-2</v>
      </c>
      <c r="H17" s="103">
        <v>0.15215498208999634</v>
      </c>
      <c r="I17" s="103">
        <v>8.6996793746948242E-2</v>
      </c>
      <c r="J17" s="283"/>
      <c r="K17" s="283"/>
      <c r="L17" s="283"/>
      <c r="M17" s="45"/>
    </row>
    <row r="18" spans="1:13" ht="15" x14ac:dyDescent="0.25">
      <c r="A18" s="104">
        <f t="shared" si="0"/>
        <v>1912</v>
      </c>
      <c r="B18" s="103"/>
      <c r="C18" s="103">
        <v>9.5119633158865236E-2</v>
      </c>
      <c r="D18" s="103">
        <v>0.1112718427721044</v>
      </c>
      <c r="E18" s="103">
        <v>7.3349431157112122E-2</v>
      </c>
      <c r="F18" s="103">
        <v>0.12777493616149493</v>
      </c>
      <c r="G18" s="103">
        <v>6.1373036354780197E-2</v>
      </c>
      <c r="H18" s="103">
        <v>0.13254670798778534</v>
      </c>
      <c r="I18" s="103">
        <v>8.2794047892093658E-2</v>
      </c>
      <c r="J18" s="283"/>
      <c r="K18" s="283"/>
      <c r="L18" s="283"/>
      <c r="M18" s="45"/>
    </row>
    <row r="19" spans="1:13" ht="15" x14ac:dyDescent="0.25">
      <c r="A19" s="104">
        <f t="shared" si="0"/>
        <v>1913</v>
      </c>
      <c r="B19" s="103"/>
      <c r="C19" s="286">
        <v>0.14585585496795736</v>
      </c>
      <c r="D19" s="286">
        <v>0.12078220687387005</v>
      </c>
      <c r="E19" s="286">
        <v>0.15000748634338379</v>
      </c>
      <c r="F19" s="286">
        <v>0.1396284079048177</v>
      </c>
      <c r="G19" s="286">
        <v>5.7635925710201263E-2</v>
      </c>
      <c r="H19" s="286">
        <v>0.1271490603685379</v>
      </c>
      <c r="I19" s="103">
        <v>0.12126678973436356</v>
      </c>
      <c r="J19" s="283"/>
      <c r="K19" s="283"/>
      <c r="L19" s="283"/>
      <c r="M19" s="45"/>
    </row>
    <row r="20" spans="1:13" ht="15" x14ac:dyDescent="0.25">
      <c r="A20" s="104">
        <f t="shared" si="0"/>
        <v>1914</v>
      </c>
      <c r="B20" s="103">
        <v>8.9560151100158691E-3</v>
      </c>
      <c r="C20" s="286">
        <v>0.17224452526472861</v>
      </c>
      <c r="D20" s="286">
        <v>0.12229188613867474</v>
      </c>
      <c r="E20" s="286">
        <v>0.17859961092472076</v>
      </c>
      <c r="F20" s="286">
        <v>0.16271189677474032</v>
      </c>
      <c r="G20" s="286">
        <v>5.8357976377010345E-2</v>
      </c>
      <c r="H20" s="286">
        <v>0.12541253864765167</v>
      </c>
      <c r="I20" s="103">
        <v>0.11654865741729736</v>
      </c>
      <c r="J20" s="283"/>
      <c r="K20" s="283"/>
      <c r="L20" s="283"/>
      <c r="M20" s="45"/>
    </row>
    <row r="21" spans="1:13" ht="15" x14ac:dyDescent="0.25">
      <c r="A21" s="104">
        <f t="shared" si="0"/>
        <v>1915</v>
      </c>
      <c r="B21" s="103">
        <v>1.7845727503299713E-2</v>
      </c>
      <c r="C21" s="286">
        <v>0.23151210517024684</v>
      </c>
      <c r="D21" s="286">
        <v>0.1555700785675041</v>
      </c>
      <c r="E21" s="286">
        <v>0.19322437047958374</v>
      </c>
      <c r="F21" s="286">
        <v>0.28894370720624146</v>
      </c>
      <c r="G21" s="286">
        <v>8.8380627334117889E-2</v>
      </c>
      <c r="H21" s="286">
        <v>0.15095815062522888</v>
      </c>
      <c r="I21" s="103">
        <v>0.11244139820337296</v>
      </c>
      <c r="J21" s="283"/>
      <c r="K21" s="283"/>
      <c r="L21" s="283"/>
      <c r="M21" s="45"/>
    </row>
    <row r="22" spans="1:13" ht="15" x14ac:dyDescent="0.25">
      <c r="A22" s="104">
        <f t="shared" si="0"/>
        <v>1916</v>
      </c>
      <c r="B22" s="103">
        <v>2.4162819609045982E-2</v>
      </c>
      <c r="C22" s="286">
        <v>0.23538377868583296</v>
      </c>
      <c r="D22" s="286">
        <v>0.15687882729483271</v>
      </c>
      <c r="E22" s="286">
        <v>0.20300999283790588</v>
      </c>
      <c r="F22" s="286">
        <v>0.28394445745772356</v>
      </c>
      <c r="G22" s="286">
        <v>7.0254452526569366E-2</v>
      </c>
      <c r="H22" s="286">
        <v>0.16392944753170013</v>
      </c>
      <c r="I22" s="103">
        <v>0.11479906737804413</v>
      </c>
      <c r="J22" s="283"/>
      <c r="K22" s="283"/>
      <c r="L22" s="283"/>
      <c r="M22" s="45"/>
    </row>
    <row r="23" spans="1:13" ht="15" x14ac:dyDescent="0.25">
      <c r="A23" s="104">
        <f t="shared" si="0"/>
        <v>1917</v>
      </c>
      <c r="B23" s="103">
        <v>5.2490130066871643E-2</v>
      </c>
      <c r="C23" s="286">
        <v>0.30505259492633097</v>
      </c>
      <c r="D23" s="286">
        <v>0.17959676573335467</v>
      </c>
      <c r="E23" s="286">
        <v>0.3075123131275177</v>
      </c>
      <c r="F23" s="286">
        <v>0.30136301762455087</v>
      </c>
      <c r="G23" s="286">
        <v>7.1777872741222382E-2</v>
      </c>
      <c r="H23" s="286">
        <v>0.17674684524536133</v>
      </c>
      <c r="I23" s="103">
        <v>0.12948067486286163</v>
      </c>
      <c r="J23" s="283"/>
      <c r="K23" s="283"/>
      <c r="L23" s="283"/>
      <c r="M23" s="45"/>
    </row>
    <row r="24" spans="1:13" ht="15" x14ac:dyDescent="0.25">
      <c r="A24" s="104">
        <f t="shared" si="0"/>
        <v>1918</v>
      </c>
      <c r="B24" s="103">
        <v>6.8570896983146667E-2</v>
      </c>
      <c r="C24" s="286">
        <v>0.38515923227787174</v>
      </c>
      <c r="D24" s="286">
        <v>0.21051377183675807</v>
      </c>
      <c r="E24" s="286">
        <v>0.3921448290348053</v>
      </c>
      <c r="F24" s="286">
        <v>0.37468083714247136</v>
      </c>
      <c r="G24" s="286">
        <v>5.1708802580833435E-2</v>
      </c>
      <c r="H24" s="286">
        <v>0.20203764736652374</v>
      </c>
      <c r="I24" s="103">
        <v>0.13303592801094055</v>
      </c>
      <c r="J24" s="283"/>
      <c r="K24" s="283"/>
      <c r="L24" s="283"/>
      <c r="M24" s="45"/>
    </row>
    <row r="25" spans="1:13" ht="15" x14ac:dyDescent="0.25">
      <c r="A25" s="104">
        <f t="shared" si="0"/>
        <v>1919</v>
      </c>
      <c r="B25" s="103">
        <v>7.9958491027355194E-2</v>
      </c>
      <c r="C25" s="286">
        <v>0.24671192169189454</v>
      </c>
      <c r="D25" s="286">
        <v>0.17372665442526342</v>
      </c>
      <c r="E25" s="286">
        <v>0.24018853902816772</v>
      </c>
      <c r="F25" s="286">
        <v>0.25649699568748474</v>
      </c>
      <c r="G25" s="286">
        <v>4.8086192458868027E-2</v>
      </c>
      <c r="H25" s="286">
        <v>0.19132767617702484</v>
      </c>
      <c r="I25" s="103">
        <v>0.11497650295495987</v>
      </c>
      <c r="J25" s="283"/>
      <c r="K25" s="283"/>
      <c r="L25" s="283"/>
      <c r="M25" s="45"/>
    </row>
    <row r="26" spans="1:13" ht="15" x14ac:dyDescent="0.25">
      <c r="A26" s="104">
        <f t="shared" si="0"/>
        <v>1920</v>
      </c>
      <c r="B26" s="103">
        <v>7.0077143609523773E-2</v>
      </c>
      <c r="C26" s="286">
        <v>0.29071888923645017</v>
      </c>
      <c r="D26" s="286">
        <v>0.1867373182692311</v>
      </c>
      <c r="E26" s="286">
        <v>0.2723534107208252</v>
      </c>
      <c r="F26" s="286">
        <v>0.3182671070098877</v>
      </c>
      <c r="G26" s="286">
        <v>5.585581436753273E-2</v>
      </c>
      <c r="H26" s="286">
        <v>0.18111304938793182</v>
      </c>
      <c r="I26" s="103">
        <v>0.14854311943054199</v>
      </c>
      <c r="J26" s="283"/>
      <c r="K26" s="283"/>
      <c r="L26" s="283"/>
      <c r="M26" s="45"/>
    </row>
    <row r="27" spans="1:13" ht="15" x14ac:dyDescent="0.25">
      <c r="A27" s="104">
        <f t="shared" si="0"/>
        <v>1921</v>
      </c>
      <c r="B27" s="103">
        <v>6.9315455853939056E-2</v>
      </c>
      <c r="C27" s="286">
        <v>0.28293714523315427</v>
      </c>
      <c r="D27" s="286">
        <v>0.18869046152879795</v>
      </c>
      <c r="E27" s="286">
        <v>0.29412275552749634</v>
      </c>
      <c r="F27" s="286">
        <v>0.26615872979164124</v>
      </c>
      <c r="G27" s="286">
        <v>6.1264138668775558E-2</v>
      </c>
      <c r="H27" s="286">
        <v>0.18817487359046936</v>
      </c>
      <c r="I27" s="103">
        <v>0.159001424908638</v>
      </c>
      <c r="J27" s="283"/>
      <c r="K27" s="283"/>
      <c r="L27" s="283"/>
      <c r="M27" s="45"/>
    </row>
    <row r="28" spans="1:13" ht="15" x14ac:dyDescent="0.25">
      <c r="A28" s="104">
        <f t="shared" si="0"/>
        <v>1922</v>
      </c>
      <c r="B28" s="103">
        <v>7.0838533341884613E-2</v>
      </c>
      <c r="C28" s="286">
        <v>9.1316151618957522E-2</v>
      </c>
      <c r="D28" s="286">
        <v>0.17137119783596558</v>
      </c>
      <c r="E28" s="286"/>
      <c r="F28" s="286">
        <v>0.2282903790473938</v>
      </c>
      <c r="G28" s="286">
        <v>6.9974616169929504E-2</v>
      </c>
      <c r="H28" s="286">
        <v>0.16721566021442413</v>
      </c>
      <c r="I28" s="103">
        <v>0.1395709365606308</v>
      </c>
      <c r="J28" s="283"/>
      <c r="K28" s="283"/>
      <c r="L28" s="283"/>
      <c r="M28" s="45"/>
    </row>
    <row r="29" spans="1:13" ht="15" x14ac:dyDescent="0.25">
      <c r="A29" s="104">
        <f t="shared" si="0"/>
        <v>1923</v>
      </c>
      <c r="B29" s="103">
        <v>5.8748986572027206E-2</v>
      </c>
      <c r="C29" s="286">
        <v>0.13656145334243774</v>
      </c>
      <c r="D29" s="286">
        <v>0.15740169988324246</v>
      </c>
      <c r="E29" s="286">
        <v>8.7729364633560181E-2</v>
      </c>
      <c r="F29" s="286">
        <v>0.20980958640575409</v>
      </c>
      <c r="G29" s="286">
        <v>7.1841686964035034E-2</v>
      </c>
      <c r="H29" s="286">
        <v>0.18147134780883789</v>
      </c>
      <c r="I29" s="103">
        <v>0.12211905419826508</v>
      </c>
      <c r="J29" s="283"/>
      <c r="K29" s="283"/>
      <c r="L29" s="283"/>
      <c r="M29" s="45"/>
    </row>
    <row r="30" spans="1:13" ht="15" x14ac:dyDescent="0.25">
      <c r="A30" s="104">
        <f t="shared" si="0"/>
        <v>1924</v>
      </c>
      <c r="B30" s="103">
        <v>5.8054588735103607E-2</v>
      </c>
      <c r="C30" s="286">
        <v>0.13497443199157716</v>
      </c>
      <c r="D30" s="286">
        <v>0.14553661271929741</v>
      </c>
      <c r="E30" s="286">
        <v>6.7882359027862549E-2</v>
      </c>
      <c r="F30" s="286">
        <v>0.23561254143714905</v>
      </c>
      <c r="G30" s="286">
        <v>6.8241283297538757E-2</v>
      </c>
      <c r="H30" s="286">
        <v>0.16345049440860748</v>
      </c>
      <c r="I30" s="103">
        <v>0.11578766256570816</v>
      </c>
      <c r="J30" s="283"/>
      <c r="K30" s="283"/>
      <c r="L30" s="283"/>
      <c r="M30" s="45"/>
    </row>
    <row r="31" spans="1:13" ht="15" x14ac:dyDescent="0.25">
      <c r="A31" s="104">
        <f t="shared" si="0"/>
        <v>1925</v>
      </c>
      <c r="B31" s="103">
        <v>5.5871620774269104E-2</v>
      </c>
      <c r="C31" s="286">
        <v>0.11956341564655304</v>
      </c>
      <c r="D31" s="286">
        <v>0.13859060406684875</v>
      </c>
      <c r="E31" s="286">
        <v>7.2856500744819641E-2</v>
      </c>
      <c r="F31" s="286">
        <v>0.18962378799915314</v>
      </c>
      <c r="G31" s="286">
        <v>6.5778829157352448E-2</v>
      </c>
      <c r="H31" s="286">
        <v>0.14542911946773529</v>
      </c>
      <c r="I31" s="103">
        <v>0.11827071011066437</v>
      </c>
      <c r="J31" s="283"/>
      <c r="K31" s="283"/>
      <c r="L31" s="283"/>
      <c r="M31" s="45"/>
    </row>
    <row r="32" spans="1:13" ht="15" x14ac:dyDescent="0.25">
      <c r="A32" s="104">
        <f t="shared" si="0"/>
        <v>1926</v>
      </c>
      <c r="B32" s="103">
        <v>5.2613586187362671E-2</v>
      </c>
      <c r="C32" s="286">
        <v>0.13971332907676698</v>
      </c>
      <c r="D32" s="286">
        <v>0.13695986196398735</v>
      </c>
      <c r="E32" s="286">
        <v>7.8977882862091064E-2</v>
      </c>
      <c r="F32" s="286">
        <v>0.23081649839878082</v>
      </c>
      <c r="G32" s="286">
        <v>7.2230271995067596E-2</v>
      </c>
      <c r="H32" s="286">
        <v>0.14102178812026978</v>
      </c>
      <c r="I32" s="103">
        <v>0.11965519934892654</v>
      </c>
      <c r="J32" s="283"/>
      <c r="K32" s="283"/>
      <c r="L32" s="283"/>
      <c r="M32" s="45"/>
    </row>
    <row r="33" spans="1:13" ht="15" x14ac:dyDescent="0.25">
      <c r="A33" s="104">
        <f t="shared" si="0"/>
        <v>1927</v>
      </c>
      <c r="B33" s="103">
        <v>5.5414196103811264E-2</v>
      </c>
      <c r="C33" s="286">
        <v>0.15019126981496811</v>
      </c>
      <c r="D33" s="286">
        <v>0.13808070278416076</v>
      </c>
      <c r="E33" s="286">
        <v>7.9555250704288483E-2</v>
      </c>
      <c r="F33" s="286">
        <v>0.25614529848098755</v>
      </c>
      <c r="G33" s="286">
        <v>6.8244867026805878E-2</v>
      </c>
      <c r="H33" s="286">
        <v>0.15819139778614044</v>
      </c>
      <c r="I33" s="103">
        <v>0.12013470381498337</v>
      </c>
      <c r="J33" s="283"/>
      <c r="K33" s="283"/>
      <c r="L33" s="283"/>
      <c r="M33" s="45"/>
    </row>
    <row r="34" spans="1:13" ht="15" x14ac:dyDescent="0.25">
      <c r="A34" s="104">
        <f t="shared" si="0"/>
        <v>1928</v>
      </c>
      <c r="B34" s="103">
        <v>5.4438155144453049E-2</v>
      </c>
      <c r="C34" s="286">
        <v>0.15221526026725771</v>
      </c>
      <c r="D34" s="286">
        <v>0.13231776685764393</v>
      </c>
      <c r="E34" s="286">
        <v>8.0552011728286743E-2</v>
      </c>
      <c r="F34" s="286">
        <v>0.25971013307571411</v>
      </c>
      <c r="G34" s="286">
        <v>6.8240359425544739E-2</v>
      </c>
      <c r="H34" s="286">
        <v>0.14396841824054718</v>
      </c>
      <c r="I34" s="103">
        <v>0.12304147332906723</v>
      </c>
      <c r="J34" s="283"/>
      <c r="K34" s="283"/>
      <c r="L34" s="283"/>
      <c r="M34" s="45"/>
    </row>
    <row r="35" spans="1:13" ht="15" x14ac:dyDescent="0.25">
      <c r="A35" s="104">
        <f t="shared" si="0"/>
        <v>1929</v>
      </c>
      <c r="B35" s="103">
        <v>5.2183985710144043E-2</v>
      </c>
      <c r="C35" s="286">
        <v>0.17329409718513489</v>
      </c>
      <c r="D35" s="286">
        <v>0.13801785372197628</v>
      </c>
      <c r="E35" s="286">
        <v>8.328661322593689E-2</v>
      </c>
      <c r="F35" s="286">
        <v>0.30830532312393188</v>
      </c>
      <c r="G35" s="286">
        <v>0.11848187446594238</v>
      </c>
      <c r="H35" s="286">
        <v>0.141336590051651</v>
      </c>
      <c r="I35" s="103">
        <v>0.13506665825843811</v>
      </c>
      <c r="J35" s="283"/>
      <c r="K35" s="283"/>
      <c r="L35" s="283"/>
      <c r="M35" s="45"/>
    </row>
    <row r="36" spans="1:13" ht="15" x14ac:dyDescent="0.25">
      <c r="A36" s="104">
        <f t="shared" si="0"/>
        <v>1930</v>
      </c>
      <c r="B36" s="103">
        <v>5.6406158953905106E-2</v>
      </c>
      <c r="C36" s="286">
        <v>0.2220796972513199</v>
      </c>
      <c r="D36" s="286">
        <v>0.16413549861560264</v>
      </c>
      <c r="E36" s="286">
        <v>0.11176364123821259</v>
      </c>
      <c r="F36" s="286">
        <v>0.38755378127098083</v>
      </c>
      <c r="G36" s="286">
        <v>0.11858711391687393</v>
      </c>
      <c r="H36" s="286">
        <v>0.15047737956047058</v>
      </c>
      <c r="I36" s="103">
        <v>0.26823687553405762</v>
      </c>
      <c r="J36" s="283"/>
      <c r="K36" s="283"/>
      <c r="L36" s="283"/>
      <c r="M36" s="45"/>
    </row>
    <row r="37" spans="1:13" ht="15" x14ac:dyDescent="0.25">
      <c r="A37" s="104">
        <f t="shared" si="0"/>
        <v>1931</v>
      </c>
      <c r="B37" s="103">
        <v>7.3285855352878571E-2</v>
      </c>
      <c r="C37" s="286">
        <v>0.22826247960329055</v>
      </c>
      <c r="D37" s="286">
        <v>0.18462630733847618</v>
      </c>
      <c r="E37" s="286">
        <v>0.10635244101285934</v>
      </c>
      <c r="F37" s="286">
        <v>0.41112753748893738</v>
      </c>
      <c r="G37" s="286">
        <v>0.12658050656318665</v>
      </c>
      <c r="H37" s="286">
        <v>0.15262590348720551</v>
      </c>
      <c r="I37" s="103">
        <v>0.30693376064300537</v>
      </c>
      <c r="J37" s="283"/>
      <c r="K37" s="283"/>
      <c r="L37" s="283"/>
      <c r="M37" s="45"/>
    </row>
    <row r="38" spans="1:13" ht="15" x14ac:dyDescent="0.25">
      <c r="A38" s="104">
        <f t="shared" si="0"/>
        <v>1932</v>
      </c>
      <c r="B38" s="103">
        <v>0.10277290642261505</v>
      </c>
      <c r="C38" s="286">
        <v>0.22002757787704469</v>
      </c>
      <c r="D38" s="286">
        <v>0.18260241610308489</v>
      </c>
      <c r="E38" s="286">
        <v>9.791874885559082E-2</v>
      </c>
      <c r="F38" s="286">
        <v>0.40319082140922546</v>
      </c>
      <c r="G38" s="286">
        <v>0.12953007221221924</v>
      </c>
      <c r="H38" s="286">
        <v>0.14811697602272034</v>
      </c>
      <c r="I38" s="103">
        <v>0.26194626092910767</v>
      </c>
      <c r="J38" s="283"/>
      <c r="K38" s="283"/>
      <c r="L38" s="283"/>
      <c r="M38" s="45"/>
    </row>
    <row r="39" spans="1:13" ht="15" x14ac:dyDescent="0.25">
      <c r="A39" s="104">
        <f t="shared" ref="A39:A70" si="1">A38+1</f>
        <v>1933</v>
      </c>
      <c r="B39" s="103">
        <v>0.12308894842863083</v>
      </c>
      <c r="C39" s="286">
        <v>0.24200986027717591</v>
      </c>
      <c r="D39" s="286">
        <v>0.19308996759355068</v>
      </c>
      <c r="E39" s="286">
        <v>0.10074177384376526</v>
      </c>
      <c r="F39" s="286">
        <v>0.45391198992729187</v>
      </c>
      <c r="G39" s="286">
        <v>0.1433258056640625</v>
      </c>
      <c r="H39" s="286">
        <v>0.13767711818218231</v>
      </c>
      <c r="I39" s="103">
        <v>0.25252163410186768</v>
      </c>
      <c r="J39" s="283"/>
      <c r="K39" s="283"/>
      <c r="L39" s="283"/>
      <c r="M39" s="45"/>
    </row>
    <row r="40" spans="1:13" ht="15" x14ac:dyDescent="0.25">
      <c r="A40" s="104">
        <f t="shared" si="1"/>
        <v>1934</v>
      </c>
      <c r="B40" s="103">
        <v>0.12637941539287567</v>
      </c>
      <c r="C40" s="286">
        <v>0.24296145290136337</v>
      </c>
      <c r="D40" s="286">
        <v>0.18884777153531709</v>
      </c>
      <c r="E40" s="286">
        <v>9.562162309885025E-2</v>
      </c>
      <c r="F40" s="286">
        <v>0.46397119760513306</v>
      </c>
      <c r="G40" s="286">
        <v>0.14424809813499451</v>
      </c>
      <c r="H40" s="286">
        <v>0.13340793550014496</v>
      </c>
      <c r="I40" s="103">
        <v>0.23068436980247498</v>
      </c>
      <c r="J40" s="283"/>
      <c r="K40" s="283"/>
      <c r="L40" s="283"/>
      <c r="M40" s="45"/>
    </row>
    <row r="41" spans="1:13" ht="15" x14ac:dyDescent="0.25">
      <c r="A41" s="104">
        <f t="shared" si="1"/>
        <v>1935</v>
      </c>
      <c r="B41" s="103">
        <v>0.14839568734169006</v>
      </c>
      <c r="C41" s="286">
        <v>0.23224245905876162</v>
      </c>
      <c r="D41" s="286">
        <v>0.20150826814082953</v>
      </c>
      <c r="E41" s="286">
        <v>9.5730572938919067E-2</v>
      </c>
      <c r="F41" s="286">
        <v>0.43701028823852539</v>
      </c>
      <c r="G41" s="286">
        <v>0.1374087780714035</v>
      </c>
      <c r="H41" s="286">
        <v>0.13621298968791962</v>
      </c>
      <c r="I41" s="103">
        <v>0.42915695905685425</v>
      </c>
      <c r="J41" s="283"/>
      <c r="K41" s="283"/>
      <c r="L41" s="283"/>
      <c r="M41" s="45"/>
    </row>
    <row r="42" spans="1:13" ht="15" x14ac:dyDescent="0.25">
      <c r="A42" s="104">
        <f t="shared" si="1"/>
        <v>1936</v>
      </c>
      <c r="B42" s="103">
        <v>0.14752288162708282</v>
      </c>
      <c r="C42" s="286">
        <v>0.19373512417078018</v>
      </c>
      <c r="D42" s="286">
        <v>0.19911685700599963</v>
      </c>
      <c r="E42" s="286">
        <v>9.26031693816185E-2</v>
      </c>
      <c r="F42" s="286">
        <v>0.34543305635452271</v>
      </c>
      <c r="G42" s="286">
        <v>0.1306648850440979</v>
      </c>
      <c r="H42" s="286">
        <v>0.12621846795082092</v>
      </c>
      <c r="I42" s="103">
        <v>0.41470152139663696</v>
      </c>
      <c r="J42" s="283"/>
      <c r="K42" s="283"/>
      <c r="L42" s="283"/>
      <c r="M42" s="45"/>
    </row>
    <row r="43" spans="1:13" ht="15" x14ac:dyDescent="0.25">
      <c r="A43" s="104">
        <f t="shared" si="1"/>
        <v>1937</v>
      </c>
      <c r="B43" s="103">
        <v>0.13849064707756042</v>
      </c>
      <c r="C43" s="286">
        <v>0.21133606433868407</v>
      </c>
      <c r="D43" s="286">
        <v>0.20349099257817635</v>
      </c>
      <c r="E43" s="286">
        <v>0.11981737613677979</v>
      </c>
      <c r="F43" s="286">
        <v>0.34861409664154053</v>
      </c>
      <c r="G43" s="286">
        <v>0.13261616230010986</v>
      </c>
      <c r="H43" s="286">
        <v>0.13032850623130798</v>
      </c>
      <c r="I43" s="103">
        <v>0.44013229012489319</v>
      </c>
      <c r="J43" s="283"/>
      <c r="K43" s="283"/>
      <c r="L43" s="283"/>
      <c r="M43" s="45"/>
    </row>
    <row r="44" spans="1:13" ht="15" x14ac:dyDescent="0.25">
      <c r="A44" s="104">
        <f t="shared" si="1"/>
        <v>1938</v>
      </c>
      <c r="B44" s="103">
        <v>0.17826879024505615</v>
      </c>
      <c r="C44" s="286">
        <v>0.20018502587585135</v>
      </c>
      <c r="D44" s="286">
        <v>0.202504456262001</v>
      </c>
      <c r="E44" s="286">
        <v>0.13903990387916565</v>
      </c>
      <c r="F44" s="286">
        <v>0.29190270887087988</v>
      </c>
      <c r="G44" s="286">
        <v>0.13221871852874756</v>
      </c>
      <c r="H44" s="286">
        <v>0.1277088075876236</v>
      </c>
      <c r="I44" s="103">
        <v>0.36107832193374634</v>
      </c>
      <c r="J44" s="283"/>
      <c r="K44" s="283"/>
      <c r="L44" s="283"/>
      <c r="M44" s="45"/>
    </row>
    <row r="45" spans="1:13" ht="15" x14ac:dyDescent="0.25">
      <c r="A45" s="104">
        <f t="shared" si="1"/>
        <v>1939</v>
      </c>
      <c r="B45" s="103">
        <v>0.20350091159343719</v>
      </c>
      <c r="C45" s="286">
        <v>0.20518038030356939</v>
      </c>
      <c r="D45" s="286">
        <v>0.20425371034002224</v>
      </c>
      <c r="E45" s="286">
        <v>0.14666634798049927</v>
      </c>
      <c r="F45" s="286">
        <v>0.29295142878817459</v>
      </c>
      <c r="G45" s="286">
        <v>0.12233885377645493</v>
      </c>
      <c r="H45" s="286">
        <v>0.13972263038158417</v>
      </c>
      <c r="I45" s="103">
        <v>0.34363073110580444</v>
      </c>
      <c r="J45" s="283"/>
      <c r="K45" s="283"/>
      <c r="L45" s="283"/>
      <c r="M45" s="45"/>
    </row>
    <row r="46" spans="1:13" ht="15" x14ac:dyDescent="0.25">
      <c r="A46" s="104">
        <f t="shared" si="1"/>
        <v>1940</v>
      </c>
      <c r="B46" s="103">
        <v>0.2260628342628479</v>
      </c>
      <c r="C46" s="286">
        <v>0.28590700203938924</v>
      </c>
      <c r="D46" s="286">
        <v>0.21672732828865368</v>
      </c>
      <c r="E46" s="286">
        <v>0.18284128606319427</v>
      </c>
      <c r="F46" s="286">
        <v>0.44050557600368168</v>
      </c>
      <c r="G46" s="286">
        <v>0.11278329789638519</v>
      </c>
      <c r="H46" s="286">
        <v>0.15539190173149109</v>
      </c>
      <c r="I46" s="103">
        <v>0.32775643467903137</v>
      </c>
      <c r="J46" s="283"/>
      <c r="K46" s="283"/>
      <c r="L46" s="283"/>
      <c r="M46" s="45"/>
    </row>
    <row r="47" spans="1:13" ht="15" x14ac:dyDescent="0.25">
      <c r="A47" s="104">
        <f t="shared" si="1"/>
        <v>1941</v>
      </c>
      <c r="B47" s="103">
        <v>0.18819817900657654</v>
      </c>
      <c r="C47" s="286">
        <v>0.4416676852192023</v>
      </c>
      <c r="D47" s="286">
        <v>0.25895843865035018</v>
      </c>
      <c r="E47" s="286">
        <v>0.22488802671432495</v>
      </c>
      <c r="F47" s="286">
        <v>0.76683717297651821</v>
      </c>
      <c r="G47" s="286">
        <v>0.10023327171802521</v>
      </c>
      <c r="H47" s="286">
        <v>0.17159925401210785</v>
      </c>
      <c r="I47" s="103">
        <v>0.33030968904495239</v>
      </c>
      <c r="J47" s="283"/>
      <c r="K47" s="283"/>
      <c r="L47" s="283"/>
      <c r="M47" s="45"/>
    </row>
    <row r="48" spans="1:13" ht="15" x14ac:dyDescent="0.25">
      <c r="A48" s="104">
        <f t="shared" si="1"/>
        <v>1942</v>
      </c>
      <c r="B48" s="103">
        <v>0.17481109499931335</v>
      </c>
      <c r="C48" s="286">
        <v>0.47244183323479139</v>
      </c>
      <c r="D48" s="286">
        <v>0.28334886558511135</v>
      </c>
      <c r="E48" s="286">
        <v>0.29128655791282654</v>
      </c>
      <c r="F48" s="286">
        <v>0.7441747462177386</v>
      </c>
      <c r="G48" s="286">
        <v>0.1090131402015686</v>
      </c>
      <c r="H48" s="286">
        <v>0.18868647515773773</v>
      </c>
      <c r="I48" s="103">
        <v>0.34156909584999084</v>
      </c>
      <c r="J48" s="283"/>
      <c r="K48" s="283"/>
      <c r="L48" s="283"/>
      <c r="M48" s="45"/>
    </row>
    <row r="49" spans="1:13" ht="15" x14ac:dyDescent="0.25">
      <c r="A49" s="104">
        <f t="shared" si="1"/>
        <v>1943</v>
      </c>
      <c r="B49" s="103">
        <v>0.16718152165412903</v>
      </c>
      <c r="C49" s="286">
        <v>0.50953087209560832</v>
      </c>
      <c r="D49" s="286">
        <v>0.31254643931558024</v>
      </c>
      <c r="E49" s="286">
        <v>0.4558614194393158</v>
      </c>
      <c r="F49" s="286">
        <v>0.7315714044399384</v>
      </c>
      <c r="G49" s="286">
        <v>0.1238858625292778</v>
      </c>
      <c r="H49" s="286">
        <v>0.22726438939571381</v>
      </c>
      <c r="I49" s="103">
        <v>0.34924477338790894</v>
      </c>
      <c r="J49" s="283"/>
      <c r="K49" s="283"/>
      <c r="L49" s="283"/>
      <c r="M49" s="45"/>
    </row>
    <row r="50" spans="1:13" ht="15" x14ac:dyDescent="0.25">
      <c r="A50" s="104">
        <f t="shared" si="1"/>
        <v>1944</v>
      </c>
      <c r="B50" s="103">
        <v>0.17929033935070038</v>
      </c>
      <c r="C50" s="286">
        <v>0.6190575218343195</v>
      </c>
      <c r="D50" s="286">
        <v>0.35125991512752519</v>
      </c>
      <c r="E50" s="286">
        <v>0.4558614194393158</v>
      </c>
      <c r="F50" s="286">
        <v>0.86385167542682506</v>
      </c>
      <c r="G50" s="286">
        <v>0.14049385488033295</v>
      </c>
      <c r="H50" s="286">
        <v>0.33398792147636414</v>
      </c>
      <c r="I50" s="103">
        <v>0.3548886775970459</v>
      </c>
      <c r="J50" s="283"/>
      <c r="K50" s="283"/>
      <c r="L50" s="283"/>
      <c r="M50" s="45"/>
    </row>
    <row r="51" spans="1:13" ht="15" x14ac:dyDescent="0.25">
      <c r="A51" s="104">
        <f t="shared" si="1"/>
        <v>1945</v>
      </c>
      <c r="B51" s="103">
        <v>0.19747106730937958</v>
      </c>
      <c r="C51" s="286">
        <v>0.21783189582484505</v>
      </c>
      <c r="D51" s="286">
        <v>0.40226595353995148</v>
      </c>
      <c r="E51" s="286"/>
      <c r="F51" s="286">
        <v>0.54457973956211259</v>
      </c>
      <c r="G51" s="286">
        <v>0.16247943043708801</v>
      </c>
      <c r="H51" s="286"/>
      <c r="I51" s="103">
        <v>0.30323880910873413</v>
      </c>
      <c r="J51" s="283"/>
      <c r="K51" s="283"/>
      <c r="L51" s="283"/>
      <c r="M51" s="45"/>
    </row>
    <row r="52" spans="1:13" ht="15" x14ac:dyDescent="0.25">
      <c r="A52" s="104">
        <f t="shared" si="1"/>
        <v>1946</v>
      </c>
      <c r="B52" s="103">
        <v>0.21558384597301483</v>
      </c>
      <c r="C52" s="286">
        <v>0.1051916826607648</v>
      </c>
      <c r="D52" s="286">
        <v>0.31437458447370809</v>
      </c>
      <c r="E52" s="286"/>
      <c r="F52" s="286">
        <v>0.26297920665191199</v>
      </c>
      <c r="G52" s="286">
        <v>0.17892466485500336</v>
      </c>
      <c r="H52" s="286">
        <v>0.23489187657833099</v>
      </c>
      <c r="I52" s="103">
        <v>0.29327550530433655</v>
      </c>
      <c r="J52" s="283"/>
      <c r="K52" s="283"/>
      <c r="L52" s="283"/>
      <c r="M52" s="45"/>
    </row>
    <row r="53" spans="1:13" ht="15" x14ac:dyDescent="0.25">
      <c r="A53" s="104">
        <f t="shared" si="1"/>
        <v>1947</v>
      </c>
      <c r="B53" s="103">
        <v>0.20092436671257019</v>
      </c>
      <c r="C53" s="286">
        <v>0.1865452581713678</v>
      </c>
      <c r="D53" s="286">
        <v>0.25363111771203922</v>
      </c>
      <c r="E53" s="286">
        <v>0.16710348427295685</v>
      </c>
      <c r="F53" s="286">
        <v>0.2157079190189842</v>
      </c>
      <c r="G53" s="286">
        <v>0.17652930319309235</v>
      </c>
      <c r="H53" s="286">
        <v>0.18838129937648773</v>
      </c>
      <c r="I53" s="103">
        <v>0.31875669956207275</v>
      </c>
      <c r="J53" s="283"/>
      <c r="K53" s="283"/>
      <c r="L53" s="283"/>
      <c r="M53" s="45"/>
    </row>
    <row r="54" spans="1:13" ht="15" x14ac:dyDescent="0.25">
      <c r="A54" s="104">
        <f t="shared" si="1"/>
        <v>1948</v>
      </c>
      <c r="B54" s="103">
        <v>0.19168485701084137</v>
      </c>
      <c r="C54" s="286">
        <v>0.14815750422396246</v>
      </c>
      <c r="D54" s="286">
        <v>0.20132979063330167</v>
      </c>
      <c r="E54" s="286">
        <v>0.14797604084014893</v>
      </c>
      <c r="F54" s="286">
        <v>0.14842969929968272</v>
      </c>
      <c r="G54" s="286">
        <v>0.15243043005466461</v>
      </c>
      <c r="H54" s="286">
        <v>0.1504627913236618</v>
      </c>
      <c r="I54" s="103">
        <v>0.3176608681678772</v>
      </c>
      <c r="J54" s="283"/>
      <c r="K54" s="283"/>
      <c r="L54" s="283"/>
      <c r="M54" s="45"/>
    </row>
    <row r="55" spans="1:13" ht="15" x14ac:dyDescent="0.25">
      <c r="A55" s="104">
        <f t="shared" si="1"/>
        <v>1949</v>
      </c>
      <c r="B55" s="103">
        <v>0.17677052319049835</v>
      </c>
      <c r="C55" s="286">
        <v>0.1669558823108673</v>
      </c>
      <c r="D55" s="286">
        <v>0.19597611232445791</v>
      </c>
      <c r="E55" s="286">
        <v>0.16186439990997314</v>
      </c>
      <c r="F55" s="286">
        <v>0.17459310591220856</v>
      </c>
      <c r="G55" s="286">
        <v>0.1405763179063797</v>
      </c>
      <c r="H55" s="286">
        <v>0.11474525183439255</v>
      </c>
      <c r="I55" s="103">
        <v>0.28710287809371948</v>
      </c>
      <c r="J55" s="283"/>
      <c r="K55" s="283"/>
      <c r="L55" s="283"/>
      <c r="M55" s="45"/>
    </row>
    <row r="56" spans="1:13" ht="15" x14ac:dyDescent="0.25">
      <c r="A56" s="104">
        <f t="shared" si="1"/>
        <v>1950</v>
      </c>
      <c r="B56" s="103">
        <v>0.1649833470582962</v>
      </c>
      <c r="C56" s="286">
        <v>0.15056228935718535</v>
      </c>
      <c r="D56" s="286">
        <v>0.18918821616814688</v>
      </c>
      <c r="E56" s="286">
        <v>0.13983778655529022</v>
      </c>
      <c r="F56" s="286">
        <v>0.16664904356002808</v>
      </c>
      <c r="G56" s="286">
        <v>0.1447838693857193</v>
      </c>
      <c r="H56" s="286">
        <v>0.12522098422050476</v>
      </c>
      <c r="I56" s="103">
        <v>0.27242493629455566</v>
      </c>
      <c r="J56" s="283"/>
      <c r="K56" s="283"/>
      <c r="L56" s="283"/>
      <c r="M56" s="45"/>
    </row>
    <row r="57" spans="1:13" ht="15" x14ac:dyDescent="0.25">
      <c r="A57" s="104">
        <f t="shared" si="1"/>
        <v>1951</v>
      </c>
      <c r="B57" s="103">
        <v>0.15089547634124756</v>
      </c>
      <c r="C57" s="286">
        <v>0.13955443501472475</v>
      </c>
      <c r="D57" s="286">
        <v>0.17698169614260012</v>
      </c>
      <c r="E57" s="286">
        <v>0.12879270315170288</v>
      </c>
      <c r="F57" s="286">
        <v>0.15569703280925751</v>
      </c>
      <c r="G57" s="286">
        <v>0.12255432456731796</v>
      </c>
      <c r="H57" s="286">
        <v>0.10576167702674866</v>
      </c>
      <c r="I57" s="103">
        <v>0.26424810290336609</v>
      </c>
      <c r="J57" s="283"/>
      <c r="K57" s="283"/>
      <c r="L57" s="283"/>
      <c r="M57" s="45"/>
    </row>
    <row r="58" spans="1:13" ht="15" x14ac:dyDescent="0.25">
      <c r="A58" s="104">
        <f t="shared" si="1"/>
        <v>1952</v>
      </c>
      <c r="B58" s="103">
        <v>0.14644002914428711</v>
      </c>
      <c r="C58" s="286">
        <v>0.14636545479297638</v>
      </c>
      <c r="D58" s="286">
        <v>0.17671353026078299</v>
      </c>
      <c r="E58" s="286">
        <v>0.13363726437091827</v>
      </c>
      <c r="F58" s="286">
        <v>0.16545774042606354</v>
      </c>
      <c r="G58" s="286">
        <v>0.11435462534427643</v>
      </c>
      <c r="H58" s="286">
        <v>0.1193346232175827</v>
      </c>
      <c r="I58" s="103">
        <v>0.25670760869979858</v>
      </c>
      <c r="J58" s="283"/>
      <c r="K58" s="283"/>
      <c r="L58" s="283"/>
      <c r="M58" s="45"/>
    </row>
    <row r="59" spans="1:13" ht="15" x14ac:dyDescent="0.25">
      <c r="A59" s="104">
        <f t="shared" si="1"/>
        <v>1953</v>
      </c>
      <c r="B59" s="103">
        <v>0.13808058202266693</v>
      </c>
      <c r="C59" s="286">
        <v>0.15366198122501373</v>
      </c>
      <c r="D59" s="286">
        <v>0.17829367174552038</v>
      </c>
      <c r="E59" s="286">
        <v>0.1414254754781723</v>
      </c>
      <c r="F59" s="286">
        <v>0.17201673984527588</v>
      </c>
      <c r="G59" s="286">
        <v>0.11486436426639557</v>
      </c>
      <c r="H59" s="286">
        <v>0.11478307098150253</v>
      </c>
      <c r="I59" s="103">
        <v>0.24921470880508423</v>
      </c>
      <c r="J59" s="283"/>
      <c r="K59" s="283"/>
      <c r="L59" s="283"/>
      <c r="M59" s="45"/>
    </row>
    <row r="60" spans="1:13" ht="15" x14ac:dyDescent="0.25">
      <c r="A60" s="104">
        <f t="shared" si="1"/>
        <v>1954</v>
      </c>
      <c r="B60" s="103">
        <v>0.13444387912750244</v>
      </c>
      <c r="C60" s="286">
        <v>0.18497742712497711</v>
      </c>
      <c r="D60" s="286">
        <v>0.17475341432369673</v>
      </c>
      <c r="E60" s="286">
        <v>0.19060079753398895</v>
      </c>
      <c r="F60" s="286">
        <v>0.17654237151145935</v>
      </c>
      <c r="G60" s="286">
        <v>0.11035057157278061</v>
      </c>
      <c r="H60" s="286">
        <v>0.10691142827272415</v>
      </c>
      <c r="I60" s="103">
        <v>0.24479268491268158</v>
      </c>
      <c r="J60" s="283"/>
      <c r="K60" s="283"/>
      <c r="L60" s="283"/>
      <c r="M60" s="45"/>
    </row>
    <row r="61" spans="1:13" ht="15" x14ac:dyDescent="0.25">
      <c r="A61" s="104">
        <f t="shared" si="1"/>
        <v>1955</v>
      </c>
      <c r="B61" s="103">
        <v>0.12484513968229294</v>
      </c>
      <c r="C61" s="286">
        <v>0.15481221079826354</v>
      </c>
      <c r="D61" s="286">
        <v>0.16689026355743408</v>
      </c>
      <c r="E61" s="286">
        <v>0.14215683937072754</v>
      </c>
      <c r="F61" s="286">
        <v>0.17379526793956757</v>
      </c>
      <c r="G61" s="286">
        <v>0.10857507586479187</v>
      </c>
      <c r="H61" s="286">
        <v>9.7030304372310638E-2</v>
      </c>
      <c r="I61" s="103">
        <v>0.24801948666572571</v>
      </c>
      <c r="J61" s="283"/>
      <c r="K61" s="283"/>
      <c r="L61" s="283"/>
      <c r="M61" s="45"/>
    </row>
    <row r="62" spans="1:13" ht="15" x14ac:dyDescent="0.25">
      <c r="A62" s="104">
        <f t="shared" si="1"/>
        <v>1956</v>
      </c>
      <c r="B62" s="103">
        <v>0.11958453804254532</v>
      </c>
      <c r="C62" s="286">
        <v>0.16032251417636872</v>
      </c>
      <c r="D62" s="286">
        <v>0.16116922234113401</v>
      </c>
      <c r="E62" s="286">
        <v>0.14894066751003265</v>
      </c>
      <c r="F62" s="286">
        <v>0.1773952841758728</v>
      </c>
      <c r="G62" s="286">
        <v>0.10445372760295868</v>
      </c>
      <c r="H62" s="286">
        <v>9.592854231595993E-2</v>
      </c>
      <c r="I62" s="103">
        <v>0.24801844358444214</v>
      </c>
      <c r="J62" s="283"/>
      <c r="K62" s="283"/>
      <c r="L62" s="283"/>
      <c r="M62" s="45"/>
    </row>
    <row r="63" spans="1:13" ht="15" x14ac:dyDescent="0.25">
      <c r="A63" s="104">
        <f t="shared" si="1"/>
        <v>1957</v>
      </c>
      <c r="B63" s="103">
        <v>0.11335649341344833</v>
      </c>
      <c r="C63" s="286">
        <v>0.15458737611770629</v>
      </c>
      <c r="D63" s="286">
        <v>0.15688380484397596</v>
      </c>
      <c r="E63" s="286">
        <v>0.14703837037086487</v>
      </c>
      <c r="F63" s="286">
        <v>0.16591088473796844</v>
      </c>
      <c r="G63" s="286">
        <v>0.10172342509031296</v>
      </c>
      <c r="H63" s="286">
        <v>9.4831719994544983E-2</v>
      </c>
      <c r="I63" s="103">
        <v>0.24780711531639099</v>
      </c>
      <c r="J63" s="283"/>
      <c r="K63" s="283"/>
      <c r="L63" s="283"/>
      <c r="M63" s="45"/>
    </row>
    <row r="64" spans="1:13" ht="15" x14ac:dyDescent="0.25">
      <c r="A64" s="104">
        <f t="shared" si="1"/>
        <v>1958</v>
      </c>
      <c r="B64" s="103">
        <v>0.11114729940891266</v>
      </c>
      <c r="C64" s="286">
        <v>0.13607034385204314</v>
      </c>
      <c r="D64" s="286">
        <v>0.15203509938258392</v>
      </c>
      <c r="E64" s="286">
        <v>0.12907318770885468</v>
      </c>
      <c r="F64" s="286">
        <v>0.14656607806682587</v>
      </c>
      <c r="G64" s="286">
        <v>0.10000842809677124</v>
      </c>
      <c r="H64" s="286">
        <v>9.1714076697826385E-2</v>
      </c>
      <c r="I64" s="103">
        <v>0.22634907066822052</v>
      </c>
      <c r="J64" s="283"/>
      <c r="K64" s="283"/>
      <c r="L64" s="283"/>
      <c r="M64" s="45"/>
    </row>
    <row r="65" spans="1:13" ht="15" x14ac:dyDescent="0.25">
      <c r="A65" s="104">
        <f t="shared" si="1"/>
        <v>1959</v>
      </c>
      <c r="B65" s="103">
        <v>0.10274258255958557</v>
      </c>
      <c r="C65" s="286">
        <v>0.1422801822423935</v>
      </c>
      <c r="D65" s="286">
        <v>0.14681047602341726</v>
      </c>
      <c r="E65" s="286">
        <v>0.14250876009464264</v>
      </c>
      <c r="F65" s="286">
        <v>0.14193731546401978</v>
      </c>
      <c r="G65" s="286">
        <v>9.8291665315628052E-2</v>
      </c>
      <c r="H65" s="286">
        <v>9.3200571835041046E-2</v>
      </c>
      <c r="I65" s="103">
        <v>0.2259598970413208</v>
      </c>
      <c r="J65" s="283"/>
      <c r="K65" s="283"/>
      <c r="L65" s="283"/>
      <c r="M65" s="45"/>
    </row>
    <row r="66" spans="1:13" ht="15" x14ac:dyDescent="0.25">
      <c r="A66" s="104">
        <f t="shared" si="1"/>
        <v>1960</v>
      </c>
      <c r="B66" s="103">
        <v>9.678630530834198E-2</v>
      </c>
      <c r="C66" s="286">
        <v>0.14078558683395387</v>
      </c>
      <c r="D66" s="286">
        <v>0.14854395733429834</v>
      </c>
      <c r="E66" s="286">
        <v>0.13667431473731995</v>
      </c>
      <c r="F66" s="286">
        <v>0.14695249497890472</v>
      </c>
      <c r="G66" s="286">
        <v>9.5951497554779053E-2</v>
      </c>
      <c r="H66" s="286">
        <v>8.9670635759830475E-2</v>
      </c>
      <c r="I66" s="103">
        <v>0.24227398633956909</v>
      </c>
      <c r="J66" s="283"/>
      <c r="K66" s="283"/>
      <c r="L66" s="283"/>
      <c r="M66" s="45"/>
    </row>
    <row r="67" spans="1:13" ht="15" x14ac:dyDescent="0.25">
      <c r="A67" s="104">
        <f t="shared" si="1"/>
        <v>1961</v>
      </c>
      <c r="B67" s="103">
        <v>9.5829933881759644E-2</v>
      </c>
      <c r="C67" s="286">
        <v>0.1354503095149994</v>
      </c>
      <c r="D67" s="286">
        <v>0.14660117202080214</v>
      </c>
      <c r="E67" s="286">
        <v>0.12658777832984924</v>
      </c>
      <c r="F67" s="286">
        <v>0.14874410629272461</v>
      </c>
      <c r="G67" s="286">
        <v>9.9633626639842987E-2</v>
      </c>
      <c r="H67" s="286">
        <v>9.6666924655437469E-2</v>
      </c>
      <c r="I67" s="103">
        <v>0.23454686999320984</v>
      </c>
      <c r="J67" s="283"/>
      <c r="K67" s="283"/>
      <c r="L67" s="283"/>
      <c r="M67" s="45"/>
    </row>
    <row r="68" spans="1:13" ht="15" x14ac:dyDescent="0.25">
      <c r="A68" s="104">
        <f t="shared" si="1"/>
        <v>1962</v>
      </c>
      <c r="B68" s="103">
        <v>9.2057511210441589E-2</v>
      </c>
      <c r="C68" s="286">
        <v>0.13517042398452758</v>
      </c>
      <c r="D68" s="286">
        <v>0.1407360784136332</v>
      </c>
      <c r="E68" s="286">
        <v>0.12758520245552063</v>
      </c>
      <c r="F68" s="286">
        <v>0.14654825627803802</v>
      </c>
      <c r="G68" s="286">
        <v>0.10064879059791565</v>
      </c>
      <c r="H68" s="286">
        <v>9.4158880412578583E-2</v>
      </c>
      <c r="I68" s="103">
        <v>0.22650524973869324</v>
      </c>
      <c r="J68" s="283"/>
      <c r="K68" s="283"/>
      <c r="L68" s="283"/>
      <c r="M68" s="45"/>
    </row>
    <row r="69" spans="1:13" ht="15" x14ac:dyDescent="0.25">
      <c r="A69" s="104">
        <f t="shared" si="1"/>
        <v>1963</v>
      </c>
      <c r="B69" s="103">
        <v>9.0518318116664886E-2</v>
      </c>
      <c r="C69" s="286">
        <v>0.12942816317081451</v>
      </c>
      <c r="D69" s="286">
        <v>0.14179259825211304</v>
      </c>
      <c r="E69" s="286">
        <v>0.11873532831668854</v>
      </c>
      <c r="F69" s="286">
        <v>0.14546741545200348</v>
      </c>
      <c r="G69" s="286">
        <v>8.7801560759544373E-2</v>
      </c>
      <c r="H69" s="286">
        <v>9.5419935882091522E-2</v>
      </c>
      <c r="I69" s="103">
        <v>0.224827840924263</v>
      </c>
      <c r="J69" s="283"/>
      <c r="K69" s="283"/>
      <c r="L69" s="283"/>
      <c r="M69" s="45"/>
    </row>
    <row r="70" spans="1:13" ht="15" x14ac:dyDescent="0.25">
      <c r="A70" s="104">
        <f t="shared" si="1"/>
        <v>1964</v>
      </c>
      <c r="B70" s="103">
        <v>8.92038494348526E-2</v>
      </c>
      <c r="C70" s="286">
        <v>0.12318430691957474</v>
      </c>
      <c r="D70" s="286">
        <v>0.13728086707683709</v>
      </c>
      <c r="E70" s="286">
        <v>0.11031921952962875</v>
      </c>
      <c r="F70" s="286">
        <v>0.14248193800449371</v>
      </c>
      <c r="G70" s="286">
        <v>8.3965979516506195E-2</v>
      </c>
      <c r="H70" s="286">
        <v>9.1126658022403717E-2</v>
      </c>
      <c r="I70" s="103">
        <v>0.21644364297389984</v>
      </c>
      <c r="J70" s="283"/>
      <c r="K70" s="283"/>
      <c r="L70" s="283"/>
      <c r="M70" s="45"/>
    </row>
    <row r="71" spans="1:13" ht="15" x14ac:dyDescent="0.25">
      <c r="A71" s="104">
        <f t="shared" ref="A71:A102" si="2">A70+1</f>
        <v>1965</v>
      </c>
      <c r="B71" s="103">
        <v>8.5414819419384003E-2</v>
      </c>
      <c r="C71" s="286">
        <v>0.12062579542398452</v>
      </c>
      <c r="D71" s="286">
        <v>0.13307316085466972</v>
      </c>
      <c r="E71" s="286">
        <v>0.10942437499761581</v>
      </c>
      <c r="F71" s="286">
        <v>0.1374279260635376</v>
      </c>
      <c r="G71" s="286">
        <v>8.367551863193512E-2</v>
      </c>
      <c r="H71" s="286">
        <v>9.5931969583034515E-2</v>
      </c>
      <c r="I71" s="103">
        <v>0.20942381024360657</v>
      </c>
      <c r="J71" s="283"/>
      <c r="K71" s="283"/>
      <c r="L71" s="283"/>
      <c r="M71" s="45"/>
    </row>
    <row r="72" spans="1:13" ht="15" x14ac:dyDescent="0.25">
      <c r="A72" s="104">
        <f t="shared" si="2"/>
        <v>1966</v>
      </c>
      <c r="B72" s="103">
        <v>8.3411045372486115E-2</v>
      </c>
      <c r="C72" s="286">
        <v>0.1201731950044632</v>
      </c>
      <c r="D72" s="286">
        <v>0.1306988877745775</v>
      </c>
      <c r="E72" s="286">
        <v>0.1086757630109787</v>
      </c>
      <c r="F72" s="286">
        <v>0.13741934299468994</v>
      </c>
      <c r="G72" s="286">
        <v>8.4970086812973022E-2</v>
      </c>
      <c r="H72" s="286">
        <v>8.8069163262844086E-2</v>
      </c>
      <c r="I72" s="103">
        <v>0.20347568392753601</v>
      </c>
      <c r="J72" s="283"/>
      <c r="K72" s="283"/>
      <c r="L72" s="283"/>
      <c r="M72" s="45"/>
    </row>
    <row r="73" spans="1:13" ht="15" x14ac:dyDescent="0.25">
      <c r="A73" s="104">
        <f t="shared" si="2"/>
        <v>1967</v>
      </c>
      <c r="B73" s="103">
        <v>8.4441222250461578E-2</v>
      </c>
      <c r="C73" s="286">
        <v>0.12543719112873078</v>
      </c>
      <c r="D73" s="286">
        <v>0.13276558541334593</v>
      </c>
      <c r="E73" s="286">
        <v>0.10996107757091522</v>
      </c>
      <c r="F73" s="286">
        <v>0.1486513614654541</v>
      </c>
      <c r="G73" s="286">
        <v>8.6247555911540985E-2</v>
      </c>
      <c r="H73" s="286">
        <v>8.9109219610691071E-2</v>
      </c>
      <c r="I73" s="103">
        <v>0.21985501050949097</v>
      </c>
      <c r="J73" s="283"/>
      <c r="K73" s="283"/>
      <c r="L73" s="283"/>
      <c r="M73" s="45"/>
    </row>
    <row r="74" spans="1:13" ht="15" x14ac:dyDescent="0.25">
      <c r="A74" s="104">
        <f t="shared" si="2"/>
        <v>1968</v>
      </c>
      <c r="B74" s="103">
        <v>8.14175084233284E-2</v>
      </c>
      <c r="C74" s="286">
        <v>0.11251864880323409</v>
      </c>
      <c r="D74" s="286">
        <v>0.12763670172828895</v>
      </c>
      <c r="E74" s="286">
        <v>9.7394205629825592E-2</v>
      </c>
      <c r="F74" s="286">
        <v>0.13520531356334686</v>
      </c>
      <c r="G74" s="286">
        <v>8.3349667489528656E-2</v>
      </c>
      <c r="H74" s="286">
        <v>8.8136076927185059E-2</v>
      </c>
      <c r="I74" s="103">
        <v>0.20903915166854858</v>
      </c>
      <c r="J74" s="283"/>
      <c r="K74" s="283"/>
      <c r="L74" s="283"/>
      <c r="M74" s="45"/>
    </row>
    <row r="75" spans="1:13" ht="15" x14ac:dyDescent="0.25">
      <c r="A75" s="104">
        <f t="shared" si="2"/>
        <v>1969</v>
      </c>
      <c r="B75" s="103">
        <v>7.9162664711475372E-2</v>
      </c>
      <c r="C75" s="286">
        <v>0.12091517746448516</v>
      </c>
      <c r="D75" s="286">
        <v>0.12610802828119352</v>
      </c>
      <c r="E75" s="286">
        <v>0.12036485970020294</v>
      </c>
      <c r="F75" s="286">
        <v>0.12174065411090851</v>
      </c>
      <c r="G75" s="286">
        <v>7.9763844609260559E-2</v>
      </c>
      <c r="H75" s="286">
        <v>8.9088834822177887E-2</v>
      </c>
      <c r="I75" s="103">
        <v>0.20748744904994965</v>
      </c>
      <c r="J75" s="283"/>
      <c r="K75" s="283"/>
      <c r="L75" s="283"/>
      <c r="M75" s="45"/>
    </row>
    <row r="76" spans="1:13" ht="15" x14ac:dyDescent="0.25">
      <c r="A76" s="104">
        <f t="shared" si="2"/>
        <v>1970</v>
      </c>
      <c r="B76" s="103">
        <v>8.0048330128192902E-2</v>
      </c>
      <c r="C76" s="286">
        <v>0.124863401055336</v>
      </c>
      <c r="D76" s="286">
        <v>0.12542992400435302</v>
      </c>
      <c r="E76" s="286">
        <v>0.12906849384307861</v>
      </c>
      <c r="F76" s="286">
        <v>0.11855576187372208</v>
      </c>
      <c r="G76" s="286">
        <v>7.1385279297828674E-2</v>
      </c>
      <c r="H76" s="286">
        <v>8.7655723094940186E-2</v>
      </c>
      <c r="I76" s="103">
        <v>0.2221062183380127</v>
      </c>
      <c r="J76" s="283"/>
      <c r="K76" s="283"/>
      <c r="L76" s="283"/>
      <c r="M76" s="45"/>
    </row>
    <row r="77" spans="1:13" ht="15" x14ac:dyDescent="0.25">
      <c r="A77" s="104">
        <f t="shared" si="2"/>
        <v>1971</v>
      </c>
      <c r="B77" s="103">
        <v>8.1005312502384186E-2</v>
      </c>
      <c r="C77" s="286">
        <v>0.13763301670551301</v>
      </c>
      <c r="D77" s="286">
        <v>0.12860909390908021</v>
      </c>
      <c r="E77" s="286">
        <v>0.13558368384838104</v>
      </c>
      <c r="F77" s="286">
        <v>0.14070701599121094</v>
      </c>
      <c r="G77" s="286">
        <v>7.670062780380249E-2</v>
      </c>
      <c r="H77" s="286">
        <v>9.5655210316181183E-2</v>
      </c>
      <c r="I77" s="103">
        <v>0.22312940657138824</v>
      </c>
      <c r="J77" s="283"/>
      <c r="K77" s="283"/>
      <c r="L77" s="283"/>
      <c r="M77" s="45"/>
    </row>
    <row r="78" spans="1:13" ht="15" x14ac:dyDescent="0.25">
      <c r="A78" s="104">
        <f t="shared" si="2"/>
        <v>1972</v>
      </c>
      <c r="B78" s="103">
        <v>7.610417902469635E-2</v>
      </c>
      <c r="C78" s="286">
        <v>0.14025942683219911</v>
      </c>
      <c r="D78" s="286">
        <v>0.12578845138733202</v>
      </c>
      <c r="E78" s="286">
        <v>0.13859543204307556</v>
      </c>
      <c r="F78" s="286">
        <v>0.1427554190158844</v>
      </c>
      <c r="G78" s="286">
        <v>6.2332853674888611E-2</v>
      </c>
      <c r="H78" s="286">
        <v>9.7863070666790009E-2</v>
      </c>
      <c r="I78" s="103">
        <v>0.21180211007595062</v>
      </c>
      <c r="J78" s="283"/>
      <c r="K78" s="283"/>
      <c r="L78" s="283"/>
      <c r="M78" s="45"/>
    </row>
    <row r="79" spans="1:13" ht="15" x14ac:dyDescent="0.25">
      <c r="A79" s="104">
        <f t="shared" si="2"/>
        <v>1973</v>
      </c>
      <c r="B79" s="103">
        <v>7.4826039373874664E-2</v>
      </c>
      <c r="C79" s="286">
        <v>0.1445200914144516</v>
      </c>
      <c r="D79" s="286">
        <v>0.12998638347937511</v>
      </c>
      <c r="E79" s="286">
        <v>0.12784726917743683</v>
      </c>
      <c r="F79" s="286">
        <v>0.16952932476997376</v>
      </c>
      <c r="G79" s="286">
        <v>6.9776318967342377E-2</v>
      </c>
      <c r="H79" s="286">
        <v>0.11087120324373245</v>
      </c>
      <c r="I79" s="103">
        <v>0.21958659589290619</v>
      </c>
      <c r="J79" s="283"/>
      <c r="K79" s="283"/>
      <c r="L79" s="283"/>
      <c r="M79" s="45"/>
    </row>
    <row r="80" spans="1:13" ht="15" x14ac:dyDescent="0.25">
      <c r="A80" s="104">
        <f t="shared" si="2"/>
        <v>1974</v>
      </c>
      <c r="B80" s="103">
        <v>7.3236696422100067E-2</v>
      </c>
      <c r="C80" s="286">
        <v>0.15107145637273789</v>
      </c>
      <c r="D80" s="286">
        <v>0.12907975803201016</v>
      </c>
      <c r="E80" s="286">
        <v>0.1209169402718544</v>
      </c>
      <c r="F80" s="286">
        <v>0.19630323052406312</v>
      </c>
      <c r="G80" s="286">
        <v>7.4436113238334656E-2</v>
      </c>
      <c r="H80" s="286">
        <v>0.11191727221012115</v>
      </c>
      <c r="I80" s="103">
        <v>0.22807343304157257</v>
      </c>
      <c r="J80" s="283"/>
      <c r="K80" s="283"/>
      <c r="L80" s="283"/>
      <c r="M80" s="45"/>
    </row>
    <row r="81" spans="1:13" ht="15" x14ac:dyDescent="0.25">
      <c r="A81" s="104">
        <f t="shared" si="2"/>
        <v>1975</v>
      </c>
      <c r="B81" s="103">
        <v>7.3859319090843201E-2</v>
      </c>
      <c r="C81" s="286">
        <v>0.15750038743019107</v>
      </c>
      <c r="D81" s="286">
        <v>0.13491870170602432</v>
      </c>
      <c r="E81" s="286">
        <v>0.11378255486488342</v>
      </c>
      <c r="F81" s="286">
        <v>0.22307713627815248</v>
      </c>
      <c r="G81" s="286">
        <v>6.3555829226970673E-2</v>
      </c>
      <c r="H81" s="286">
        <v>0.10533139109611511</v>
      </c>
      <c r="I81" s="103">
        <v>0.24958260357379913</v>
      </c>
      <c r="J81" s="283"/>
      <c r="K81" s="283"/>
      <c r="L81" s="283"/>
      <c r="M81" s="45"/>
    </row>
    <row r="82" spans="1:13" ht="15" x14ac:dyDescent="0.25">
      <c r="A82" s="104">
        <f t="shared" si="2"/>
        <v>1976</v>
      </c>
      <c r="B82" s="103">
        <v>7.1610033512115479E-2</v>
      </c>
      <c r="C82" s="286">
        <v>0.16709753930568697</v>
      </c>
      <c r="D82" s="286">
        <v>0.1322226651586019</v>
      </c>
      <c r="E82" s="286">
        <v>0.1119285374879837</v>
      </c>
      <c r="F82" s="286">
        <v>0.24985104203224184</v>
      </c>
      <c r="G82" s="286">
        <v>5.9304751455783844E-2</v>
      </c>
      <c r="H82" s="286">
        <v>0.10219224542379379</v>
      </c>
      <c r="I82" s="103">
        <v>0.23744024336338043</v>
      </c>
      <c r="J82" s="283"/>
      <c r="K82" s="283"/>
      <c r="L82" s="283"/>
      <c r="M82" s="45"/>
    </row>
    <row r="83" spans="1:13" ht="15" x14ac:dyDescent="0.25">
      <c r="A83" s="104">
        <f t="shared" si="2"/>
        <v>1977</v>
      </c>
      <c r="B83" s="103">
        <v>6.8540744483470917E-2</v>
      </c>
      <c r="C83" s="286">
        <v>0.18779650628566741</v>
      </c>
      <c r="D83" s="286">
        <v>0.13768357984148538</v>
      </c>
      <c r="E83" s="286">
        <v>0.12857754528522491</v>
      </c>
      <c r="F83" s="286">
        <v>0.27662494778633118</v>
      </c>
      <c r="G83" s="286">
        <v>5.4079141467809677E-2</v>
      </c>
      <c r="H83" s="286">
        <v>9.9937506020069122E-2</v>
      </c>
      <c r="I83" s="103">
        <v>0.27092325687408447</v>
      </c>
      <c r="J83" s="283"/>
      <c r="K83" s="283"/>
      <c r="L83" s="283"/>
      <c r="M83" s="45"/>
    </row>
    <row r="84" spans="1:13" ht="15" x14ac:dyDescent="0.25">
      <c r="A84" s="104">
        <f t="shared" si="2"/>
        <v>1978</v>
      </c>
      <c r="B84" s="103">
        <v>6.6253073513507843E-2</v>
      </c>
      <c r="C84" s="286">
        <v>0.18331882059574128</v>
      </c>
      <c r="D84" s="286">
        <v>0.13183833945256013</v>
      </c>
      <c r="E84" s="286">
        <v>0.12493322789669037</v>
      </c>
      <c r="F84" s="286">
        <v>0.27089720964431763</v>
      </c>
      <c r="G84" s="286">
        <v>5.7112518697977066E-2</v>
      </c>
      <c r="H84" s="286">
        <v>0.10221125930547714</v>
      </c>
      <c r="I84" s="103">
        <v>0.23492221534252167</v>
      </c>
      <c r="J84" s="283"/>
      <c r="K84" s="283"/>
      <c r="L84" s="283"/>
      <c r="M84" s="45"/>
    </row>
    <row r="85" spans="1:13" ht="15" x14ac:dyDescent="0.25">
      <c r="A85" s="104">
        <f t="shared" si="2"/>
        <v>1979</v>
      </c>
      <c r="B85" s="103">
        <v>6.3316740095615387E-2</v>
      </c>
      <c r="C85" s="286">
        <v>0.18866268396377564</v>
      </c>
      <c r="D85" s="286">
        <v>0.13912422369633401</v>
      </c>
      <c r="E85" s="286">
        <v>0.12415939569473267</v>
      </c>
      <c r="F85" s="286">
        <v>0.28541761636734009</v>
      </c>
      <c r="G85" s="286">
        <v>4.9171943217515945E-2</v>
      </c>
      <c r="H85" s="286">
        <v>0.10049939900636673</v>
      </c>
      <c r="I85" s="103">
        <v>0.2242671400308609</v>
      </c>
      <c r="J85" s="283"/>
      <c r="K85" s="283"/>
      <c r="L85" s="283"/>
      <c r="M85" s="45"/>
    </row>
    <row r="86" spans="1:13" ht="15" x14ac:dyDescent="0.25">
      <c r="A86" s="104">
        <f t="shared" si="2"/>
        <v>1980</v>
      </c>
      <c r="B86" s="103">
        <v>6.0690306127071381E-2</v>
      </c>
      <c r="C86" s="286">
        <v>0.18389424979686736</v>
      </c>
      <c r="D86" s="286">
        <v>0.14346783129232271</v>
      </c>
      <c r="E86" s="286">
        <v>0.12151099741458893</v>
      </c>
      <c r="F86" s="286">
        <v>0.27746912837028503</v>
      </c>
      <c r="G86" s="286">
        <v>4.5516811311244965E-2</v>
      </c>
      <c r="H86" s="286">
        <v>9.9261358380317688E-2</v>
      </c>
      <c r="I86" s="103">
        <v>0.21295738220214844</v>
      </c>
      <c r="J86" s="283"/>
      <c r="K86" s="283"/>
      <c r="L86" s="283"/>
      <c r="M86" s="45"/>
    </row>
    <row r="87" spans="1:13" ht="15" x14ac:dyDescent="0.25">
      <c r="A87" s="104">
        <f t="shared" si="2"/>
        <v>1981</v>
      </c>
      <c r="B87" s="103">
        <v>5.6649331003427505E-2</v>
      </c>
      <c r="C87" s="286">
        <v>0.17957177907228472</v>
      </c>
      <c r="D87" s="286">
        <v>0.14748623967170715</v>
      </c>
      <c r="E87" s="286">
        <v>0.1232447549700737</v>
      </c>
      <c r="F87" s="286">
        <v>0.2640623152256012</v>
      </c>
      <c r="G87" s="286">
        <v>4.5011799782514572E-2</v>
      </c>
      <c r="H87" s="286">
        <v>9.6005946397781372E-2</v>
      </c>
      <c r="I87" s="103">
        <v>0.22891946136951447</v>
      </c>
      <c r="J87" s="283"/>
      <c r="K87" s="283"/>
      <c r="L87" s="283"/>
      <c r="M87" s="45"/>
    </row>
    <row r="88" spans="1:13" ht="15" x14ac:dyDescent="0.25">
      <c r="A88" s="104">
        <f t="shared" si="2"/>
        <v>1982</v>
      </c>
      <c r="B88" s="103">
        <v>5.8074440807104111E-2</v>
      </c>
      <c r="C88" s="286">
        <v>0.17387839257717133</v>
      </c>
      <c r="D88" s="286">
        <v>0.15559455672545092</v>
      </c>
      <c r="E88" s="286">
        <v>0.11221589148044586</v>
      </c>
      <c r="F88" s="286">
        <v>0.26637214422225952</v>
      </c>
      <c r="G88" s="286">
        <v>4.308139905333519E-2</v>
      </c>
      <c r="H88" s="286">
        <v>9.631955623626709E-2</v>
      </c>
      <c r="I88" s="103">
        <v>0.22500433027744293</v>
      </c>
      <c r="J88" s="283"/>
      <c r="K88" s="283"/>
      <c r="L88" s="283"/>
      <c r="M88" s="45"/>
    </row>
    <row r="89" spans="1:13" ht="15" x14ac:dyDescent="0.25">
      <c r="A89" s="104">
        <f t="shared" si="2"/>
        <v>1983</v>
      </c>
      <c r="B89" s="103">
        <v>5.5981144309043884E-2</v>
      </c>
      <c r="C89" s="286">
        <v>0.1702402949333191</v>
      </c>
      <c r="D89" s="286">
        <v>0.158475663246853</v>
      </c>
      <c r="E89" s="286">
        <v>0.11304163932800293</v>
      </c>
      <c r="F89" s="286">
        <v>0.25603827834129333</v>
      </c>
      <c r="G89" s="286">
        <v>4.9414709210395813E-2</v>
      </c>
      <c r="H89" s="286">
        <v>9.7201168537139893E-2</v>
      </c>
      <c r="I89" s="103">
        <v>0.24035923182964325</v>
      </c>
      <c r="J89" s="283"/>
      <c r="K89" s="283"/>
      <c r="L89" s="283"/>
      <c r="M89" s="45"/>
    </row>
    <row r="90" spans="1:13" ht="15" x14ac:dyDescent="0.25">
      <c r="A90" s="104">
        <f t="shared" si="2"/>
        <v>1984</v>
      </c>
      <c r="B90" s="103">
        <v>5.401168018579483E-2</v>
      </c>
      <c r="C90" s="286">
        <v>0.16238486170768737</v>
      </c>
      <c r="D90" s="286">
        <v>0.16509883983858994</v>
      </c>
      <c r="E90" s="286">
        <v>0.11265343427658081</v>
      </c>
      <c r="F90" s="286">
        <v>0.23698200285434723</v>
      </c>
      <c r="G90" s="286">
        <v>4.1260022670030594E-2</v>
      </c>
      <c r="H90" s="286">
        <v>9.9318459630012512E-2</v>
      </c>
      <c r="I90" s="103">
        <v>0.22823555767536163</v>
      </c>
      <c r="J90" s="283"/>
      <c r="K90" s="283"/>
      <c r="L90" s="283"/>
      <c r="M90" s="45"/>
    </row>
    <row r="91" spans="1:13" ht="15" x14ac:dyDescent="0.25">
      <c r="A91" s="104">
        <f t="shared" si="2"/>
        <v>1985</v>
      </c>
      <c r="B91" s="103">
        <v>5.5941980332136154E-2</v>
      </c>
      <c r="C91" s="286">
        <v>0.14966417700052262</v>
      </c>
      <c r="D91" s="286">
        <v>0.1595117005386523</v>
      </c>
      <c r="E91" s="286">
        <v>0.10887672752141953</v>
      </c>
      <c r="F91" s="286">
        <v>0.21084535121917725</v>
      </c>
      <c r="G91" s="286">
        <v>5.1312454044818878E-2</v>
      </c>
      <c r="H91" s="286">
        <v>9.56377312541008E-2</v>
      </c>
      <c r="I91" s="103">
        <v>0.21396934986114502</v>
      </c>
      <c r="J91" s="283"/>
      <c r="K91" s="283"/>
      <c r="L91" s="283"/>
      <c r="M91" s="45"/>
    </row>
    <row r="92" spans="1:13" ht="15" x14ac:dyDescent="0.25">
      <c r="A92" s="104">
        <f t="shared" si="2"/>
        <v>1986</v>
      </c>
      <c r="B92" s="103">
        <v>5.9928324073553085E-2</v>
      </c>
      <c r="C92" s="286">
        <v>0.15099021345376967</v>
      </c>
      <c r="D92" s="286">
        <v>0.15306011161633901</v>
      </c>
      <c r="E92" s="286">
        <v>0.11063437908887863</v>
      </c>
      <c r="F92" s="286">
        <v>0.21152396500110626</v>
      </c>
      <c r="G92" s="286">
        <v>4.6736881136894226E-2</v>
      </c>
      <c r="H92" s="286">
        <v>9.5628514885902405E-2</v>
      </c>
      <c r="I92" s="103">
        <v>0.20415595173835754</v>
      </c>
      <c r="J92" s="283"/>
      <c r="K92" s="283"/>
      <c r="L92" s="283"/>
      <c r="M92" s="45"/>
    </row>
    <row r="93" spans="1:13" ht="15" x14ac:dyDescent="0.25">
      <c r="A93" s="104">
        <f t="shared" si="2"/>
        <v>1987</v>
      </c>
      <c r="B93" s="103">
        <v>5.8690812438726425E-2</v>
      </c>
      <c r="C93" s="286">
        <v>0.15349520146846771</v>
      </c>
      <c r="D93" s="286">
        <v>0.14448522217571735</v>
      </c>
      <c r="E93" s="286">
        <v>0.12240754067897797</v>
      </c>
      <c r="F93" s="286">
        <v>0.20012669265270233</v>
      </c>
      <c r="G93" s="286">
        <v>3.7778064608573914E-2</v>
      </c>
      <c r="H93" s="286">
        <v>9.8087869584560394E-2</v>
      </c>
      <c r="I93" s="103">
        <v>0.17673525214195251</v>
      </c>
      <c r="J93" s="283"/>
      <c r="K93" s="283"/>
      <c r="L93" s="283"/>
      <c r="M93" s="45"/>
    </row>
    <row r="94" spans="1:13" ht="15" x14ac:dyDescent="0.25">
      <c r="A94" s="104">
        <f t="shared" si="2"/>
        <v>1988</v>
      </c>
      <c r="B94" s="103">
        <v>5.8043826371431351E-2</v>
      </c>
      <c r="C94" s="286">
        <v>0.15073520839214324</v>
      </c>
      <c r="D94" s="286">
        <v>0.142301651516131</v>
      </c>
      <c r="E94" s="286">
        <v>0.13140259683132172</v>
      </c>
      <c r="F94" s="286">
        <v>0.17973412573337555</v>
      </c>
      <c r="G94" s="286">
        <v>3.2952539622783661E-2</v>
      </c>
      <c r="H94" s="286">
        <v>0.10412143915891647</v>
      </c>
      <c r="I94" s="103">
        <v>0.17010074853897095</v>
      </c>
      <c r="J94" s="283"/>
      <c r="K94" s="283"/>
      <c r="L94" s="283"/>
      <c r="M94" s="45"/>
    </row>
    <row r="95" spans="1:13" ht="15" x14ac:dyDescent="0.25">
      <c r="A95" s="104">
        <f t="shared" si="2"/>
        <v>1989</v>
      </c>
      <c r="B95" s="103">
        <v>5.5624015629291534E-2</v>
      </c>
      <c r="C95" s="286">
        <v>0.14840870797634126</v>
      </c>
      <c r="D95" s="286">
        <v>0.14342992832618101</v>
      </c>
      <c r="E95" s="286">
        <v>0.13679449260234833</v>
      </c>
      <c r="F95" s="286">
        <v>0.16583003103733063</v>
      </c>
      <c r="G95" s="286">
        <v>3.0575219541788101E-2</v>
      </c>
      <c r="H95" s="286">
        <v>0.11004208028316498</v>
      </c>
      <c r="I95" s="103">
        <v>0.15020480751991272</v>
      </c>
      <c r="J95" s="283"/>
      <c r="K95" s="283"/>
      <c r="L95" s="283"/>
      <c r="M95" s="45"/>
    </row>
    <row r="96" spans="1:13" ht="15" x14ac:dyDescent="0.25">
      <c r="A96" s="104">
        <f t="shared" si="2"/>
        <v>1990</v>
      </c>
      <c r="B96" s="103">
        <v>5.7243961840867996E-2</v>
      </c>
      <c r="C96" s="286">
        <v>0.13343865275382996</v>
      </c>
      <c r="D96" s="286">
        <v>0.1324616071901151</v>
      </c>
      <c r="E96" s="286">
        <v>0.11991304159164429</v>
      </c>
      <c r="F96" s="286">
        <v>0.15372706949710846</v>
      </c>
      <c r="G96" s="286">
        <v>3.0282691121101379E-2</v>
      </c>
      <c r="H96" s="286">
        <v>0.1110178604722023</v>
      </c>
      <c r="I96" s="103">
        <v>0.15194928646087646</v>
      </c>
      <c r="J96" s="283"/>
      <c r="K96" s="283"/>
      <c r="L96" s="283"/>
      <c r="M96" s="45"/>
    </row>
    <row r="97" spans="1:13" ht="15" x14ac:dyDescent="0.25">
      <c r="A97" s="104">
        <f t="shared" si="2"/>
        <v>1991</v>
      </c>
      <c r="B97" s="103">
        <v>5.9054583311080933E-2</v>
      </c>
      <c r="C97" s="286">
        <v>0.12905431687831881</v>
      </c>
      <c r="D97" s="286">
        <v>0.13912555947899818</v>
      </c>
      <c r="E97" s="286">
        <v>0.11437292397022247</v>
      </c>
      <c r="F97" s="286">
        <v>0.15107640624046326</v>
      </c>
      <c r="G97" s="286">
        <v>3.034089133143425E-2</v>
      </c>
      <c r="H97" s="286">
        <v>0.1056433692574501</v>
      </c>
      <c r="I97" s="103">
        <v>0.16745150089263916</v>
      </c>
      <c r="J97" s="283"/>
      <c r="K97" s="283"/>
      <c r="L97" s="283"/>
      <c r="M97" s="45"/>
    </row>
    <row r="98" spans="1:13" ht="15" x14ac:dyDescent="0.25">
      <c r="A98" s="104">
        <f t="shared" si="2"/>
        <v>1992</v>
      </c>
      <c r="B98" s="103">
        <v>5.8375973254442215E-2</v>
      </c>
      <c r="C98" s="286">
        <v>0.13602865040302276</v>
      </c>
      <c r="D98" s="286">
        <v>0.14965839843664849</v>
      </c>
      <c r="E98" s="286">
        <v>0.12238360941410065</v>
      </c>
      <c r="F98" s="286">
        <v>0.15649621188640594</v>
      </c>
      <c r="G98" s="286">
        <v>3.0119586735963821E-2</v>
      </c>
      <c r="H98" s="286">
        <v>9.981430321931839E-2</v>
      </c>
      <c r="I98" s="103">
        <v>0.16898816823959351</v>
      </c>
      <c r="J98" s="283"/>
      <c r="K98" s="283"/>
      <c r="L98" s="283"/>
      <c r="M98" s="45"/>
    </row>
    <row r="99" spans="1:13" ht="15" x14ac:dyDescent="0.25">
      <c r="A99" s="104">
        <f t="shared" si="2"/>
        <v>1993</v>
      </c>
      <c r="B99" s="103">
        <v>6.1615712940692902E-2</v>
      </c>
      <c r="C99" s="286">
        <v>0.11070268750190734</v>
      </c>
      <c r="D99" s="286">
        <v>0.13790066274149076</v>
      </c>
      <c r="E99" s="286">
        <v>0.10235226154327393</v>
      </c>
      <c r="F99" s="286">
        <v>0.12322832643985748</v>
      </c>
      <c r="G99" s="286">
        <v>3.4658115357160568E-2</v>
      </c>
      <c r="H99" s="286">
        <v>0.10372064262628555</v>
      </c>
      <c r="I99" s="103">
        <v>0.16234749555587769</v>
      </c>
      <c r="J99" s="283"/>
      <c r="K99" s="283"/>
      <c r="L99" s="283"/>
      <c r="M99" s="45"/>
    </row>
    <row r="100" spans="1:13" ht="15" x14ac:dyDescent="0.25">
      <c r="A100" s="104">
        <f t="shared" si="2"/>
        <v>1994</v>
      </c>
      <c r="B100" s="103">
        <v>6.1854477971792221E-2</v>
      </c>
      <c r="C100" s="286">
        <v>9.399598091840744E-2</v>
      </c>
      <c r="D100" s="286">
        <v>0.12660955344992025</v>
      </c>
      <c r="E100" s="286">
        <v>9.80420783162117E-2</v>
      </c>
      <c r="F100" s="286">
        <v>8.792683482170105E-2</v>
      </c>
      <c r="G100" s="286">
        <v>3.5302992910146713E-2</v>
      </c>
      <c r="H100" s="286">
        <v>0.10168910026550293</v>
      </c>
      <c r="I100" s="103">
        <v>0.15341416001319885</v>
      </c>
      <c r="J100" s="283"/>
      <c r="K100" s="283"/>
      <c r="L100" s="283"/>
      <c r="M100" s="45"/>
    </row>
    <row r="101" spans="1:13" ht="15" x14ac:dyDescent="0.25">
      <c r="A101" s="104">
        <f t="shared" si="2"/>
        <v>1995</v>
      </c>
      <c r="B101" s="103">
        <v>6.157226487994194E-2</v>
      </c>
      <c r="C101" s="286">
        <v>9.3697735667228693E-2</v>
      </c>
      <c r="D101" s="286">
        <v>0.12330882237958056</v>
      </c>
      <c r="E101" s="286">
        <v>9.9851503968238831E-2</v>
      </c>
      <c r="F101" s="286">
        <v>8.4467083215713501E-2</v>
      </c>
      <c r="G101" s="286">
        <v>3.085140697658062E-2</v>
      </c>
      <c r="H101" s="286">
        <v>0.10822214931249619</v>
      </c>
      <c r="I101" s="103">
        <v>0.17799025774002075</v>
      </c>
      <c r="J101" s="283"/>
      <c r="K101" s="283"/>
      <c r="L101" s="283"/>
      <c r="M101" s="45"/>
    </row>
    <row r="102" spans="1:13" ht="15" x14ac:dyDescent="0.25">
      <c r="A102" s="104">
        <f t="shared" si="2"/>
        <v>1996</v>
      </c>
      <c r="B102" s="103">
        <v>6.1134170740842819E-2</v>
      </c>
      <c r="C102" s="286">
        <v>9.5341557264327997E-2</v>
      </c>
      <c r="D102" s="286">
        <v>0.12027353447462831</v>
      </c>
      <c r="E102" s="286">
        <v>0.101567342877388</v>
      </c>
      <c r="F102" s="286">
        <v>8.6002878844738007E-2</v>
      </c>
      <c r="G102" s="286">
        <v>3.0066326260566711E-2</v>
      </c>
      <c r="H102" s="286">
        <v>0.12103709578514099</v>
      </c>
      <c r="I102" s="103">
        <v>0.18252182006835938</v>
      </c>
      <c r="J102" s="283"/>
      <c r="K102" s="283"/>
      <c r="L102" s="283"/>
      <c r="M102" s="45"/>
    </row>
    <row r="103" spans="1:13" ht="15" x14ac:dyDescent="0.25">
      <c r="A103" s="104">
        <f t="shared" ref="A103:A115" si="3">A102+1</f>
        <v>1997</v>
      </c>
      <c r="B103" s="103">
        <v>6.2028810381889343E-2</v>
      </c>
      <c r="C103" s="286">
        <v>9.49860319495201E-2</v>
      </c>
      <c r="D103" s="286">
        <v>0.12063294742256403</v>
      </c>
      <c r="E103" s="286">
        <v>9.6500493586063385E-2</v>
      </c>
      <c r="F103" s="286">
        <v>9.27143394947052E-2</v>
      </c>
      <c r="G103" s="286">
        <v>3.0466740950942039E-2</v>
      </c>
      <c r="H103" s="286">
        <v>0.1365799605846405</v>
      </c>
      <c r="I103" s="103">
        <v>0.21736644208431244</v>
      </c>
      <c r="J103" s="283"/>
      <c r="K103" s="283"/>
      <c r="L103" s="283"/>
      <c r="M103" s="45"/>
    </row>
    <row r="104" spans="1:13" ht="15" x14ac:dyDescent="0.25">
      <c r="A104" s="104">
        <f t="shared" si="3"/>
        <v>1998</v>
      </c>
      <c r="B104" s="103">
        <v>6.2363684177398682E-2</v>
      </c>
      <c r="C104" s="286">
        <v>0.11644092947244644</v>
      </c>
      <c r="D104" s="286">
        <v>0.12988392343478544</v>
      </c>
      <c r="E104" s="286">
        <v>0.1213100478053093</v>
      </c>
      <c r="F104" s="286">
        <v>0.10913725197315216</v>
      </c>
      <c r="G104" s="286">
        <v>3.5212688148021698E-2</v>
      </c>
      <c r="H104" s="286">
        <v>0.17804709076881409</v>
      </c>
      <c r="I104" s="103">
        <v>0.2410692572593689</v>
      </c>
      <c r="J104" s="283"/>
      <c r="K104" s="283"/>
      <c r="L104" s="283"/>
      <c r="M104" s="45"/>
    </row>
    <row r="105" spans="1:13" ht="15" x14ac:dyDescent="0.25">
      <c r="A105" s="104">
        <f t="shared" si="3"/>
        <v>1999</v>
      </c>
      <c r="B105" s="103">
        <v>7.2133719921112061E-2</v>
      </c>
      <c r="C105" s="286">
        <v>0.11269094887451163</v>
      </c>
      <c r="D105" s="286">
        <v>0.14620126863675459</v>
      </c>
      <c r="E105" s="286">
        <v>0.11269094887451163</v>
      </c>
      <c r="F105" s="286">
        <v>0.11269094887451163</v>
      </c>
      <c r="G105" s="286">
        <v>0.10537227243185043</v>
      </c>
      <c r="H105" s="286">
        <v>0.22053296864032745</v>
      </c>
      <c r="I105" s="103">
        <v>0.25945737957954407</v>
      </c>
      <c r="J105" s="283"/>
      <c r="K105" s="283"/>
      <c r="L105" s="283"/>
      <c r="M105" s="45"/>
    </row>
    <row r="106" spans="1:13" ht="15" x14ac:dyDescent="0.25">
      <c r="A106" s="104">
        <f t="shared" si="3"/>
        <v>2000</v>
      </c>
      <c r="B106" s="103">
        <v>6.1832509934902191E-2</v>
      </c>
      <c r="C106" s="286">
        <v>0.11282935576464441</v>
      </c>
      <c r="D106" s="286">
        <v>0.12917773372360639</v>
      </c>
      <c r="E106" s="286">
        <v>0.11282935576464441</v>
      </c>
      <c r="F106" s="286">
        <v>0.11282935576464441</v>
      </c>
      <c r="G106" s="286">
        <v>7.8589446842670441E-2</v>
      </c>
      <c r="H106" s="286">
        <v>0.20946180820465088</v>
      </c>
      <c r="I106" s="103">
        <v>0.25542238354682922</v>
      </c>
      <c r="J106" s="283"/>
      <c r="K106" s="283"/>
      <c r="L106" s="283"/>
      <c r="M106" s="45"/>
    </row>
    <row r="107" spans="1:13" ht="15" x14ac:dyDescent="0.25">
      <c r="A107" s="104">
        <f t="shared" si="3"/>
        <v>2001</v>
      </c>
      <c r="B107" s="103">
        <v>6.4297765493392944E-2</v>
      </c>
      <c r="C107" s="286">
        <v>0.10655918125018002</v>
      </c>
      <c r="D107" s="286">
        <v>0.12842350213655404</v>
      </c>
      <c r="E107" s="286">
        <v>0.10655918125018002</v>
      </c>
      <c r="F107" s="286">
        <v>0.10655918125018002</v>
      </c>
      <c r="G107" s="286">
        <v>3.5472657531499863E-2</v>
      </c>
      <c r="H107" s="286">
        <v>0.23243889212608337</v>
      </c>
      <c r="I107" s="103">
        <v>0.25977319478988647</v>
      </c>
      <c r="J107" s="283"/>
      <c r="K107" s="283"/>
      <c r="L107" s="283"/>
      <c r="M107" s="45"/>
    </row>
    <row r="108" spans="1:13" ht="15" x14ac:dyDescent="0.25">
      <c r="A108" s="104">
        <f t="shared" si="3"/>
        <v>2002</v>
      </c>
      <c r="B108" s="103">
        <v>6.8653970956802368E-2</v>
      </c>
      <c r="C108" s="286">
        <v>0.10275626858935187</v>
      </c>
      <c r="D108" s="286">
        <v>0.13209314910428865</v>
      </c>
      <c r="E108" s="286">
        <v>0.10275626858935187</v>
      </c>
      <c r="F108" s="286">
        <v>0.10275626858935187</v>
      </c>
      <c r="G108" s="286">
        <v>3.6886285990476608E-2</v>
      </c>
      <c r="H108" s="286">
        <v>0.25068026781082153</v>
      </c>
      <c r="I108" s="103">
        <v>0.25884413719177246</v>
      </c>
      <c r="J108" s="283"/>
      <c r="K108" s="283"/>
      <c r="L108" s="283"/>
      <c r="M108" s="45"/>
    </row>
    <row r="109" spans="1:13" ht="15" x14ac:dyDescent="0.25">
      <c r="A109" s="104">
        <f t="shared" si="3"/>
        <v>2003</v>
      </c>
      <c r="B109" s="103">
        <v>6.9225937128067017E-2</v>
      </c>
      <c r="C109" s="286">
        <v>0.10616103116225659</v>
      </c>
      <c r="D109" s="286">
        <v>0.1339910522635494</v>
      </c>
      <c r="E109" s="286">
        <v>0.10616103116225659</v>
      </c>
      <c r="F109" s="286">
        <v>0.10616103116225659</v>
      </c>
      <c r="G109" s="286">
        <v>3.9250385016202927E-2</v>
      </c>
      <c r="H109" s="286">
        <v>0.26334014534950256</v>
      </c>
      <c r="I109" s="103">
        <v>0.24124619364738464</v>
      </c>
      <c r="J109" s="283"/>
      <c r="K109" s="283"/>
      <c r="L109" s="283"/>
      <c r="M109" s="45"/>
    </row>
    <row r="110" spans="1:13" ht="15" x14ac:dyDescent="0.25">
      <c r="A110" s="104">
        <f t="shared" si="3"/>
        <v>2004</v>
      </c>
      <c r="B110" s="103">
        <v>6.8536281585693359E-2</v>
      </c>
      <c r="C110" s="286">
        <v>0.10764095272525619</v>
      </c>
      <c r="D110" s="286">
        <v>0.13983393141201564</v>
      </c>
      <c r="E110" s="286">
        <v>0.10764095272525619</v>
      </c>
      <c r="F110" s="286">
        <v>0.10764095272525619</v>
      </c>
      <c r="G110" s="286">
        <v>3.8693912327289581E-2</v>
      </c>
      <c r="H110" s="286">
        <v>0.28695541620254517</v>
      </c>
      <c r="I110" s="103">
        <v>0.2147749662399292</v>
      </c>
      <c r="J110" s="283"/>
      <c r="K110" s="283"/>
      <c r="L110" s="283"/>
      <c r="M110" s="45"/>
    </row>
    <row r="111" spans="1:13" ht="15" x14ac:dyDescent="0.25">
      <c r="A111" s="104">
        <f t="shared" si="3"/>
        <v>2005</v>
      </c>
      <c r="B111" s="103">
        <v>6.7105479538440704E-2</v>
      </c>
      <c r="C111" s="286">
        <v>0.12345946628566096</v>
      </c>
      <c r="D111" s="286">
        <v>0.14446617290377617</v>
      </c>
      <c r="E111" s="286">
        <v>0.12345946628566096</v>
      </c>
      <c r="F111" s="286">
        <v>0.12345946628566096</v>
      </c>
      <c r="G111" s="286">
        <v>4.1877064853906631E-2</v>
      </c>
      <c r="H111" s="286">
        <v>0.30880367755889893</v>
      </c>
      <c r="I111" s="103">
        <v>0.20768105983734131</v>
      </c>
      <c r="J111" s="283"/>
      <c r="K111" s="283"/>
      <c r="L111" s="283"/>
      <c r="M111" s="45"/>
    </row>
    <row r="112" spans="1:13" ht="15" x14ac:dyDescent="0.25">
      <c r="A112" s="104">
        <f t="shared" si="3"/>
        <v>2006</v>
      </c>
      <c r="B112" s="103">
        <v>6.5547458827495575E-2</v>
      </c>
      <c r="C112" s="286">
        <v>0.13019801605633088</v>
      </c>
      <c r="D112" s="286">
        <v>0.14917233639529773</v>
      </c>
      <c r="E112" s="286">
        <v>0.13019801605633088</v>
      </c>
      <c r="F112" s="286">
        <v>0.13019801605633088</v>
      </c>
      <c r="G112" s="286">
        <v>4.3934397399425507E-2</v>
      </c>
      <c r="H112" s="286">
        <v>0.22803743183612823</v>
      </c>
      <c r="I112" s="103">
        <v>0.22135919332504272</v>
      </c>
      <c r="J112" s="283"/>
      <c r="K112" s="283"/>
      <c r="L112" s="283"/>
      <c r="M112" s="45"/>
    </row>
    <row r="113" spans="1:13" ht="15" x14ac:dyDescent="0.25">
      <c r="A113" s="104">
        <f t="shared" si="3"/>
        <v>2007</v>
      </c>
      <c r="B113" s="103">
        <v>6.1617142960549209E-2</v>
      </c>
      <c r="C113" s="286">
        <v>0.16288999129218615</v>
      </c>
      <c r="D113" s="286">
        <v>0.18912161005076347</v>
      </c>
      <c r="E113" s="286">
        <v>0.16288999129218615</v>
      </c>
      <c r="F113" s="286">
        <v>0.16288999129218615</v>
      </c>
      <c r="G113" s="286">
        <v>5.1871184259653091E-2</v>
      </c>
      <c r="H113" s="286">
        <v>0.21693913638591766</v>
      </c>
      <c r="I113" s="103">
        <v>0.35912182927131653</v>
      </c>
      <c r="J113" s="283"/>
      <c r="K113" s="283"/>
      <c r="L113" s="283"/>
      <c r="M113" s="45"/>
    </row>
    <row r="114" spans="1:13" ht="15" x14ac:dyDescent="0.25">
      <c r="A114" s="104">
        <f t="shared" si="3"/>
        <v>2008</v>
      </c>
      <c r="B114" s="103">
        <v>0.1531545309237434</v>
      </c>
      <c r="C114" s="286">
        <v>0.21840750239817489</v>
      </c>
      <c r="D114" s="286">
        <v>0.21973854605294263</v>
      </c>
      <c r="E114" s="286">
        <v>0.21840750239817489</v>
      </c>
      <c r="F114" s="286">
        <v>0.21840750239817489</v>
      </c>
      <c r="G114" s="286">
        <v>6.4238086342811584E-2</v>
      </c>
      <c r="H114" s="286">
        <v>0.24494916200637817</v>
      </c>
      <c r="I114" s="103">
        <v>0.35287228226661682</v>
      </c>
      <c r="J114" s="283"/>
      <c r="K114" s="283"/>
      <c r="L114" s="283"/>
      <c r="M114" s="45"/>
    </row>
    <row r="115" spans="1:13" ht="15" x14ac:dyDescent="0.25">
      <c r="A115" s="104">
        <f t="shared" si="3"/>
        <v>2009</v>
      </c>
      <c r="B115" s="103">
        <v>0.15582131039792721</v>
      </c>
      <c r="C115" s="286">
        <v>0.20603549051359277</v>
      </c>
      <c r="D115" s="286">
        <v>0.22462497532133149</v>
      </c>
      <c r="E115" s="286">
        <v>0.20603549051359277</v>
      </c>
      <c r="F115" s="286">
        <v>0.20603549051359277</v>
      </c>
      <c r="G115" s="286">
        <v>0.11334787309169769</v>
      </c>
      <c r="H115" s="286">
        <v>0.26007968187332153</v>
      </c>
      <c r="I115" s="103">
        <v>0.44575631618499756</v>
      </c>
      <c r="J115" s="283"/>
      <c r="K115" s="283"/>
      <c r="L115" s="283"/>
      <c r="M115" s="45"/>
    </row>
    <row r="116" spans="1:13" ht="15" x14ac:dyDescent="0.25">
      <c r="A116" s="104">
        <v>2010</v>
      </c>
      <c r="B116" s="103">
        <v>0.16225016982607274</v>
      </c>
      <c r="C116" s="286">
        <v>0.2109438763136306</v>
      </c>
      <c r="D116" s="286">
        <v>0.26512647322334859</v>
      </c>
      <c r="E116" s="286">
        <v>0.2109438763136306</v>
      </c>
      <c r="F116" s="286">
        <v>0.2109438763136306</v>
      </c>
      <c r="G116" s="286">
        <v>0.15896648168563843</v>
      </c>
      <c r="H116" s="286">
        <v>0.2668212354183197</v>
      </c>
      <c r="I116" s="103">
        <v>0.55950427055358887</v>
      </c>
      <c r="J116" s="283"/>
      <c r="K116" s="283"/>
      <c r="L116" s="283"/>
      <c r="M116" s="45"/>
    </row>
    <row r="117" spans="1:13" ht="15" x14ac:dyDescent="0.25">
      <c r="A117" s="104">
        <f>A116+1</f>
        <v>2011</v>
      </c>
      <c r="B117" s="103">
        <v>0.18809072931373391</v>
      </c>
      <c r="C117" s="286">
        <v>0.28021692901593515</v>
      </c>
      <c r="D117" s="286">
        <v>0.3522335984591673</v>
      </c>
      <c r="E117" s="286">
        <v>0.28021692901593515</v>
      </c>
      <c r="F117" s="286">
        <v>0.28021692901593515</v>
      </c>
      <c r="G117" s="286">
        <v>0.14920961856842041</v>
      </c>
      <c r="H117" s="286">
        <v>0.30345559120178223</v>
      </c>
      <c r="I117" s="103">
        <v>0.79985916614532471</v>
      </c>
      <c r="J117" s="283"/>
      <c r="K117" s="283"/>
      <c r="L117" s="283"/>
      <c r="M117" s="45"/>
    </row>
    <row r="118" spans="1:13" ht="15" x14ac:dyDescent="0.25">
      <c r="A118" s="104">
        <f>A117+1</f>
        <v>2012</v>
      </c>
      <c r="B118" s="103">
        <v>0.17849960768127204</v>
      </c>
      <c r="C118" s="286">
        <v>0.30257424227397073</v>
      </c>
      <c r="D118" s="286">
        <v>0.32312350070469703</v>
      </c>
      <c r="E118" s="286">
        <v>0.30257424227397073</v>
      </c>
      <c r="F118" s="286">
        <v>0.30257424227397073</v>
      </c>
      <c r="G118" s="286">
        <v>0.18703854084014893</v>
      </c>
      <c r="H118" s="286">
        <v>0.33425569534301758</v>
      </c>
      <c r="I118" s="103">
        <v>0.77136057615280151</v>
      </c>
      <c r="J118" s="283"/>
      <c r="K118" s="283"/>
      <c r="L118" s="283"/>
      <c r="M118" s="45"/>
    </row>
    <row r="119" spans="1:13" ht="15" x14ac:dyDescent="0.25">
      <c r="A119" s="104">
        <f>A118+1</f>
        <v>2013</v>
      </c>
      <c r="B119" s="103">
        <v>0.23910518949805223</v>
      </c>
      <c r="C119" s="286">
        <v>0.22994443987412125</v>
      </c>
      <c r="D119" s="286">
        <v>0.30627741174369943</v>
      </c>
      <c r="E119" s="286">
        <v>0.22994443987412125</v>
      </c>
      <c r="F119" s="286">
        <v>0.22994443987412125</v>
      </c>
      <c r="G119" s="286">
        <v>0.2329912930727005</v>
      </c>
      <c r="H119" s="286">
        <v>0.46865501999855042</v>
      </c>
      <c r="I119" s="103">
        <v>0.77136057615280151</v>
      </c>
      <c r="J119" s="283"/>
      <c r="K119" s="283"/>
      <c r="L119" s="283"/>
      <c r="M119" s="45"/>
    </row>
    <row r="120" spans="1:13" ht="15" x14ac:dyDescent="0.25">
      <c r="A120" s="104">
        <f>A119+1</f>
        <v>2014</v>
      </c>
      <c r="B120" s="103">
        <v>0.25545287842291819</v>
      </c>
      <c r="C120" s="286">
        <v>0.21780505853491219</v>
      </c>
      <c r="D120" s="286">
        <v>0.30430791728668311</v>
      </c>
      <c r="E120" s="286">
        <v>0.21780505853491219</v>
      </c>
      <c r="F120" s="286">
        <v>0.21780505853491219</v>
      </c>
      <c r="G120" s="286">
        <v>0.21001491695642471</v>
      </c>
      <c r="H120" s="286">
        <v>0.49932750999927522</v>
      </c>
      <c r="I120" s="103">
        <v>0.84708846092224122</v>
      </c>
      <c r="J120" s="283"/>
      <c r="K120" s="283"/>
      <c r="L120" s="283"/>
      <c r="M120" s="45"/>
    </row>
    <row r="121" spans="1:13" ht="15" x14ac:dyDescent="0.25">
      <c r="A121" s="104">
        <v>2015</v>
      </c>
      <c r="B121" s="103">
        <v>0.24532088756201434</v>
      </c>
      <c r="C121" s="286">
        <v>0.26390963968871722</v>
      </c>
      <c r="D121" s="286">
        <v>0.34634982988569446</v>
      </c>
      <c r="E121" s="286">
        <v>0.26390963968871722</v>
      </c>
      <c r="F121" s="286">
        <v>0.26390963968871722</v>
      </c>
      <c r="G121" s="286">
        <v>0.22150310501456261</v>
      </c>
      <c r="H121" s="286">
        <v>0.53</v>
      </c>
      <c r="I121" s="103">
        <v>0.92</v>
      </c>
      <c r="J121" s="283"/>
      <c r="K121" s="283"/>
      <c r="L121" s="283"/>
      <c r="M121" s="45"/>
    </row>
    <row r="122" spans="1:13" ht="15" x14ac:dyDescent="0.25">
      <c r="A122" s="104">
        <v>2016</v>
      </c>
      <c r="B122" s="103">
        <v>0.23772715426447905</v>
      </c>
      <c r="C122" s="286">
        <v>0.33815489646765834</v>
      </c>
      <c r="D122" s="286">
        <v>0.4157239791399362</v>
      </c>
      <c r="E122" s="286">
        <v>0.33815489646765834</v>
      </c>
      <c r="F122" s="286">
        <v>0.33815489646765834</v>
      </c>
      <c r="G122" s="286">
        <v>0.21575901098549366</v>
      </c>
      <c r="H122" s="286">
        <v>0.66</v>
      </c>
      <c r="I122" s="103">
        <v>0.99572788476943974</v>
      </c>
      <c r="J122" s="283"/>
      <c r="K122" s="283"/>
      <c r="L122" s="283"/>
      <c r="M122" s="45"/>
    </row>
    <row r="123" spans="1:13" ht="15" x14ac:dyDescent="0.25">
      <c r="A123" s="104">
        <v>2017</v>
      </c>
      <c r="B123" s="103">
        <v>0.22705721154311603</v>
      </c>
      <c r="C123" s="286">
        <v>0.39868180819727433</v>
      </c>
      <c r="D123" s="286">
        <v>0.48189640679748097</v>
      </c>
      <c r="E123" s="286">
        <v>0.39868180819727433</v>
      </c>
      <c r="F123" s="286">
        <v>0.39868180819727433</v>
      </c>
      <c r="G123" s="286">
        <v>0.21863105800002813</v>
      </c>
      <c r="H123" s="286">
        <v>0.83499999999999996</v>
      </c>
      <c r="I123" s="103">
        <v>1.1200000000000001</v>
      </c>
      <c r="J123" s="283"/>
      <c r="K123" s="283"/>
      <c r="L123" s="283"/>
      <c r="M123" s="45"/>
    </row>
    <row r="124" spans="1:13" ht="15" x14ac:dyDescent="0.25">
      <c r="A124" s="104">
        <v>2018</v>
      </c>
      <c r="B124" s="103">
        <v>0.20002682334541175</v>
      </c>
      <c r="C124" s="286">
        <v>0.40309782134708549</v>
      </c>
      <c r="D124" s="286">
        <v>0.49781486933871999</v>
      </c>
      <c r="E124" s="286">
        <v>0.40309782134708549</v>
      </c>
      <c r="F124" s="286">
        <v>0.40309782134708549</v>
      </c>
      <c r="G124" s="286">
        <v>0.2171950344927609</v>
      </c>
      <c r="H124" s="286">
        <v>1.01</v>
      </c>
      <c r="I124" s="103">
        <v>1.1499999999999999</v>
      </c>
      <c r="J124" s="283"/>
      <c r="K124" s="283"/>
      <c r="L124" s="283"/>
      <c r="M124" s="45"/>
    </row>
    <row r="125" spans="1:13" ht="15" x14ac:dyDescent="0.25">
      <c r="A125" s="104">
        <v>2019</v>
      </c>
      <c r="B125" s="103">
        <f>B135</f>
        <v>0.19467289719626168</v>
      </c>
      <c r="C125" s="286">
        <f>B133</f>
        <v>0.38924999999999998</v>
      </c>
      <c r="D125" s="286">
        <f>D124+(B125+C125-B124-C124)/2</f>
        <v>0.48821399559060219</v>
      </c>
      <c r="E125" s="286"/>
      <c r="F125" s="286"/>
      <c r="G125" s="286"/>
      <c r="H125" s="286"/>
      <c r="I125" s="103"/>
      <c r="J125" s="283"/>
      <c r="K125" s="283"/>
      <c r="L125" s="283"/>
      <c r="M125" s="45"/>
    </row>
    <row r="126" spans="1:13" ht="15.6" thickBot="1" x14ac:dyDescent="0.3">
      <c r="A126" s="285">
        <v>2020</v>
      </c>
      <c r="B126" s="284">
        <f>C135</f>
        <v>0.36217412690605016</v>
      </c>
      <c r="C126" s="284">
        <f>C133</f>
        <v>0.6121929824561404</v>
      </c>
      <c r="D126" s="284">
        <f>D125+(B126+C126-B125-C125)/2</f>
        <v>0.68343610167356661</v>
      </c>
      <c r="E126" s="284"/>
      <c r="F126" s="284"/>
      <c r="G126" s="284"/>
      <c r="H126" s="284"/>
      <c r="I126" s="284"/>
      <c r="J126" s="283"/>
      <c r="K126" s="283"/>
      <c r="L126" s="283"/>
      <c r="M126" s="45"/>
    </row>
    <row r="127" spans="1:13" ht="15.6" thickTop="1" x14ac:dyDescent="0.25">
      <c r="A127" s="87"/>
      <c r="B127" s="45"/>
      <c r="C127" s="282"/>
      <c r="D127" s="282"/>
      <c r="E127" s="282"/>
      <c r="F127" s="282"/>
      <c r="G127" s="282"/>
      <c r="H127" s="282"/>
      <c r="I127" s="45"/>
      <c r="J127" s="45"/>
      <c r="K127" s="45"/>
      <c r="L127" s="45"/>
      <c r="M127" s="45"/>
    </row>
    <row r="128" spans="1:13" ht="15.6" x14ac:dyDescent="0.3">
      <c r="A128" s="111"/>
      <c r="B128" s="45"/>
      <c r="C128" s="282"/>
      <c r="D128" s="282"/>
      <c r="E128" s="282"/>
      <c r="F128" s="282"/>
      <c r="G128" s="282"/>
      <c r="H128" s="282"/>
      <c r="I128" s="45"/>
      <c r="J128" s="45"/>
      <c r="K128" s="45"/>
      <c r="L128" s="45"/>
      <c r="M128" s="45"/>
    </row>
    <row r="129" spans="1:13" ht="15" x14ac:dyDescent="0.25">
      <c r="A129" s="326" t="s">
        <v>337</v>
      </c>
      <c r="B129" s="45"/>
      <c r="C129" s="45"/>
      <c r="D129" s="45"/>
      <c r="E129" s="45"/>
      <c r="F129" s="45"/>
      <c r="G129" s="45"/>
      <c r="H129" s="45"/>
      <c r="I129" s="45"/>
      <c r="J129" s="45"/>
      <c r="K129" s="45"/>
      <c r="L129" s="45"/>
      <c r="M129" s="45"/>
    </row>
    <row r="130" spans="1:13" ht="15" x14ac:dyDescent="0.25">
      <c r="A130" s="326" t="s">
        <v>341</v>
      </c>
      <c r="B130" s="45"/>
      <c r="C130" s="45"/>
      <c r="D130" s="45"/>
      <c r="E130" s="45"/>
      <c r="F130" s="45"/>
      <c r="G130" s="45"/>
      <c r="H130" s="45"/>
      <c r="I130" s="45"/>
      <c r="J130" s="45"/>
      <c r="K130" s="45"/>
      <c r="L130" s="45"/>
      <c r="M130" s="45"/>
    </row>
    <row r="131" spans="1:13" ht="15" x14ac:dyDescent="0.25">
      <c r="A131" s="45"/>
      <c r="B131" s="327">
        <v>43830</v>
      </c>
      <c r="C131" s="327">
        <v>44196</v>
      </c>
      <c r="D131" s="45"/>
      <c r="E131" s="45"/>
      <c r="F131" s="45"/>
      <c r="G131" s="45"/>
      <c r="H131" s="45"/>
      <c r="I131" s="45"/>
      <c r="J131" s="45"/>
      <c r="K131" s="45"/>
      <c r="L131" s="45"/>
      <c r="M131" s="45"/>
    </row>
    <row r="132" spans="1:13" ht="15" x14ac:dyDescent="0.25">
      <c r="A132" s="326" t="s">
        <v>340</v>
      </c>
      <c r="B132" s="45">
        <v>4671</v>
      </c>
      <c r="C132" s="45">
        <v>6979</v>
      </c>
      <c r="D132" s="45"/>
      <c r="E132" s="45"/>
      <c r="F132" s="45"/>
      <c r="G132" s="45"/>
      <c r="H132" s="45"/>
      <c r="I132" s="45"/>
      <c r="J132" s="45"/>
      <c r="K132" s="45"/>
      <c r="L132" s="45"/>
      <c r="M132" s="45"/>
    </row>
    <row r="133" spans="1:13" ht="15" x14ac:dyDescent="0.25">
      <c r="A133" s="326" t="s">
        <v>338</v>
      </c>
      <c r="B133" s="328">
        <f>B132/12000</f>
        <v>0.38924999999999998</v>
      </c>
      <c r="C133" s="328">
        <f>C132/(0.95*12000)</f>
        <v>0.6121929824561404</v>
      </c>
      <c r="D133" s="45"/>
      <c r="E133" s="45"/>
      <c r="F133" s="45"/>
      <c r="G133" s="45"/>
      <c r="H133" s="45"/>
      <c r="I133" s="45"/>
      <c r="J133" s="45"/>
      <c r="K133" s="45"/>
      <c r="L133" s="45"/>
      <c r="M133" s="45"/>
    </row>
    <row r="134" spans="1:13" ht="15" x14ac:dyDescent="0.25">
      <c r="A134" s="326" t="s">
        <v>339</v>
      </c>
      <c r="B134" s="45">
        <v>4166</v>
      </c>
      <c r="C134" s="45">
        <v>7363</v>
      </c>
      <c r="D134" s="45"/>
      <c r="E134" s="45"/>
      <c r="F134" s="45"/>
      <c r="G134" s="45"/>
      <c r="H134" s="45"/>
      <c r="I134" s="45"/>
      <c r="J134" s="45"/>
      <c r="K134" s="45"/>
      <c r="L134" s="45"/>
      <c r="M134" s="45"/>
    </row>
    <row r="135" spans="1:13" ht="15" x14ac:dyDescent="0.25">
      <c r="A135" s="326" t="s">
        <v>338</v>
      </c>
      <c r="B135" s="328">
        <f>B134/(21400)</f>
        <v>0.19467289719626168</v>
      </c>
      <c r="C135" s="328">
        <f>C134/(0.95*21400)</f>
        <v>0.36217412690605016</v>
      </c>
      <c r="D135" s="45"/>
      <c r="E135" s="45"/>
      <c r="F135" s="45"/>
      <c r="G135" s="45"/>
      <c r="H135" s="45"/>
      <c r="I135" s="45"/>
      <c r="J135" s="45"/>
      <c r="K135" s="45"/>
      <c r="L135" s="45"/>
      <c r="M135" s="45"/>
    </row>
    <row r="136" spans="1:13" ht="15" x14ac:dyDescent="0.25">
      <c r="A136" s="45"/>
      <c r="B136" s="45"/>
      <c r="C136" s="45"/>
      <c r="D136" s="45"/>
      <c r="E136" s="45"/>
      <c r="F136" s="45"/>
      <c r="G136" s="45"/>
      <c r="H136" s="45"/>
      <c r="I136" s="45"/>
      <c r="J136" s="45"/>
      <c r="K136" s="45"/>
      <c r="L136" s="45"/>
      <c r="M136" s="45"/>
    </row>
    <row r="137" spans="1:13" ht="15" x14ac:dyDescent="0.25">
      <c r="A137" s="45"/>
      <c r="B137" s="45"/>
      <c r="C137" s="45"/>
      <c r="D137" s="45"/>
      <c r="E137" s="45"/>
      <c r="F137" s="45"/>
      <c r="G137" s="45"/>
      <c r="H137" s="45"/>
      <c r="I137" s="45"/>
      <c r="J137" s="45"/>
      <c r="K137" s="45"/>
      <c r="L137" s="45"/>
      <c r="M137" s="45"/>
    </row>
    <row r="138" spans="1:13" ht="15" x14ac:dyDescent="0.25">
      <c r="A138" s="45"/>
      <c r="B138" s="45"/>
      <c r="C138" s="45"/>
      <c r="D138" s="45"/>
      <c r="E138" s="45"/>
      <c r="F138" s="45"/>
      <c r="G138" s="45"/>
      <c r="H138" s="45"/>
      <c r="I138" s="45"/>
      <c r="J138" s="45"/>
      <c r="K138" s="45"/>
      <c r="L138" s="45"/>
      <c r="M138" s="45"/>
    </row>
    <row r="139" spans="1:13" ht="15" x14ac:dyDescent="0.25">
      <c r="A139" s="45"/>
      <c r="B139" s="45"/>
      <c r="C139" s="45"/>
      <c r="D139" s="45"/>
      <c r="E139" s="45"/>
      <c r="F139" s="45"/>
      <c r="G139" s="45"/>
      <c r="H139" s="45"/>
      <c r="I139" s="45"/>
      <c r="J139" s="45"/>
      <c r="K139" s="45"/>
      <c r="L139" s="45"/>
      <c r="M139" s="45"/>
    </row>
    <row r="140" spans="1:13" ht="15" x14ac:dyDescent="0.25">
      <c r="A140" s="45"/>
      <c r="B140" s="45"/>
      <c r="C140" s="45"/>
      <c r="D140" s="45"/>
      <c r="E140" s="45"/>
      <c r="F140" s="45"/>
      <c r="G140" s="45"/>
      <c r="H140" s="45"/>
      <c r="I140" s="45"/>
      <c r="J140" s="45"/>
      <c r="K140" s="45"/>
      <c r="L140" s="45"/>
      <c r="M140" s="45"/>
    </row>
    <row r="141" spans="1:13" ht="15" x14ac:dyDescent="0.25">
      <c r="A141" s="45"/>
      <c r="B141" s="45"/>
      <c r="C141" s="45"/>
      <c r="D141" s="45"/>
      <c r="E141" s="45"/>
      <c r="F141" s="45"/>
      <c r="G141" s="45"/>
      <c r="H141" s="45"/>
      <c r="I141" s="45"/>
      <c r="J141" s="45"/>
      <c r="K141" s="45"/>
      <c r="L141" s="45"/>
      <c r="M141" s="45"/>
    </row>
    <row r="142" spans="1:13" ht="15" x14ac:dyDescent="0.25">
      <c r="A142" s="45"/>
      <c r="B142" s="45"/>
      <c r="C142" s="45"/>
      <c r="D142" s="45"/>
      <c r="E142" s="45"/>
      <c r="F142" s="45"/>
      <c r="G142" s="45"/>
      <c r="H142" s="45"/>
      <c r="I142" s="45"/>
      <c r="J142" s="45"/>
      <c r="K142" s="45"/>
      <c r="L142" s="45"/>
      <c r="M142" s="45"/>
    </row>
    <row r="143" spans="1:13" ht="15" x14ac:dyDescent="0.25">
      <c r="A143" s="45"/>
      <c r="B143" s="45"/>
      <c r="C143" s="45"/>
      <c r="D143" s="45"/>
      <c r="E143" s="45"/>
      <c r="F143" s="45"/>
      <c r="G143" s="45"/>
      <c r="H143" s="45"/>
      <c r="I143" s="45"/>
      <c r="J143" s="45"/>
      <c r="K143" s="45"/>
      <c r="L143" s="45"/>
      <c r="M143" s="45"/>
    </row>
    <row r="144" spans="1:13" ht="15" x14ac:dyDescent="0.25">
      <c r="A144" s="45"/>
      <c r="B144" s="45"/>
      <c r="C144" s="45"/>
      <c r="D144" s="45"/>
      <c r="E144" s="45"/>
      <c r="F144" s="45"/>
      <c r="G144" s="45"/>
      <c r="H144" s="45"/>
      <c r="I144" s="45"/>
      <c r="J144" s="45"/>
      <c r="K144" s="45"/>
      <c r="L144" s="45"/>
      <c r="M144" s="45"/>
    </row>
    <row r="145" spans="1:13" ht="15" x14ac:dyDescent="0.25">
      <c r="A145" s="45"/>
      <c r="B145" s="45"/>
      <c r="C145" s="45"/>
      <c r="D145" s="45"/>
      <c r="E145" s="45"/>
      <c r="F145" s="45"/>
      <c r="G145" s="45"/>
      <c r="H145" s="45"/>
      <c r="I145" s="45"/>
      <c r="J145" s="45"/>
      <c r="K145" s="45"/>
      <c r="L145" s="45"/>
      <c r="M145" s="45"/>
    </row>
    <row r="146" spans="1:13" ht="15" x14ac:dyDescent="0.25">
      <c r="A146" s="45"/>
      <c r="B146" s="45"/>
      <c r="C146" s="45"/>
      <c r="D146" s="45"/>
      <c r="E146" s="45"/>
      <c r="F146" s="45"/>
      <c r="G146" s="45"/>
      <c r="H146" s="45"/>
      <c r="I146" s="45"/>
      <c r="J146" s="45"/>
      <c r="K146" s="45"/>
      <c r="L146" s="45"/>
      <c r="M146" s="45"/>
    </row>
    <row r="147" spans="1:13" ht="15" x14ac:dyDescent="0.25">
      <c r="A147" s="45"/>
      <c r="B147" s="45"/>
      <c r="C147" s="45"/>
      <c r="D147" s="45"/>
      <c r="E147" s="45"/>
      <c r="F147" s="45"/>
      <c r="G147" s="45"/>
      <c r="H147" s="45"/>
      <c r="I147" s="45"/>
      <c r="J147" s="45"/>
      <c r="K147" s="45"/>
      <c r="L147" s="45"/>
      <c r="M147" s="45"/>
    </row>
    <row r="148" spans="1:13" ht="15" x14ac:dyDescent="0.25">
      <c r="A148" s="45"/>
      <c r="B148" s="45"/>
      <c r="C148" s="45"/>
      <c r="D148" s="45"/>
      <c r="E148" s="45"/>
      <c r="F148" s="45"/>
      <c r="G148" s="45"/>
      <c r="H148" s="45"/>
      <c r="I148" s="45"/>
      <c r="J148" s="45"/>
      <c r="K148" s="45"/>
      <c r="L148" s="45"/>
      <c r="M148" s="45"/>
    </row>
    <row r="149" spans="1:13" ht="15" x14ac:dyDescent="0.25">
      <c r="A149" s="45"/>
      <c r="B149" s="45"/>
      <c r="C149" s="45"/>
      <c r="D149" s="45"/>
      <c r="E149" s="45"/>
      <c r="F149" s="45"/>
      <c r="G149" s="45"/>
      <c r="H149" s="45"/>
      <c r="I149" s="45"/>
      <c r="J149" s="45"/>
      <c r="K149" s="45"/>
      <c r="L149" s="45"/>
      <c r="M149" s="45"/>
    </row>
    <row r="150" spans="1:13" ht="15" x14ac:dyDescent="0.25">
      <c r="A150" s="45"/>
      <c r="B150" s="45"/>
      <c r="C150" s="45"/>
      <c r="D150" s="45"/>
      <c r="E150" s="45"/>
      <c r="F150" s="45"/>
      <c r="G150" s="45"/>
      <c r="H150" s="45"/>
      <c r="I150" s="45"/>
      <c r="J150" s="45"/>
      <c r="K150" s="45"/>
      <c r="L150" s="45"/>
      <c r="M150" s="45"/>
    </row>
    <row r="151" spans="1:13" ht="15" x14ac:dyDescent="0.25">
      <c r="A151" s="45"/>
      <c r="B151" s="45"/>
      <c r="C151" s="45"/>
      <c r="D151" s="45"/>
      <c r="E151" s="45"/>
      <c r="F151" s="45"/>
      <c r="G151" s="45"/>
      <c r="H151" s="45"/>
      <c r="I151" s="45"/>
      <c r="J151" s="45"/>
      <c r="K151" s="45"/>
      <c r="L151" s="45"/>
      <c r="M151" s="45"/>
    </row>
    <row r="152" spans="1:13" ht="15" x14ac:dyDescent="0.25">
      <c r="A152" s="45"/>
      <c r="B152" s="45"/>
      <c r="C152" s="45"/>
      <c r="D152" s="45"/>
      <c r="E152" s="45"/>
      <c r="F152" s="45"/>
      <c r="G152" s="45"/>
      <c r="H152" s="45"/>
      <c r="I152" s="45"/>
      <c r="J152" s="45"/>
      <c r="K152" s="45"/>
      <c r="L152" s="45"/>
      <c r="M152" s="45"/>
    </row>
    <row r="153" spans="1:13" ht="15" x14ac:dyDescent="0.25">
      <c r="A153" s="45"/>
      <c r="B153" s="45"/>
      <c r="C153" s="45"/>
      <c r="D153" s="45"/>
      <c r="E153" s="45"/>
      <c r="F153" s="45"/>
      <c r="G153" s="45"/>
      <c r="H153" s="45"/>
      <c r="I153" s="45"/>
      <c r="J153" s="45"/>
      <c r="K153" s="45"/>
      <c r="L153" s="45"/>
      <c r="M153" s="45"/>
    </row>
    <row r="154" spans="1:13" ht="15" x14ac:dyDescent="0.25">
      <c r="A154" s="45"/>
      <c r="B154" s="45"/>
      <c r="C154" s="45"/>
      <c r="D154" s="45"/>
      <c r="E154" s="45"/>
      <c r="F154" s="45"/>
      <c r="G154" s="45"/>
      <c r="H154" s="45"/>
      <c r="I154" s="45"/>
      <c r="J154" s="45"/>
      <c r="K154" s="45"/>
      <c r="L154" s="45"/>
      <c r="M154" s="45"/>
    </row>
    <row r="155" spans="1:13" ht="15" x14ac:dyDescent="0.25">
      <c r="A155" s="45"/>
      <c r="B155" s="45"/>
      <c r="C155" s="45"/>
      <c r="D155" s="45"/>
      <c r="E155" s="45"/>
      <c r="F155" s="45"/>
      <c r="G155" s="45"/>
      <c r="H155" s="45"/>
      <c r="I155" s="45"/>
      <c r="J155" s="45"/>
      <c r="K155" s="45"/>
      <c r="L155" s="45"/>
      <c r="M155" s="45"/>
    </row>
    <row r="156" spans="1:13" ht="15" x14ac:dyDescent="0.25">
      <c r="A156" s="45"/>
      <c r="B156" s="45"/>
      <c r="C156" s="45"/>
      <c r="D156" s="45"/>
      <c r="E156" s="45"/>
      <c r="F156" s="45"/>
      <c r="G156" s="45"/>
      <c r="H156" s="45"/>
      <c r="I156" s="45"/>
      <c r="J156" s="45"/>
      <c r="K156" s="45"/>
      <c r="L156" s="45"/>
      <c r="M156" s="45"/>
    </row>
    <row r="157" spans="1:13" ht="15" x14ac:dyDescent="0.25">
      <c r="A157" s="45"/>
      <c r="B157" s="45"/>
      <c r="C157" s="45"/>
      <c r="D157" s="45"/>
      <c r="E157" s="45"/>
      <c r="F157" s="45"/>
      <c r="G157" s="45"/>
      <c r="H157" s="45"/>
      <c r="I157" s="45"/>
      <c r="J157" s="45"/>
      <c r="K157" s="45"/>
      <c r="L157" s="45"/>
      <c r="M157" s="45"/>
    </row>
    <row r="158" spans="1:13" ht="15" x14ac:dyDescent="0.25">
      <c r="A158" s="45"/>
      <c r="B158" s="45"/>
      <c r="C158" s="45"/>
      <c r="D158" s="45"/>
      <c r="E158" s="45"/>
      <c r="F158" s="45"/>
      <c r="G158" s="45"/>
      <c r="H158" s="45"/>
      <c r="I158" s="45"/>
      <c r="J158" s="45"/>
      <c r="K158" s="45"/>
      <c r="L158" s="45"/>
      <c r="M158" s="45"/>
    </row>
    <row r="159" spans="1:13" ht="15" x14ac:dyDescent="0.25">
      <c r="A159" s="45"/>
      <c r="B159" s="45"/>
      <c r="C159" s="45"/>
      <c r="D159" s="45"/>
      <c r="E159" s="45"/>
      <c r="F159" s="45"/>
      <c r="G159" s="45"/>
      <c r="H159" s="45"/>
      <c r="I159" s="45"/>
      <c r="J159" s="45"/>
      <c r="K159" s="45"/>
      <c r="L159" s="45"/>
      <c r="M159" s="45"/>
    </row>
    <row r="160" spans="1:13" ht="15" x14ac:dyDescent="0.25">
      <c r="A160" s="45"/>
      <c r="B160" s="45"/>
      <c r="C160" s="45"/>
      <c r="D160" s="45"/>
      <c r="E160" s="45"/>
      <c r="F160" s="45"/>
      <c r="G160" s="45"/>
      <c r="H160" s="45"/>
      <c r="I160" s="45"/>
      <c r="J160" s="45"/>
      <c r="K160" s="45"/>
      <c r="L160" s="45"/>
      <c r="M160" s="45"/>
    </row>
    <row r="161" spans="1:13" ht="15" x14ac:dyDescent="0.25">
      <c r="A161" s="45"/>
      <c r="B161" s="45"/>
      <c r="C161" s="45"/>
      <c r="D161" s="45"/>
      <c r="E161" s="45"/>
      <c r="F161" s="45"/>
      <c r="G161" s="45"/>
      <c r="H161" s="45"/>
      <c r="I161" s="45"/>
      <c r="J161" s="45"/>
      <c r="K161" s="45"/>
      <c r="L161" s="45"/>
      <c r="M161" s="45"/>
    </row>
    <row r="162" spans="1:13" ht="15" x14ac:dyDescent="0.25">
      <c r="A162" s="45"/>
      <c r="B162" s="45"/>
      <c r="C162" s="45"/>
      <c r="D162" s="45"/>
      <c r="E162" s="45"/>
      <c r="F162" s="45"/>
      <c r="G162" s="45"/>
      <c r="H162" s="45"/>
      <c r="I162" s="45"/>
      <c r="J162" s="45"/>
      <c r="K162" s="45"/>
      <c r="L162" s="45"/>
      <c r="M162" s="45"/>
    </row>
    <row r="163" spans="1:13" ht="15" x14ac:dyDescent="0.25">
      <c r="A163" s="45"/>
      <c r="B163" s="45"/>
      <c r="C163" s="45"/>
      <c r="D163" s="45"/>
      <c r="E163" s="45"/>
      <c r="F163" s="45"/>
      <c r="G163" s="45"/>
      <c r="H163" s="45"/>
      <c r="I163" s="45"/>
      <c r="J163" s="45"/>
      <c r="K163" s="45"/>
      <c r="L163" s="45"/>
      <c r="M163" s="45"/>
    </row>
    <row r="164" spans="1:13" ht="15" x14ac:dyDescent="0.25">
      <c r="A164" s="45"/>
      <c r="B164" s="45"/>
      <c r="C164" s="45"/>
      <c r="D164" s="45"/>
      <c r="E164" s="45"/>
      <c r="F164" s="45"/>
      <c r="G164" s="45"/>
      <c r="H164" s="45"/>
      <c r="I164" s="45"/>
      <c r="J164" s="45"/>
      <c r="K164" s="45"/>
      <c r="L164" s="45"/>
      <c r="M164" s="45"/>
    </row>
    <row r="165" spans="1:13" ht="15" x14ac:dyDescent="0.25">
      <c r="A165" s="45"/>
      <c r="B165" s="45"/>
      <c r="C165" s="45"/>
      <c r="D165" s="45"/>
      <c r="E165" s="45"/>
      <c r="F165" s="45"/>
      <c r="G165" s="45"/>
      <c r="H165" s="45"/>
      <c r="I165" s="45"/>
      <c r="J165" s="45"/>
      <c r="K165" s="45"/>
      <c r="L165" s="45"/>
      <c r="M165" s="45"/>
    </row>
    <row r="166" spans="1:13" ht="15" x14ac:dyDescent="0.25">
      <c r="A166" s="45"/>
      <c r="B166" s="45"/>
      <c r="C166" s="45"/>
      <c r="D166" s="45"/>
      <c r="E166" s="45"/>
      <c r="F166" s="45"/>
      <c r="G166" s="45"/>
      <c r="H166" s="45"/>
      <c r="I166" s="45"/>
      <c r="J166" s="45"/>
      <c r="K166" s="45"/>
      <c r="L166" s="45"/>
      <c r="M166" s="45"/>
    </row>
    <row r="167" spans="1:13" ht="15" x14ac:dyDescent="0.25">
      <c r="A167" s="45"/>
      <c r="B167" s="45"/>
      <c r="C167" s="45"/>
      <c r="D167" s="45"/>
      <c r="E167" s="45"/>
      <c r="F167" s="45"/>
      <c r="G167" s="45"/>
      <c r="H167" s="45"/>
      <c r="I167" s="45"/>
      <c r="J167" s="45"/>
      <c r="K167" s="45"/>
      <c r="L167" s="45"/>
      <c r="M167" s="45"/>
    </row>
    <row r="168" spans="1:13" ht="15" x14ac:dyDescent="0.25">
      <c r="A168" s="45"/>
      <c r="B168" s="45"/>
      <c r="C168" s="45"/>
      <c r="D168" s="45"/>
      <c r="E168" s="45"/>
      <c r="F168" s="45"/>
      <c r="G168" s="45"/>
      <c r="H168" s="45"/>
      <c r="I168" s="45"/>
      <c r="J168" s="45"/>
      <c r="K168" s="45"/>
      <c r="L168" s="45"/>
      <c r="M168" s="45"/>
    </row>
    <row r="169" spans="1:13" ht="15" x14ac:dyDescent="0.25">
      <c r="A169" s="45"/>
      <c r="B169" s="45"/>
      <c r="C169" s="45"/>
      <c r="D169" s="45"/>
      <c r="E169" s="45"/>
      <c r="F169" s="45"/>
      <c r="G169" s="45"/>
      <c r="H169" s="45"/>
      <c r="I169" s="45"/>
      <c r="J169" s="45"/>
      <c r="K169" s="45"/>
      <c r="L169" s="45"/>
      <c r="M169" s="45"/>
    </row>
    <row r="170" spans="1:13" ht="15" x14ac:dyDescent="0.25">
      <c r="A170" s="45"/>
      <c r="B170" s="45"/>
      <c r="C170" s="45"/>
      <c r="D170" s="45"/>
      <c r="E170" s="45"/>
      <c r="F170" s="45"/>
      <c r="G170" s="45"/>
      <c r="H170" s="45"/>
      <c r="I170" s="45"/>
      <c r="J170" s="45"/>
      <c r="K170" s="45"/>
      <c r="L170" s="45"/>
      <c r="M170" s="45"/>
    </row>
    <row r="171" spans="1:13" ht="15" x14ac:dyDescent="0.25">
      <c r="A171" s="45"/>
      <c r="B171" s="45"/>
      <c r="C171" s="45"/>
      <c r="D171" s="45"/>
      <c r="E171" s="45"/>
      <c r="F171" s="45"/>
      <c r="G171" s="45"/>
      <c r="H171" s="45"/>
      <c r="I171" s="45"/>
      <c r="J171" s="45"/>
      <c r="K171" s="45"/>
      <c r="L171" s="45"/>
      <c r="M171" s="45"/>
    </row>
    <row r="172" spans="1:13" ht="15" x14ac:dyDescent="0.25">
      <c r="A172" s="45"/>
      <c r="B172" s="45"/>
      <c r="C172" s="45"/>
      <c r="D172" s="45"/>
      <c r="E172" s="45"/>
      <c r="F172" s="45"/>
      <c r="G172" s="45"/>
      <c r="H172" s="45"/>
      <c r="I172" s="45"/>
      <c r="J172" s="45"/>
      <c r="K172" s="45"/>
      <c r="L172" s="45"/>
      <c r="M172" s="45"/>
    </row>
    <row r="173" spans="1:13" ht="15" x14ac:dyDescent="0.25">
      <c r="A173" s="45"/>
      <c r="B173" s="45"/>
      <c r="C173" s="45"/>
      <c r="D173" s="45"/>
      <c r="E173" s="45"/>
      <c r="F173" s="45"/>
      <c r="G173" s="45"/>
      <c r="H173" s="45"/>
      <c r="I173" s="45"/>
      <c r="J173" s="45"/>
      <c r="K173" s="45"/>
      <c r="L173" s="45"/>
      <c r="M173" s="45"/>
    </row>
    <row r="174" spans="1:13" ht="15" x14ac:dyDescent="0.25">
      <c r="A174" s="45"/>
      <c r="B174" s="45"/>
      <c r="C174" s="45"/>
      <c r="D174" s="45"/>
      <c r="E174" s="45"/>
      <c r="F174" s="45"/>
      <c r="G174" s="45"/>
      <c r="H174" s="45"/>
      <c r="I174" s="45"/>
      <c r="J174" s="45"/>
      <c r="K174" s="45"/>
      <c r="L174" s="45"/>
      <c r="M174" s="45"/>
    </row>
    <row r="175" spans="1:13" ht="15" x14ac:dyDescent="0.25">
      <c r="A175" s="45"/>
      <c r="B175" s="45"/>
      <c r="C175" s="45"/>
      <c r="D175" s="45"/>
      <c r="E175" s="45"/>
      <c r="F175" s="45"/>
      <c r="G175" s="45"/>
      <c r="H175" s="45"/>
      <c r="I175" s="45"/>
      <c r="J175" s="45"/>
      <c r="K175" s="45"/>
      <c r="L175" s="45"/>
      <c r="M175" s="45"/>
    </row>
    <row r="176" spans="1:13" ht="15" x14ac:dyDescent="0.25">
      <c r="A176" s="45"/>
      <c r="B176" s="45"/>
      <c r="C176" s="45"/>
      <c r="D176" s="45"/>
      <c r="E176" s="45"/>
      <c r="F176" s="45"/>
      <c r="G176" s="45"/>
      <c r="H176" s="45"/>
      <c r="I176" s="45"/>
      <c r="J176" s="45"/>
      <c r="K176" s="45"/>
      <c r="L176" s="45"/>
      <c r="M176" s="45"/>
    </row>
    <row r="177" spans="1:13" ht="15" x14ac:dyDescent="0.25">
      <c r="A177" s="45"/>
      <c r="B177" s="45"/>
      <c r="C177" s="45"/>
      <c r="D177" s="45"/>
      <c r="E177" s="45"/>
      <c r="F177" s="45"/>
      <c r="G177" s="45"/>
      <c r="H177" s="45"/>
      <c r="I177" s="45"/>
      <c r="J177" s="45"/>
      <c r="K177" s="45"/>
      <c r="L177" s="45"/>
      <c r="M177" s="45"/>
    </row>
    <row r="178" spans="1:13" ht="15" x14ac:dyDescent="0.25">
      <c r="A178" s="45"/>
      <c r="B178" s="45"/>
      <c r="C178" s="45"/>
      <c r="D178" s="45"/>
      <c r="E178" s="45"/>
      <c r="F178" s="45"/>
      <c r="G178" s="45"/>
      <c r="H178" s="45"/>
      <c r="I178" s="45"/>
      <c r="J178" s="45"/>
      <c r="K178" s="45"/>
      <c r="L178" s="45"/>
      <c r="M178" s="45"/>
    </row>
    <row r="179" spans="1:13" ht="15" x14ac:dyDescent="0.25">
      <c r="A179" s="45"/>
      <c r="B179" s="45"/>
      <c r="C179" s="45"/>
      <c r="D179" s="45"/>
      <c r="E179" s="45"/>
      <c r="F179" s="45"/>
      <c r="G179" s="45"/>
      <c r="H179" s="45"/>
      <c r="I179" s="45"/>
      <c r="J179" s="45"/>
      <c r="K179" s="45"/>
      <c r="L179" s="45"/>
      <c r="M179" s="45"/>
    </row>
    <row r="180" spans="1:13" ht="15" x14ac:dyDescent="0.25">
      <c r="A180" s="45"/>
      <c r="B180" s="45"/>
      <c r="C180" s="45"/>
      <c r="D180" s="45"/>
      <c r="E180" s="45"/>
      <c r="F180" s="45"/>
      <c r="G180" s="45"/>
      <c r="H180" s="45"/>
      <c r="I180" s="45"/>
      <c r="J180" s="45"/>
      <c r="K180" s="45"/>
      <c r="L180" s="45"/>
      <c r="M180" s="45"/>
    </row>
    <row r="181" spans="1:13" ht="15" x14ac:dyDescent="0.25">
      <c r="A181" s="45"/>
      <c r="B181" s="45"/>
      <c r="C181" s="45"/>
      <c r="D181" s="45"/>
      <c r="E181" s="45"/>
      <c r="F181" s="45"/>
      <c r="G181" s="45"/>
      <c r="H181" s="45"/>
      <c r="I181" s="45"/>
      <c r="J181" s="45"/>
      <c r="K181" s="45"/>
      <c r="L181" s="45"/>
      <c r="M181" s="45"/>
    </row>
    <row r="182" spans="1:13" ht="15" x14ac:dyDescent="0.25">
      <c r="A182" s="45"/>
      <c r="B182" s="45"/>
      <c r="C182" s="45"/>
      <c r="D182" s="45"/>
      <c r="E182" s="45"/>
      <c r="F182" s="45"/>
      <c r="G182" s="45"/>
      <c r="H182" s="45"/>
      <c r="I182" s="45"/>
      <c r="J182" s="45"/>
      <c r="K182" s="45"/>
      <c r="L182" s="45"/>
      <c r="M182" s="45"/>
    </row>
    <row r="183" spans="1:13" ht="15" x14ac:dyDescent="0.25">
      <c r="A183" s="45"/>
      <c r="B183" s="45"/>
      <c r="C183" s="45"/>
      <c r="D183" s="45"/>
      <c r="E183" s="45"/>
      <c r="F183" s="45"/>
      <c r="G183" s="45"/>
      <c r="H183" s="45"/>
      <c r="I183" s="45"/>
      <c r="J183" s="45"/>
      <c r="K183" s="45"/>
      <c r="L183" s="45"/>
      <c r="M183" s="45"/>
    </row>
    <row r="184" spans="1:13" ht="15" x14ac:dyDescent="0.25">
      <c r="A184" s="45"/>
      <c r="B184" s="45"/>
      <c r="C184" s="45"/>
      <c r="D184" s="45"/>
      <c r="E184" s="45"/>
      <c r="F184" s="45"/>
      <c r="G184" s="45"/>
      <c r="H184" s="45"/>
      <c r="I184" s="45"/>
      <c r="J184" s="45"/>
      <c r="K184" s="45"/>
      <c r="L184" s="45"/>
      <c r="M184" s="45"/>
    </row>
    <row r="185" spans="1:13" ht="15" x14ac:dyDescent="0.25">
      <c r="A185" s="45"/>
      <c r="B185" s="45"/>
      <c r="C185" s="45"/>
      <c r="D185" s="45"/>
      <c r="E185" s="45"/>
      <c r="F185" s="45"/>
      <c r="G185" s="45"/>
      <c r="H185" s="45"/>
      <c r="I185" s="45"/>
      <c r="J185" s="45"/>
      <c r="K185" s="45"/>
      <c r="L185" s="45"/>
      <c r="M185" s="45"/>
    </row>
    <row r="186" spans="1:13" ht="15" x14ac:dyDescent="0.25">
      <c r="A186" s="45"/>
      <c r="B186" s="45"/>
      <c r="C186" s="45"/>
      <c r="D186" s="45"/>
      <c r="E186" s="45"/>
      <c r="F186" s="45"/>
      <c r="G186" s="45"/>
      <c r="H186" s="45"/>
      <c r="I186" s="45"/>
      <c r="J186" s="45"/>
      <c r="K186" s="45"/>
      <c r="L186" s="45"/>
      <c r="M186" s="45"/>
    </row>
    <row r="187" spans="1:13" ht="15" x14ac:dyDescent="0.25">
      <c r="A187" s="45"/>
      <c r="B187" s="45"/>
      <c r="C187" s="45"/>
      <c r="D187" s="45"/>
      <c r="E187" s="45"/>
      <c r="F187" s="45"/>
      <c r="G187" s="45"/>
      <c r="H187" s="45"/>
      <c r="I187" s="45"/>
      <c r="J187" s="45"/>
      <c r="K187" s="45"/>
      <c r="L187" s="45"/>
      <c r="M187" s="45"/>
    </row>
    <row r="188" spans="1:13" ht="15" x14ac:dyDescent="0.25">
      <c r="A188" s="45"/>
      <c r="B188" s="45"/>
      <c r="C188" s="45"/>
      <c r="D188" s="45"/>
      <c r="E188" s="45"/>
      <c r="F188" s="45"/>
      <c r="G188" s="45"/>
      <c r="H188" s="45"/>
      <c r="I188" s="45"/>
      <c r="J188" s="45"/>
      <c r="K188" s="45"/>
      <c r="L188" s="45"/>
      <c r="M188" s="45"/>
    </row>
    <row r="189" spans="1:13" ht="15" x14ac:dyDescent="0.25">
      <c r="A189" s="45"/>
      <c r="B189" s="45"/>
      <c r="C189" s="45"/>
      <c r="D189" s="45"/>
      <c r="E189" s="45"/>
      <c r="F189" s="45"/>
      <c r="G189" s="45"/>
      <c r="H189" s="45"/>
      <c r="I189" s="45"/>
      <c r="J189" s="45"/>
      <c r="K189" s="45"/>
      <c r="L189" s="45"/>
      <c r="M189" s="45"/>
    </row>
    <row r="190" spans="1:13" ht="15" x14ac:dyDescent="0.25">
      <c r="A190" s="45"/>
      <c r="B190" s="45"/>
      <c r="C190" s="45"/>
      <c r="D190" s="45"/>
      <c r="E190" s="45"/>
      <c r="F190" s="45"/>
      <c r="G190" s="45"/>
      <c r="H190" s="45"/>
      <c r="I190" s="45"/>
      <c r="J190" s="45"/>
      <c r="K190" s="45"/>
      <c r="L190" s="45"/>
      <c r="M190" s="45"/>
    </row>
    <row r="191" spans="1:13" ht="15" x14ac:dyDescent="0.25">
      <c r="A191" s="45"/>
      <c r="B191" s="45"/>
      <c r="C191" s="45"/>
      <c r="D191" s="45"/>
      <c r="E191" s="45"/>
      <c r="F191" s="45"/>
      <c r="G191" s="45"/>
      <c r="H191" s="45"/>
      <c r="I191" s="45"/>
      <c r="J191" s="45"/>
      <c r="K191" s="45"/>
      <c r="L191" s="45"/>
      <c r="M191" s="45"/>
    </row>
    <row r="192" spans="1:13" ht="15" x14ac:dyDescent="0.25">
      <c r="A192" s="45"/>
      <c r="B192" s="45"/>
      <c r="C192" s="45"/>
      <c r="D192" s="45"/>
      <c r="E192" s="45"/>
      <c r="F192" s="45"/>
      <c r="G192" s="45"/>
      <c r="H192" s="45"/>
      <c r="I192" s="45"/>
      <c r="J192" s="45"/>
      <c r="K192" s="45"/>
      <c r="L192" s="45"/>
      <c r="M192" s="45"/>
    </row>
    <row r="193" spans="1:13" ht="15" x14ac:dyDescent="0.25">
      <c r="A193" s="45"/>
      <c r="B193" s="45"/>
      <c r="C193" s="45"/>
      <c r="D193" s="45"/>
      <c r="E193" s="45"/>
      <c r="F193" s="45"/>
      <c r="G193" s="45"/>
      <c r="H193" s="45"/>
      <c r="I193" s="45"/>
      <c r="J193" s="45"/>
      <c r="K193" s="45"/>
      <c r="L193" s="45"/>
      <c r="M193" s="45"/>
    </row>
    <row r="194" spans="1:13" ht="15" x14ac:dyDescent="0.25">
      <c r="A194" s="45"/>
      <c r="B194" s="45"/>
      <c r="C194" s="45"/>
      <c r="D194" s="45"/>
      <c r="E194" s="45"/>
      <c r="F194" s="45"/>
      <c r="G194" s="45"/>
      <c r="H194" s="45"/>
      <c r="I194" s="45"/>
      <c r="J194" s="45"/>
      <c r="K194" s="45"/>
      <c r="L194" s="45"/>
      <c r="M194" s="45"/>
    </row>
    <row r="195" spans="1:13" ht="15" x14ac:dyDescent="0.25">
      <c r="A195" s="45"/>
      <c r="B195" s="45"/>
      <c r="C195" s="45"/>
      <c r="D195" s="45"/>
      <c r="E195" s="45"/>
      <c r="F195" s="45"/>
      <c r="G195" s="45"/>
      <c r="H195" s="45"/>
      <c r="I195" s="45"/>
      <c r="J195" s="45"/>
      <c r="K195" s="45"/>
      <c r="L195" s="45"/>
      <c r="M195" s="45"/>
    </row>
    <row r="196" spans="1:13" ht="15" x14ac:dyDescent="0.25">
      <c r="A196" s="45"/>
      <c r="B196" s="45"/>
      <c r="C196" s="45"/>
      <c r="D196" s="45"/>
      <c r="E196" s="45"/>
      <c r="F196" s="45"/>
      <c r="G196" s="45"/>
      <c r="H196" s="45"/>
      <c r="I196" s="45"/>
      <c r="J196" s="45"/>
      <c r="K196" s="45"/>
      <c r="L196" s="45"/>
      <c r="M196" s="45"/>
    </row>
    <row r="197" spans="1:13" ht="15" x14ac:dyDescent="0.25">
      <c r="A197" s="45"/>
      <c r="B197" s="45"/>
      <c r="C197" s="45"/>
      <c r="D197" s="45"/>
      <c r="E197" s="45"/>
      <c r="F197" s="45"/>
      <c r="G197" s="45"/>
      <c r="H197" s="45"/>
      <c r="I197" s="45"/>
      <c r="J197" s="45"/>
      <c r="K197" s="45"/>
      <c r="L197" s="45"/>
      <c r="M197" s="45"/>
    </row>
    <row r="198" spans="1:13" ht="15" x14ac:dyDescent="0.25">
      <c r="A198" s="45"/>
      <c r="B198" s="45"/>
      <c r="C198" s="45"/>
      <c r="D198" s="45"/>
      <c r="E198" s="45"/>
      <c r="F198" s="45"/>
      <c r="G198" s="45"/>
      <c r="H198" s="45"/>
      <c r="I198" s="45"/>
      <c r="J198" s="45"/>
      <c r="K198" s="45"/>
      <c r="L198" s="45"/>
      <c r="M198" s="45"/>
    </row>
    <row r="199" spans="1:13" ht="15" x14ac:dyDescent="0.25">
      <c r="A199" s="45"/>
      <c r="B199" s="45"/>
      <c r="C199" s="45"/>
      <c r="D199" s="45"/>
      <c r="E199" s="45"/>
      <c r="F199" s="45"/>
      <c r="G199" s="45"/>
      <c r="H199" s="45"/>
      <c r="I199" s="45"/>
      <c r="J199" s="45"/>
      <c r="K199" s="45"/>
      <c r="L199" s="45"/>
      <c r="M199" s="45"/>
    </row>
    <row r="200" spans="1:13" ht="15" x14ac:dyDescent="0.25">
      <c r="A200" s="45"/>
      <c r="B200" s="45"/>
      <c r="C200" s="45"/>
      <c r="D200" s="45"/>
      <c r="E200" s="45"/>
      <c r="F200" s="45"/>
      <c r="G200" s="45"/>
      <c r="H200" s="45"/>
      <c r="I200" s="45"/>
      <c r="J200" s="45"/>
      <c r="K200" s="45"/>
      <c r="L200" s="45"/>
      <c r="M200" s="45"/>
    </row>
    <row r="201" spans="1:13" ht="15" x14ac:dyDescent="0.25">
      <c r="A201" s="45"/>
      <c r="B201" s="45"/>
      <c r="C201" s="45"/>
      <c r="D201" s="45"/>
      <c r="E201" s="45"/>
      <c r="F201" s="45"/>
      <c r="G201" s="45"/>
      <c r="H201" s="45"/>
      <c r="I201" s="45"/>
      <c r="J201" s="45"/>
      <c r="K201" s="45"/>
      <c r="L201" s="45"/>
      <c r="M201" s="45"/>
    </row>
    <row r="202" spans="1:13" ht="15" x14ac:dyDescent="0.25">
      <c r="A202" s="45"/>
      <c r="B202" s="45"/>
      <c r="C202" s="45"/>
      <c r="D202" s="45"/>
      <c r="E202" s="45"/>
      <c r="F202" s="45"/>
      <c r="G202" s="45"/>
      <c r="H202" s="45"/>
      <c r="I202" s="45"/>
      <c r="J202" s="45"/>
      <c r="K202" s="45"/>
      <c r="L202" s="45"/>
      <c r="M202" s="45"/>
    </row>
    <row r="203" spans="1:13" ht="15" x14ac:dyDescent="0.25">
      <c r="A203" s="45"/>
      <c r="B203" s="45"/>
      <c r="C203" s="45"/>
      <c r="D203" s="45"/>
      <c r="E203" s="45"/>
      <c r="F203" s="45"/>
      <c r="G203" s="45"/>
      <c r="H203" s="45"/>
      <c r="I203" s="45"/>
      <c r="J203" s="45"/>
      <c r="K203" s="45"/>
      <c r="L203" s="45"/>
      <c r="M203" s="45"/>
    </row>
    <row r="204" spans="1:13" ht="15" x14ac:dyDescent="0.25">
      <c r="A204" s="45"/>
      <c r="B204" s="45"/>
      <c r="C204" s="45"/>
      <c r="D204" s="45"/>
      <c r="E204" s="45"/>
      <c r="F204" s="45"/>
      <c r="G204" s="45"/>
      <c r="H204" s="45"/>
      <c r="I204" s="45"/>
      <c r="J204" s="45"/>
      <c r="K204" s="45"/>
      <c r="L204" s="45"/>
      <c r="M204" s="45"/>
    </row>
    <row r="205" spans="1:13" ht="15" x14ac:dyDescent="0.25">
      <c r="A205" s="45"/>
      <c r="B205" s="45"/>
      <c r="C205" s="45"/>
      <c r="D205" s="45"/>
      <c r="E205" s="45"/>
      <c r="F205" s="45"/>
      <c r="G205" s="45"/>
      <c r="H205" s="45"/>
      <c r="I205" s="45"/>
      <c r="J205" s="45"/>
      <c r="K205" s="45"/>
      <c r="L205" s="45"/>
      <c r="M205" s="45"/>
    </row>
    <row r="206" spans="1:13" ht="15" x14ac:dyDescent="0.25">
      <c r="A206" s="45"/>
      <c r="B206" s="45"/>
      <c r="C206" s="45"/>
      <c r="D206" s="45"/>
      <c r="E206" s="45"/>
      <c r="F206" s="45"/>
      <c r="G206" s="45"/>
      <c r="H206" s="45"/>
      <c r="I206" s="45"/>
      <c r="J206" s="45"/>
      <c r="K206" s="45"/>
      <c r="L206" s="45"/>
      <c r="M206" s="45"/>
    </row>
    <row r="207" spans="1:13" ht="15" x14ac:dyDescent="0.25">
      <c r="A207" s="45"/>
      <c r="B207" s="45"/>
      <c r="C207" s="45"/>
      <c r="D207" s="45"/>
      <c r="E207" s="45"/>
      <c r="F207" s="45"/>
      <c r="G207" s="45"/>
      <c r="H207" s="45"/>
      <c r="I207" s="45"/>
      <c r="J207" s="45"/>
      <c r="K207" s="45"/>
      <c r="L207" s="45"/>
      <c r="M207" s="45"/>
    </row>
    <row r="208" spans="1:13" ht="15" x14ac:dyDescent="0.25">
      <c r="A208" s="45"/>
      <c r="B208" s="45"/>
      <c r="C208" s="45"/>
      <c r="D208" s="45"/>
      <c r="E208" s="45"/>
      <c r="F208" s="45"/>
      <c r="G208" s="45"/>
      <c r="H208" s="45"/>
      <c r="I208" s="45"/>
      <c r="J208" s="45"/>
      <c r="K208" s="45"/>
      <c r="L208" s="45"/>
      <c r="M208" s="45"/>
    </row>
    <row r="209" spans="1:13" ht="15" x14ac:dyDescent="0.25">
      <c r="A209" s="45"/>
      <c r="B209" s="45"/>
      <c r="C209" s="45"/>
      <c r="D209" s="45"/>
      <c r="E209" s="45"/>
      <c r="F209" s="45"/>
      <c r="G209" s="45"/>
      <c r="H209" s="45"/>
      <c r="I209" s="45"/>
      <c r="J209" s="45"/>
      <c r="K209" s="45"/>
      <c r="L209" s="45"/>
      <c r="M209" s="45"/>
    </row>
  </sheetData>
  <mergeCells count="1">
    <mergeCell ref="B4:I4"/>
  </mergeCells>
  <printOptions horizontalCentered="1" verticalCentered="1"/>
  <pageMargins left="0.78740157480314965" right="0.78740157480314965" top="0.98425196850393704" bottom="0.98425196850393704" header="0.51181102362204722" footer="0.51181102362204722"/>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52"/>
  <sheetViews>
    <sheetView workbookViewId="0"/>
  </sheetViews>
  <sheetFormatPr baseColWidth="10" defaultColWidth="10.88671875" defaultRowHeight="13.2" x14ac:dyDescent="0.25"/>
  <cols>
    <col min="1" max="1" width="9.33203125" style="3" customWidth="1"/>
    <col min="2" max="2" width="14.21875" style="3" customWidth="1"/>
    <col min="3" max="3" width="14.44140625" style="3" customWidth="1"/>
    <col min="4" max="4" width="17.5546875" style="3" customWidth="1"/>
    <col min="5" max="10" width="13.77734375" style="3" customWidth="1"/>
    <col min="11" max="53" width="6.33203125" style="3" customWidth="1"/>
    <col min="54" max="234" width="10.88671875" style="3"/>
    <col min="235" max="309" width="6.33203125" style="3" customWidth="1"/>
    <col min="310" max="490" width="10.88671875" style="3"/>
    <col min="491" max="565" width="6.33203125" style="3" customWidth="1"/>
    <col min="566" max="746" width="10.88671875" style="3"/>
    <col min="747" max="821" width="6.33203125" style="3" customWidth="1"/>
    <col min="822" max="1002" width="10.88671875" style="3"/>
    <col min="1003" max="1077" width="6.33203125" style="3" customWidth="1"/>
    <col min="1078" max="1258" width="10.88671875" style="3"/>
    <col min="1259" max="1333" width="6.33203125" style="3" customWidth="1"/>
    <col min="1334" max="1514" width="10.88671875" style="3"/>
    <col min="1515" max="1589" width="6.33203125" style="3" customWidth="1"/>
    <col min="1590" max="1770" width="10.88671875" style="3"/>
    <col min="1771" max="1845" width="6.33203125" style="3" customWidth="1"/>
    <col min="1846" max="2026" width="10.88671875" style="3"/>
    <col min="2027" max="2101" width="6.33203125" style="3" customWidth="1"/>
    <col min="2102" max="2282" width="10.88671875" style="3"/>
    <col min="2283" max="2357" width="6.33203125" style="3" customWidth="1"/>
    <col min="2358" max="2538" width="10.88671875" style="3"/>
    <col min="2539" max="2613" width="6.33203125" style="3" customWidth="1"/>
    <col min="2614" max="2794" width="10.88671875" style="3"/>
    <col min="2795" max="2869" width="6.33203125" style="3" customWidth="1"/>
    <col min="2870" max="3050" width="10.88671875" style="3"/>
    <col min="3051" max="3125" width="6.33203125" style="3" customWidth="1"/>
    <col min="3126" max="3306" width="10.88671875" style="3"/>
    <col min="3307" max="3381" width="6.33203125" style="3" customWidth="1"/>
    <col min="3382" max="3562" width="10.88671875" style="3"/>
    <col min="3563" max="3637" width="6.33203125" style="3" customWidth="1"/>
    <col min="3638" max="3818" width="10.88671875" style="3"/>
    <col min="3819" max="3893" width="6.33203125" style="3" customWidth="1"/>
    <col min="3894" max="4074" width="10.88671875" style="3"/>
    <col min="4075" max="4149" width="6.33203125" style="3" customWidth="1"/>
    <col min="4150" max="4330" width="10.88671875" style="3"/>
    <col min="4331" max="4405" width="6.33203125" style="3" customWidth="1"/>
    <col min="4406" max="4586" width="10.88671875" style="3"/>
    <col min="4587" max="4661" width="6.33203125" style="3" customWidth="1"/>
    <col min="4662" max="4842" width="10.88671875" style="3"/>
    <col min="4843" max="4917" width="6.33203125" style="3" customWidth="1"/>
    <col min="4918" max="5098" width="10.88671875" style="3"/>
    <col min="5099" max="5173" width="6.33203125" style="3" customWidth="1"/>
    <col min="5174" max="5354" width="10.88671875" style="3"/>
    <col min="5355" max="5429" width="6.33203125" style="3" customWidth="1"/>
    <col min="5430" max="5610" width="10.88671875" style="3"/>
    <col min="5611" max="5685" width="6.33203125" style="3" customWidth="1"/>
    <col min="5686" max="5866" width="10.88671875" style="3"/>
    <col min="5867" max="5941" width="6.33203125" style="3" customWidth="1"/>
    <col min="5942" max="6122" width="10.88671875" style="3"/>
    <col min="6123" max="6197" width="6.33203125" style="3" customWidth="1"/>
    <col min="6198" max="6378" width="10.88671875" style="3"/>
    <col min="6379" max="6453" width="6.33203125" style="3" customWidth="1"/>
    <col min="6454" max="6634" width="10.88671875" style="3"/>
    <col min="6635" max="6709" width="6.33203125" style="3" customWidth="1"/>
    <col min="6710" max="6890" width="10.88671875" style="3"/>
    <col min="6891" max="6965" width="6.33203125" style="3" customWidth="1"/>
    <col min="6966" max="7146" width="10.88671875" style="3"/>
    <col min="7147" max="7221" width="6.33203125" style="3" customWidth="1"/>
    <col min="7222" max="7402" width="10.88671875" style="3"/>
    <col min="7403" max="7477" width="6.33203125" style="3" customWidth="1"/>
    <col min="7478" max="7658" width="10.88671875" style="3"/>
    <col min="7659" max="7733" width="6.33203125" style="3" customWidth="1"/>
    <col min="7734" max="7914" width="10.88671875" style="3"/>
    <col min="7915" max="7989" width="6.33203125" style="3" customWidth="1"/>
    <col min="7990" max="8170" width="10.88671875" style="3"/>
    <col min="8171" max="8245" width="6.33203125" style="3" customWidth="1"/>
    <col min="8246" max="8426" width="10.88671875" style="3"/>
    <col min="8427" max="8501" width="6.33203125" style="3" customWidth="1"/>
    <col min="8502" max="8682" width="10.88671875" style="3"/>
    <col min="8683" max="8757" width="6.33203125" style="3" customWidth="1"/>
    <col min="8758" max="8938" width="10.88671875" style="3"/>
    <col min="8939" max="9013" width="6.33203125" style="3" customWidth="1"/>
    <col min="9014" max="9194" width="10.88671875" style="3"/>
    <col min="9195" max="9269" width="6.33203125" style="3" customWidth="1"/>
    <col min="9270" max="9450" width="10.88671875" style="3"/>
    <col min="9451" max="9525" width="6.33203125" style="3" customWidth="1"/>
    <col min="9526" max="9706" width="10.88671875" style="3"/>
    <col min="9707" max="9781" width="6.33203125" style="3" customWidth="1"/>
    <col min="9782" max="9962" width="10.88671875" style="3"/>
    <col min="9963" max="10037" width="6.33203125" style="3" customWidth="1"/>
    <col min="10038" max="10218" width="10.88671875" style="3"/>
    <col min="10219" max="10293" width="6.33203125" style="3" customWidth="1"/>
    <col min="10294" max="10474" width="10.88671875" style="3"/>
    <col min="10475" max="10549" width="6.33203125" style="3" customWidth="1"/>
    <col min="10550" max="10730" width="10.88671875" style="3"/>
    <col min="10731" max="10805" width="6.33203125" style="3" customWidth="1"/>
    <col min="10806" max="10986" width="10.88671875" style="3"/>
    <col min="10987" max="11061" width="6.33203125" style="3" customWidth="1"/>
    <col min="11062" max="11242" width="10.88671875" style="3"/>
    <col min="11243" max="11317" width="6.33203125" style="3" customWidth="1"/>
    <col min="11318" max="11498" width="10.88671875" style="3"/>
    <col min="11499" max="11573" width="6.33203125" style="3" customWidth="1"/>
    <col min="11574" max="11754" width="10.88671875" style="3"/>
    <col min="11755" max="11829" width="6.33203125" style="3" customWidth="1"/>
    <col min="11830" max="12010" width="10.88671875" style="3"/>
    <col min="12011" max="12085" width="6.33203125" style="3" customWidth="1"/>
    <col min="12086" max="12266" width="10.88671875" style="3"/>
    <col min="12267" max="12341" width="6.33203125" style="3" customWidth="1"/>
    <col min="12342" max="12522" width="10.88671875" style="3"/>
    <col min="12523" max="12597" width="6.33203125" style="3" customWidth="1"/>
    <col min="12598" max="12778" width="10.88671875" style="3"/>
    <col min="12779" max="12853" width="6.33203125" style="3" customWidth="1"/>
    <col min="12854" max="13034" width="10.88671875" style="3"/>
    <col min="13035" max="13109" width="6.33203125" style="3" customWidth="1"/>
    <col min="13110" max="13290" width="10.88671875" style="3"/>
    <col min="13291" max="13365" width="6.33203125" style="3" customWidth="1"/>
    <col min="13366" max="13546" width="10.88671875" style="3"/>
    <col min="13547" max="13621" width="6.33203125" style="3" customWidth="1"/>
    <col min="13622" max="13802" width="10.88671875" style="3"/>
    <col min="13803" max="13877" width="6.33203125" style="3" customWidth="1"/>
    <col min="13878" max="14058" width="10.88671875" style="3"/>
    <col min="14059" max="14133" width="6.33203125" style="3" customWidth="1"/>
    <col min="14134" max="14314" width="10.88671875" style="3"/>
    <col min="14315" max="14389" width="6.33203125" style="3" customWidth="1"/>
    <col min="14390" max="14570" width="10.88671875" style="3"/>
    <col min="14571" max="14645" width="6.33203125" style="3" customWidth="1"/>
    <col min="14646" max="14826" width="10.88671875" style="3"/>
    <col min="14827" max="14901" width="6.33203125" style="3" customWidth="1"/>
    <col min="14902" max="15082" width="10.88671875" style="3"/>
    <col min="15083" max="15157" width="6.33203125" style="3" customWidth="1"/>
    <col min="15158" max="15338" width="10.88671875" style="3"/>
    <col min="15339" max="15413" width="6.33203125" style="3" customWidth="1"/>
    <col min="15414" max="15594" width="10.88671875" style="3"/>
    <col min="15595" max="15669" width="6.33203125" style="3" customWidth="1"/>
    <col min="15670" max="15850" width="10.88671875" style="3"/>
    <col min="15851" max="15925" width="6.33203125" style="3" customWidth="1"/>
    <col min="15926" max="16106" width="10.88671875" style="3"/>
    <col min="16107" max="16181" width="6.33203125" style="3" customWidth="1"/>
    <col min="16182" max="16384" width="10.88671875" style="3"/>
  </cols>
  <sheetData>
    <row r="1" spans="1:4" ht="13.95" customHeight="1" x14ac:dyDescent="0.3">
      <c r="A1" s="4" t="s">
        <v>16</v>
      </c>
      <c r="B1" s="10"/>
    </row>
    <row r="2" spans="1:4" ht="13.95" customHeight="1" x14ac:dyDescent="0.25">
      <c r="A2" s="19" t="s">
        <v>72</v>
      </c>
      <c r="B2" s="10"/>
    </row>
    <row r="3" spans="1:4" ht="73.8" customHeight="1" x14ac:dyDescent="0.25">
      <c r="A3" s="11"/>
      <c r="B3" s="14" t="s">
        <v>15</v>
      </c>
      <c r="C3" s="14" t="s">
        <v>14</v>
      </c>
      <c r="D3" s="14" t="s">
        <v>13</v>
      </c>
    </row>
    <row r="4" spans="1:4" ht="13.95" customHeight="1" x14ac:dyDescent="0.25">
      <c r="A4" s="11">
        <v>1820</v>
      </c>
      <c r="B4" s="12">
        <v>25.835635231113219</v>
      </c>
      <c r="C4" s="12">
        <v>32.294544038891523</v>
      </c>
      <c r="D4" s="13">
        <v>0.1204668918030765</v>
      </c>
    </row>
    <row r="5" spans="1:4" ht="13.95" customHeight="1" x14ac:dyDescent="0.25">
      <c r="A5" s="11">
        <v>1830</v>
      </c>
      <c r="B5" s="12">
        <v>25.82038312058344</v>
      </c>
      <c r="C5" s="12">
        <v>32.275478900729297</v>
      </c>
      <c r="D5" s="13">
        <v>0.1271626474462616</v>
      </c>
    </row>
    <row r="6" spans="1:4" ht="13.95" customHeight="1" x14ac:dyDescent="0.25">
      <c r="A6" s="11">
        <v>1840</v>
      </c>
      <c r="B6" s="12">
        <v>25.90264364223577</v>
      </c>
      <c r="C6" s="12">
        <v>32.37830455279471</v>
      </c>
      <c r="D6" s="13">
        <v>0.13385840308944666</v>
      </c>
    </row>
    <row r="7" spans="1:4" ht="13.95" customHeight="1" x14ac:dyDescent="0.25">
      <c r="A7" s="11">
        <v>1850</v>
      </c>
      <c r="B7" s="12">
        <v>26.077668385685264</v>
      </c>
      <c r="C7" s="12">
        <v>32.597085482106579</v>
      </c>
      <c r="D7" s="13">
        <v>0.14055415873263177</v>
      </c>
    </row>
    <row r="8" spans="1:4" ht="13.95" customHeight="1" x14ac:dyDescent="0.25">
      <c r="A8" s="11">
        <v>1860</v>
      </c>
      <c r="B8" s="12">
        <v>26.231669010782937</v>
      </c>
      <c r="C8" s="12">
        <v>32.451549291690235</v>
      </c>
      <c r="D8" s="13">
        <v>0.16357046335072883</v>
      </c>
    </row>
    <row r="9" spans="1:4" ht="13.95" customHeight="1" x14ac:dyDescent="0.25">
      <c r="A9" s="11">
        <v>1870</v>
      </c>
      <c r="B9" s="12">
        <v>26.423909985935303</v>
      </c>
      <c r="C9" s="12">
        <v>32.355808146043231</v>
      </c>
      <c r="D9" s="13">
        <v>0.18740554497684236</v>
      </c>
    </row>
    <row r="10" spans="1:4" ht="13.95" customHeight="1" x14ac:dyDescent="0.25">
      <c r="A10" s="11">
        <v>1880</v>
      </c>
      <c r="B10" s="12">
        <v>26.769831223628692</v>
      </c>
      <c r="C10" s="12">
        <v>32.44828027106508</v>
      </c>
      <c r="D10" s="13">
        <v>0.19628455602087461</v>
      </c>
    </row>
    <row r="11" spans="1:4" ht="13.95" customHeight="1" x14ac:dyDescent="0.25">
      <c r="A11" s="11">
        <v>1890</v>
      </c>
      <c r="B11" s="12">
        <v>27.85</v>
      </c>
      <c r="C11" s="12">
        <v>33.42</v>
      </c>
      <c r="D11" s="13">
        <v>0.20516356706490682</v>
      </c>
    </row>
    <row r="12" spans="1:4" ht="13.95" customHeight="1" x14ac:dyDescent="0.25">
      <c r="A12" s="11">
        <v>1900</v>
      </c>
      <c r="B12" s="12">
        <v>29.75</v>
      </c>
      <c r="C12" s="12">
        <v>35.346534653465348</v>
      </c>
      <c r="D12" s="13">
        <v>0.21404257810893904</v>
      </c>
    </row>
    <row r="13" spans="1:4" ht="13.95" customHeight="1" x14ac:dyDescent="0.25">
      <c r="A13" s="11">
        <v>1910</v>
      </c>
      <c r="B13" s="12">
        <v>31.799999999999997</v>
      </c>
      <c r="C13" s="12">
        <v>37.411764705882348</v>
      </c>
      <c r="D13" s="13">
        <v>0.26445601917401573</v>
      </c>
    </row>
    <row r="14" spans="1:4" ht="13.95" customHeight="1" x14ac:dyDescent="0.25">
      <c r="A14" s="11">
        <v>1920</v>
      </c>
      <c r="B14" s="12">
        <v>34.599999999999994</v>
      </c>
      <c r="C14" s="12">
        <v>40.105374077976805</v>
      </c>
      <c r="D14" s="13">
        <v>0.31623163220068795</v>
      </c>
    </row>
    <row r="15" spans="1:4" ht="13.95" customHeight="1" x14ac:dyDescent="0.25">
      <c r="A15" s="11">
        <v>1930</v>
      </c>
      <c r="B15" s="12">
        <v>38.200000000000003</v>
      </c>
      <c r="C15" s="12">
        <v>43.634475597092418</v>
      </c>
      <c r="D15" s="13">
        <v>0.32527629458655594</v>
      </c>
    </row>
    <row r="16" spans="1:4" ht="13.95" customHeight="1" x14ac:dyDescent="0.25">
      <c r="A16" s="11">
        <v>1940</v>
      </c>
      <c r="B16" s="12">
        <v>41.75</v>
      </c>
      <c r="C16" s="12">
        <v>47.006141248720574</v>
      </c>
      <c r="D16" s="13">
        <v>0.41879224362813611</v>
      </c>
    </row>
    <row r="17" spans="1:4" ht="13.95" customHeight="1" x14ac:dyDescent="0.25">
      <c r="A17" s="11">
        <v>1950</v>
      </c>
      <c r="B17" s="12">
        <v>47.15</v>
      </c>
      <c r="C17" s="12">
        <v>52.336024217961658</v>
      </c>
      <c r="D17" s="13">
        <v>0.35959376306528712</v>
      </c>
    </row>
    <row r="18" spans="1:4" ht="13.95" customHeight="1" x14ac:dyDescent="0.25">
      <c r="A18" s="11">
        <v>1960</v>
      </c>
      <c r="B18" s="12">
        <v>53.4</v>
      </c>
      <c r="C18" s="12">
        <v>58.447761194029852</v>
      </c>
      <c r="D18" s="13">
        <v>0.41620376429533024</v>
      </c>
    </row>
    <row r="19" spans="1:4" ht="13.95" customHeight="1" x14ac:dyDescent="0.25">
      <c r="A19" s="11">
        <v>1970</v>
      </c>
      <c r="B19" s="12">
        <v>58.8</v>
      </c>
      <c r="C19" s="12">
        <v>63.473994111874383</v>
      </c>
      <c r="D19" s="13">
        <v>0.55622615122395391</v>
      </c>
    </row>
    <row r="20" spans="1:4" ht="13.95" customHeight="1" x14ac:dyDescent="0.25">
      <c r="A20" s="11">
        <v>1980</v>
      </c>
      <c r="B20" s="12">
        <v>63.099999999999994</v>
      </c>
      <c r="C20" s="12">
        <v>67.192642787996121</v>
      </c>
      <c r="D20" s="13">
        <v>0.56052562431682718</v>
      </c>
    </row>
    <row r="21" spans="1:4" ht="13.95" customHeight="1" x14ac:dyDescent="0.25">
      <c r="A21" s="11">
        <v>1990</v>
      </c>
      <c r="B21" s="12">
        <v>65.599999999999994</v>
      </c>
      <c r="C21" s="12">
        <v>68.920725883476592</v>
      </c>
      <c r="D21" s="13">
        <v>0.68250848441367717</v>
      </c>
    </row>
    <row r="22" spans="1:4" ht="13.95" customHeight="1" x14ac:dyDescent="0.25">
      <c r="A22" s="11">
        <v>2000</v>
      </c>
      <c r="B22" s="12">
        <v>67.849999999999994</v>
      </c>
      <c r="C22" s="12">
        <v>70.344015080113095</v>
      </c>
      <c r="D22" s="13">
        <v>0.80784883720930234</v>
      </c>
    </row>
    <row r="23" spans="1:4" ht="13.95" customHeight="1" x14ac:dyDescent="0.25">
      <c r="A23" s="11">
        <v>2010</v>
      </c>
      <c r="B23" s="12">
        <v>70.099999999999994</v>
      </c>
      <c r="C23" s="12">
        <v>71.730232558139534</v>
      </c>
      <c r="D23" s="13">
        <v>0.82664468412840675</v>
      </c>
    </row>
    <row r="24" spans="1:4" ht="13.95" customHeight="1" x14ac:dyDescent="0.25">
      <c r="A24" s="11">
        <v>2020</v>
      </c>
      <c r="B24" s="12">
        <v>72.424613117170225</v>
      </c>
      <c r="C24" s="12">
        <v>73.156174865828504</v>
      </c>
      <c r="D24" s="13">
        <v>0.84544053104751116</v>
      </c>
    </row>
    <row r="25" spans="1:4" ht="13.95" customHeight="1" x14ac:dyDescent="0.25">
      <c r="A25" s="11"/>
      <c r="B25" s="10"/>
      <c r="C25" s="10"/>
      <c r="D25" s="10"/>
    </row>
    <row r="26" spans="1:4" ht="13.95" customHeight="1" x14ac:dyDescent="0.25">
      <c r="B26" s="10"/>
    </row>
    <row r="27" spans="1:4" ht="13.95" customHeight="1" x14ac:dyDescent="0.25">
      <c r="B27" s="10"/>
    </row>
    <row r="28" spans="1:4" ht="13.95" customHeight="1" x14ac:dyDescent="0.25">
      <c r="B28" s="10"/>
    </row>
    <row r="29" spans="1:4" ht="13.95" customHeight="1" x14ac:dyDescent="0.25">
      <c r="B29" s="10"/>
    </row>
    <row r="30" spans="1:4" ht="9.9" customHeight="1" x14ac:dyDescent="0.25">
      <c r="B30" s="10"/>
    </row>
    <row r="31" spans="1:4" ht="9.9" customHeight="1" x14ac:dyDescent="0.25">
      <c r="B31" s="10"/>
    </row>
    <row r="32" spans="1:4" ht="9.9" customHeight="1" x14ac:dyDescent="0.25">
      <c r="B32" s="10"/>
    </row>
    <row r="33" spans="2:2" ht="9.9" customHeight="1" x14ac:dyDescent="0.25">
      <c r="B33" s="10"/>
    </row>
    <row r="34" spans="2:2" ht="9.9" customHeight="1" x14ac:dyDescent="0.25">
      <c r="B34" s="10"/>
    </row>
    <row r="35" spans="2:2" ht="9.9" customHeight="1" x14ac:dyDescent="0.25">
      <c r="B35" s="10"/>
    </row>
    <row r="36" spans="2:2" ht="9.9" customHeight="1" x14ac:dyDescent="0.25">
      <c r="B36" s="10"/>
    </row>
    <row r="37" spans="2:2" ht="9.9" customHeight="1" x14ac:dyDescent="0.25">
      <c r="B37" s="10"/>
    </row>
    <row r="38" spans="2:2" ht="9.9" customHeight="1" x14ac:dyDescent="0.25">
      <c r="B38" s="10"/>
    </row>
    <row r="39" spans="2:2" ht="9.9" customHeight="1" x14ac:dyDescent="0.25">
      <c r="B39" s="10"/>
    </row>
    <row r="40" spans="2:2" ht="9.9" customHeight="1" x14ac:dyDescent="0.25">
      <c r="B40" s="10"/>
    </row>
    <row r="41" spans="2:2" ht="9.9" customHeight="1" x14ac:dyDescent="0.25">
      <c r="B41" s="10"/>
    </row>
    <row r="42" spans="2:2" ht="9.9" customHeight="1" x14ac:dyDescent="0.25">
      <c r="B42" s="10"/>
    </row>
    <row r="43" spans="2:2" ht="9.9" customHeight="1" x14ac:dyDescent="0.25">
      <c r="B43" s="10"/>
    </row>
    <row r="44" spans="2:2" ht="9.9" customHeight="1" x14ac:dyDescent="0.25">
      <c r="B44" s="10"/>
    </row>
    <row r="45" spans="2:2" ht="9.9" customHeight="1" x14ac:dyDescent="0.25">
      <c r="B45" s="10"/>
    </row>
    <row r="46" spans="2:2" ht="9.9" customHeight="1" x14ac:dyDescent="0.25">
      <c r="B46" s="10"/>
    </row>
    <row r="47" spans="2:2" ht="9.9" customHeight="1" x14ac:dyDescent="0.25">
      <c r="B47" s="10"/>
    </row>
    <row r="48" spans="2:2"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row r="155" spans="2:2" ht="9.9" customHeight="1" x14ac:dyDescent="0.25"/>
    <row r="156" spans="2:2" ht="9.9" customHeight="1" x14ac:dyDescent="0.25"/>
    <row r="157" spans="2:2" ht="9.9" customHeight="1" x14ac:dyDescent="0.25"/>
    <row r="158" spans="2:2" ht="9.9" customHeight="1" x14ac:dyDescent="0.25"/>
    <row r="159" spans="2:2" ht="9.9" customHeight="1" x14ac:dyDescent="0.25"/>
    <row r="160" spans="2:2" ht="9.9" customHeight="1" x14ac:dyDescent="0.25"/>
    <row r="161" ht="9.9" customHeight="1" x14ac:dyDescent="0.25"/>
    <row r="162" ht="9.9" customHeight="1" x14ac:dyDescent="0.25"/>
    <row r="163" ht="9.9" customHeight="1" x14ac:dyDescent="0.25"/>
    <row r="164" ht="9.9" customHeight="1" x14ac:dyDescent="0.25"/>
    <row r="165" ht="9.9" customHeight="1" x14ac:dyDescent="0.25"/>
    <row r="166" ht="9.9" customHeight="1" x14ac:dyDescent="0.25"/>
    <row r="167" ht="9.9" customHeight="1" x14ac:dyDescent="0.25"/>
    <row r="168" ht="9.9" customHeight="1" x14ac:dyDescent="0.25"/>
    <row r="169" ht="9.9" customHeight="1" x14ac:dyDescent="0.25"/>
    <row r="170" ht="9.9" customHeight="1" x14ac:dyDescent="0.25"/>
    <row r="171" ht="9.9" customHeight="1" x14ac:dyDescent="0.25"/>
    <row r="172" ht="9.9" customHeight="1" x14ac:dyDescent="0.25"/>
    <row r="173" ht="9.9" customHeight="1" x14ac:dyDescent="0.25"/>
    <row r="174" ht="9.9" customHeight="1" x14ac:dyDescent="0.25"/>
    <row r="175" ht="9.9" customHeight="1" x14ac:dyDescent="0.25"/>
    <row r="176"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65"/>
  <sheetViews>
    <sheetView workbookViewId="0"/>
  </sheetViews>
  <sheetFormatPr baseColWidth="10" defaultColWidth="10.88671875" defaultRowHeight="13.2" x14ac:dyDescent="0.25"/>
  <cols>
    <col min="1" max="1" width="9.33203125" style="3" customWidth="1"/>
    <col min="2" max="2" width="14.21875" style="3" customWidth="1"/>
    <col min="3" max="3" width="17.5546875" style="3" customWidth="1"/>
    <col min="4" max="9" width="13.77734375" style="3" customWidth="1"/>
    <col min="10" max="52" width="6.33203125" style="3" customWidth="1"/>
    <col min="53" max="233" width="10.88671875" style="3"/>
    <col min="234" max="308" width="6.33203125" style="3" customWidth="1"/>
    <col min="309" max="489" width="10.88671875" style="3"/>
    <col min="490" max="564" width="6.33203125" style="3" customWidth="1"/>
    <col min="565" max="745" width="10.88671875" style="3"/>
    <col min="746" max="820" width="6.33203125" style="3" customWidth="1"/>
    <col min="821" max="1001" width="10.88671875" style="3"/>
    <col min="1002" max="1076" width="6.33203125" style="3" customWidth="1"/>
    <col min="1077" max="1257" width="10.88671875" style="3"/>
    <col min="1258" max="1332" width="6.33203125" style="3" customWidth="1"/>
    <col min="1333" max="1513" width="10.88671875" style="3"/>
    <col min="1514" max="1588" width="6.33203125" style="3" customWidth="1"/>
    <col min="1589" max="1769" width="10.88671875" style="3"/>
    <col min="1770" max="1844" width="6.33203125" style="3" customWidth="1"/>
    <col min="1845" max="2025" width="10.88671875" style="3"/>
    <col min="2026" max="2100" width="6.33203125" style="3" customWidth="1"/>
    <col min="2101" max="2281" width="10.88671875" style="3"/>
    <col min="2282" max="2356" width="6.33203125" style="3" customWidth="1"/>
    <col min="2357" max="2537" width="10.88671875" style="3"/>
    <col min="2538" max="2612" width="6.33203125" style="3" customWidth="1"/>
    <col min="2613" max="2793" width="10.88671875" style="3"/>
    <col min="2794" max="2868" width="6.33203125" style="3" customWidth="1"/>
    <col min="2869" max="3049" width="10.88671875" style="3"/>
    <col min="3050" max="3124" width="6.33203125" style="3" customWidth="1"/>
    <col min="3125" max="3305" width="10.88671875" style="3"/>
    <col min="3306" max="3380" width="6.33203125" style="3" customWidth="1"/>
    <col min="3381" max="3561" width="10.88671875" style="3"/>
    <col min="3562" max="3636" width="6.33203125" style="3" customWidth="1"/>
    <col min="3637" max="3817" width="10.88671875" style="3"/>
    <col min="3818" max="3892" width="6.33203125" style="3" customWidth="1"/>
    <col min="3893" max="4073" width="10.88671875" style="3"/>
    <col min="4074" max="4148" width="6.33203125" style="3" customWidth="1"/>
    <col min="4149" max="4329" width="10.88671875" style="3"/>
    <col min="4330" max="4404" width="6.33203125" style="3" customWidth="1"/>
    <col min="4405" max="4585" width="10.88671875" style="3"/>
    <col min="4586" max="4660" width="6.33203125" style="3" customWidth="1"/>
    <col min="4661" max="4841" width="10.88671875" style="3"/>
    <col min="4842" max="4916" width="6.33203125" style="3" customWidth="1"/>
    <col min="4917" max="5097" width="10.88671875" style="3"/>
    <col min="5098" max="5172" width="6.33203125" style="3" customWidth="1"/>
    <col min="5173" max="5353" width="10.88671875" style="3"/>
    <col min="5354" max="5428" width="6.33203125" style="3" customWidth="1"/>
    <col min="5429" max="5609" width="10.88671875" style="3"/>
    <col min="5610" max="5684" width="6.33203125" style="3" customWidth="1"/>
    <col min="5685" max="5865" width="10.88671875" style="3"/>
    <col min="5866" max="5940" width="6.33203125" style="3" customWidth="1"/>
    <col min="5941" max="6121" width="10.88671875" style="3"/>
    <col min="6122" max="6196" width="6.33203125" style="3" customWidth="1"/>
    <col min="6197" max="6377" width="10.88671875" style="3"/>
    <col min="6378" max="6452" width="6.33203125" style="3" customWidth="1"/>
    <col min="6453" max="6633" width="10.88671875" style="3"/>
    <col min="6634" max="6708" width="6.33203125" style="3" customWidth="1"/>
    <col min="6709" max="6889" width="10.88671875" style="3"/>
    <col min="6890" max="6964" width="6.33203125" style="3" customWidth="1"/>
    <col min="6965" max="7145" width="10.88671875" style="3"/>
    <col min="7146" max="7220" width="6.33203125" style="3" customWidth="1"/>
    <col min="7221" max="7401" width="10.88671875" style="3"/>
    <col min="7402" max="7476" width="6.33203125" style="3" customWidth="1"/>
    <col min="7477" max="7657" width="10.88671875" style="3"/>
    <col min="7658" max="7732" width="6.33203125" style="3" customWidth="1"/>
    <col min="7733" max="7913" width="10.88671875" style="3"/>
    <col min="7914" max="7988" width="6.33203125" style="3" customWidth="1"/>
    <col min="7989" max="8169" width="10.88671875" style="3"/>
    <col min="8170" max="8244" width="6.33203125" style="3" customWidth="1"/>
    <col min="8245" max="8425" width="10.88671875" style="3"/>
    <col min="8426" max="8500" width="6.33203125" style="3" customWidth="1"/>
    <col min="8501" max="8681" width="10.88671875" style="3"/>
    <col min="8682" max="8756" width="6.33203125" style="3" customWidth="1"/>
    <col min="8757" max="8937" width="10.88671875" style="3"/>
    <col min="8938" max="9012" width="6.33203125" style="3" customWidth="1"/>
    <col min="9013" max="9193" width="10.88671875" style="3"/>
    <col min="9194" max="9268" width="6.33203125" style="3" customWidth="1"/>
    <col min="9269" max="9449" width="10.88671875" style="3"/>
    <col min="9450" max="9524" width="6.33203125" style="3" customWidth="1"/>
    <col min="9525" max="9705" width="10.88671875" style="3"/>
    <col min="9706" max="9780" width="6.33203125" style="3" customWidth="1"/>
    <col min="9781" max="9961" width="10.88671875" style="3"/>
    <col min="9962" max="10036" width="6.33203125" style="3" customWidth="1"/>
    <col min="10037" max="10217" width="10.88671875" style="3"/>
    <col min="10218" max="10292" width="6.33203125" style="3" customWidth="1"/>
    <col min="10293" max="10473" width="10.88671875" style="3"/>
    <col min="10474" max="10548" width="6.33203125" style="3" customWidth="1"/>
    <col min="10549" max="10729" width="10.88671875" style="3"/>
    <col min="10730" max="10804" width="6.33203125" style="3" customWidth="1"/>
    <col min="10805" max="10985" width="10.88671875" style="3"/>
    <col min="10986" max="11060" width="6.33203125" style="3" customWidth="1"/>
    <col min="11061" max="11241" width="10.88671875" style="3"/>
    <col min="11242" max="11316" width="6.33203125" style="3" customWidth="1"/>
    <col min="11317" max="11497" width="10.88671875" style="3"/>
    <col min="11498" max="11572" width="6.33203125" style="3" customWidth="1"/>
    <col min="11573" max="11753" width="10.88671875" style="3"/>
    <col min="11754" max="11828" width="6.33203125" style="3" customWidth="1"/>
    <col min="11829" max="12009" width="10.88671875" style="3"/>
    <col min="12010" max="12084" width="6.33203125" style="3" customWidth="1"/>
    <col min="12085" max="12265" width="10.88671875" style="3"/>
    <col min="12266" max="12340" width="6.33203125" style="3" customWidth="1"/>
    <col min="12341" max="12521" width="10.88671875" style="3"/>
    <col min="12522" max="12596" width="6.33203125" style="3" customWidth="1"/>
    <col min="12597" max="12777" width="10.88671875" style="3"/>
    <col min="12778" max="12852" width="6.33203125" style="3" customWidth="1"/>
    <col min="12853" max="13033" width="10.88671875" style="3"/>
    <col min="13034" max="13108" width="6.33203125" style="3" customWidth="1"/>
    <col min="13109" max="13289" width="10.88671875" style="3"/>
    <col min="13290" max="13364" width="6.33203125" style="3" customWidth="1"/>
    <col min="13365" max="13545" width="10.88671875" style="3"/>
    <col min="13546" max="13620" width="6.33203125" style="3" customWidth="1"/>
    <col min="13621" max="13801" width="10.88671875" style="3"/>
    <col min="13802" max="13876" width="6.33203125" style="3" customWidth="1"/>
    <col min="13877" max="14057" width="10.88671875" style="3"/>
    <col min="14058" max="14132" width="6.33203125" style="3" customWidth="1"/>
    <col min="14133" max="14313" width="10.88671875" style="3"/>
    <col min="14314" max="14388" width="6.33203125" style="3" customWidth="1"/>
    <col min="14389" max="14569" width="10.88671875" style="3"/>
    <col min="14570" max="14644" width="6.33203125" style="3" customWidth="1"/>
    <col min="14645" max="14825" width="10.88671875" style="3"/>
    <col min="14826" max="14900" width="6.33203125" style="3" customWidth="1"/>
    <col min="14901" max="15081" width="10.88671875" style="3"/>
    <col min="15082" max="15156" width="6.33203125" style="3" customWidth="1"/>
    <col min="15157" max="15337" width="10.88671875" style="3"/>
    <col min="15338" max="15412" width="6.33203125" style="3" customWidth="1"/>
    <col min="15413" max="15593" width="10.88671875" style="3"/>
    <col min="15594" max="15668" width="6.33203125" style="3" customWidth="1"/>
    <col min="15669" max="15849" width="10.88671875" style="3"/>
    <col min="15850" max="15924" width="6.33203125" style="3" customWidth="1"/>
    <col min="15925" max="16105" width="10.88671875" style="3"/>
    <col min="16106" max="16180" width="6.33203125" style="3" customWidth="1"/>
    <col min="16181" max="16384" width="10.88671875" style="3"/>
  </cols>
  <sheetData>
    <row r="1" spans="1:3" ht="13.95" customHeight="1" x14ac:dyDescent="0.3">
      <c r="A1" s="4" t="s">
        <v>18</v>
      </c>
      <c r="B1" s="10"/>
    </row>
    <row r="2" spans="1:3" ht="13.95" customHeight="1" x14ac:dyDescent="0.25">
      <c r="A2" s="19" t="s">
        <v>71</v>
      </c>
      <c r="B2" s="10"/>
    </row>
    <row r="3" spans="1:3" ht="73.8" customHeight="1" x14ac:dyDescent="0.25">
      <c r="A3" s="11"/>
      <c r="B3" s="14" t="s">
        <v>2</v>
      </c>
      <c r="C3" s="14" t="s">
        <v>17</v>
      </c>
    </row>
    <row r="4" spans="1:3" ht="13.95" customHeight="1" x14ac:dyDescent="0.25">
      <c r="A4" s="11">
        <v>1700</v>
      </c>
      <c r="B4" s="12">
        <v>0.60348999999999986</v>
      </c>
      <c r="C4" s="15">
        <v>69.336821353657328</v>
      </c>
    </row>
    <row r="5" spans="1:3" ht="13.95" customHeight="1" x14ac:dyDescent="0.25">
      <c r="A5" s="11"/>
      <c r="B5" s="11"/>
      <c r="C5" s="17"/>
    </row>
    <row r="6" spans="1:3" ht="13.95" customHeight="1" x14ac:dyDescent="0.25">
      <c r="A6" s="11"/>
      <c r="B6" s="11"/>
      <c r="C6" s="17"/>
    </row>
    <row r="7" spans="1:3" ht="13.95" customHeight="1" x14ac:dyDescent="0.25">
      <c r="A7" s="11"/>
      <c r="B7" s="11"/>
      <c r="C7" s="17"/>
    </row>
    <row r="8" spans="1:3" ht="13.95" customHeight="1" x14ac:dyDescent="0.25">
      <c r="A8" s="11">
        <v>1740</v>
      </c>
      <c r="B8" s="11"/>
      <c r="C8" s="17"/>
    </row>
    <row r="9" spans="1:3" ht="13.95" customHeight="1" x14ac:dyDescent="0.25">
      <c r="A9" s="11"/>
      <c r="B9" s="12"/>
      <c r="C9" s="15"/>
    </row>
    <row r="10" spans="1:3" ht="13.95" customHeight="1" x14ac:dyDescent="0.25">
      <c r="A10" s="11"/>
      <c r="B10" s="12">
        <v>0.79288103968779378</v>
      </c>
      <c r="C10" s="15">
        <v>72.322449735621319</v>
      </c>
    </row>
    <row r="11" spans="1:3" ht="13.95" customHeight="1" x14ac:dyDescent="0.25">
      <c r="A11" s="11"/>
      <c r="B11" s="11"/>
      <c r="C11" s="17"/>
    </row>
    <row r="12" spans="1:3" ht="13.95" customHeight="1" x14ac:dyDescent="0.25">
      <c r="A12" s="11">
        <v>1780</v>
      </c>
      <c r="B12" s="11"/>
      <c r="C12" s="17"/>
    </row>
    <row r="13" spans="1:3" ht="13.95" customHeight="1" x14ac:dyDescent="0.25">
      <c r="A13" s="11"/>
      <c r="B13" s="11"/>
      <c r="C13" s="17"/>
    </row>
    <row r="14" spans="1:3" ht="13.95" customHeight="1" x14ac:dyDescent="0.25">
      <c r="A14" s="11"/>
      <c r="B14" s="11"/>
      <c r="C14" s="17"/>
    </row>
    <row r="15" spans="1:3" ht="13.95" customHeight="1" x14ac:dyDescent="0.25">
      <c r="A15" s="11"/>
      <c r="B15" s="11"/>
      <c r="C15" s="17"/>
    </row>
    <row r="16" spans="1:3" ht="13.95" customHeight="1" x14ac:dyDescent="0.25">
      <c r="A16" s="11">
        <v>1820</v>
      </c>
      <c r="B16" s="12">
        <v>1.0417079704657854</v>
      </c>
      <c r="C16" s="15">
        <v>75.436638623549712</v>
      </c>
    </row>
    <row r="17" spans="1:3" ht="13.95" customHeight="1" x14ac:dyDescent="0.25">
      <c r="A17" s="11"/>
      <c r="B17" s="11"/>
      <c r="C17" s="17"/>
    </row>
    <row r="18" spans="1:3" ht="13.95" customHeight="1" x14ac:dyDescent="0.25">
      <c r="A18" s="11"/>
      <c r="B18" s="11"/>
      <c r="C18" s="17"/>
    </row>
    <row r="19" spans="1:3" ht="13.95" customHeight="1" x14ac:dyDescent="0.25">
      <c r="A19" s="11"/>
      <c r="B19" s="11"/>
      <c r="C19" s="17"/>
    </row>
    <row r="20" spans="1:3" ht="13.95" customHeight="1" x14ac:dyDescent="0.25">
      <c r="A20" s="11">
        <v>1860</v>
      </c>
      <c r="B20" s="11"/>
      <c r="C20" s="17"/>
    </row>
    <row r="21" spans="1:3" ht="13.95" customHeight="1" x14ac:dyDescent="0.25">
      <c r="A21" s="11"/>
      <c r="B21" s="12">
        <v>1.2757320676894062</v>
      </c>
      <c r="C21" s="15">
        <v>99.067698732530687</v>
      </c>
    </row>
    <row r="22" spans="1:3" ht="13.95" customHeight="1" x14ac:dyDescent="0.25">
      <c r="A22" s="11"/>
      <c r="B22" s="11"/>
      <c r="C22" s="17"/>
    </row>
    <row r="23" spans="1:3" ht="13.95" customHeight="1" x14ac:dyDescent="0.25">
      <c r="A23" s="11"/>
      <c r="B23" s="11"/>
      <c r="C23" s="17"/>
    </row>
    <row r="24" spans="1:3" ht="13.95" customHeight="1" x14ac:dyDescent="0.25">
      <c r="A24" s="11">
        <v>1900</v>
      </c>
      <c r="B24" s="11"/>
      <c r="C24" s="17"/>
    </row>
    <row r="25" spans="1:3" ht="13.95" customHeight="1" x14ac:dyDescent="0.25">
      <c r="A25" s="11"/>
      <c r="B25" s="12">
        <v>1.7929247028219832</v>
      </c>
      <c r="C25" s="15">
        <v>173.31991314034664</v>
      </c>
    </row>
    <row r="26" spans="1:3" ht="13.95" customHeight="1" x14ac:dyDescent="0.25">
      <c r="A26" s="11"/>
      <c r="B26" s="11"/>
      <c r="C26" s="17"/>
    </row>
    <row r="27" spans="1:3" ht="13.95" customHeight="1" x14ac:dyDescent="0.25">
      <c r="A27" s="11"/>
      <c r="B27" s="11"/>
      <c r="C27" s="17"/>
    </row>
    <row r="28" spans="1:3" ht="13.95" customHeight="1" x14ac:dyDescent="0.25">
      <c r="A28" s="11">
        <v>1940</v>
      </c>
      <c r="B28" s="11"/>
      <c r="C28" s="17"/>
    </row>
    <row r="29" spans="1:3" ht="13.95" customHeight="1" x14ac:dyDescent="0.25">
      <c r="A29" s="11"/>
      <c r="B29" s="12">
        <v>2.5279598949347428</v>
      </c>
      <c r="C29" s="15">
        <v>238.4219573751445</v>
      </c>
    </row>
    <row r="30" spans="1:3" ht="13.95" customHeight="1" x14ac:dyDescent="0.25">
      <c r="A30" s="11"/>
      <c r="B30" s="11"/>
      <c r="C30" s="17"/>
    </row>
    <row r="31" spans="1:3" ht="13.95" customHeight="1" x14ac:dyDescent="0.25">
      <c r="A31" s="11"/>
      <c r="B31" s="12">
        <v>3.6911574281273154</v>
      </c>
      <c r="C31" s="15">
        <v>415.30643394177861</v>
      </c>
    </row>
    <row r="32" spans="1:3" ht="13.95" customHeight="1" x14ac:dyDescent="0.25">
      <c r="A32" s="11">
        <v>1980</v>
      </c>
      <c r="B32" s="11"/>
      <c r="C32" s="17"/>
    </row>
    <row r="33" spans="1:3" ht="13.95" customHeight="1" x14ac:dyDescent="0.25">
      <c r="A33" s="11"/>
      <c r="B33" s="12">
        <v>5.3064251540000003</v>
      </c>
      <c r="C33" s="15">
        <v>542.15678101511423</v>
      </c>
    </row>
    <row r="34" spans="1:3" ht="13.95" customHeight="1" x14ac:dyDescent="0.25">
      <c r="A34" s="11"/>
      <c r="B34" s="12"/>
      <c r="C34" s="16"/>
    </row>
    <row r="35" spans="1:3" ht="13.95" customHeight="1" x14ac:dyDescent="0.25">
      <c r="A35" s="11"/>
      <c r="B35" s="12">
        <v>6.9268902032353052</v>
      </c>
      <c r="C35" s="15">
        <v>819.53347984985817</v>
      </c>
    </row>
    <row r="36" spans="1:3" ht="13.95" customHeight="1" x14ac:dyDescent="0.25">
      <c r="A36" s="11">
        <v>2020</v>
      </c>
      <c r="B36" s="12">
        <v>7.5761744484624227</v>
      </c>
      <c r="C36" s="15">
        <v>999.00673893586281</v>
      </c>
    </row>
    <row r="37" spans="1:3" ht="13.95" customHeight="1" x14ac:dyDescent="0.25">
      <c r="A37" s="11"/>
      <c r="B37" s="10"/>
      <c r="C37" s="10"/>
    </row>
    <row r="38" spans="1:3" ht="13.95" customHeight="1" x14ac:dyDescent="0.25">
      <c r="B38" s="10"/>
    </row>
    <row r="39" spans="1:3" ht="13.95" customHeight="1" x14ac:dyDescent="0.25">
      <c r="B39" s="10"/>
    </row>
    <row r="40" spans="1:3" ht="13.95" customHeight="1" x14ac:dyDescent="0.25">
      <c r="B40" s="10"/>
    </row>
    <row r="41" spans="1:3" ht="13.95" customHeight="1" x14ac:dyDescent="0.25">
      <c r="B41" s="10"/>
    </row>
    <row r="42" spans="1:3" ht="13.95" customHeight="1" x14ac:dyDescent="0.25">
      <c r="B42" s="10"/>
    </row>
    <row r="43" spans="1:3" ht="9.9" customHeight="1" x14ac:dyDescent="0.25">
      <c r="B43" s="10"/>
    </row>
    <row r="44" spans="1:3" ht="9.9" customHeight="1" x14ac:dyDescent="0.25">
      <c r="B44" s="10"/>
    </row>
    <row r="45" spans="1:3" ht="9.9" customHeight="1" x14ac:dyDescent="0.25">
      <c r="B45" s="10"/>
    </row>
    <row r="46" spans="1:3" ht="9.9" customHeight="1" x14ac:dyDescent="0.25">
      <c r="B46" s="10"/>
    </row>
    <row r="47" spans="1:3" ht="9.9" customHeight="1" x14ac:dyDescent="0.25">
      <c r="B47" s="10"/>
    </row>
    <row r="48" spans="1:3" ht="9.9" customHeight="1" x14ac:dyDescent="0.25">
      <c r="B48" s="10"/>
    </row>
    <row r="49" spans="2:2" ht="9.9" customHeight="1" x14ac:dyDescent="0.25">
      <c r="B49" s="10"/>
    </row>
    <row r="50" spans="2:2" ht="9.9" customHeight="1" x14ac:dyDescent="0.25">
      <c r="B50" s="10"/>
    </row>
    <row r="51" spans="2:2" ht="9.9" customHeight="1" x14ac:dyDescent="0.25">
      <c r="B51" s="10"/>
    </row>
    <row r="52" spans="2:2" ht="9.9" customHeight="1" x14ac:dyDescent="0.25">
      <c r="B52" s="10"/>
    </row>
    <row r="53" spans="2:2" ht="9.9" customHeight="1" x14ac:dyDescent="0.25">
      <c r="B53" s="10"/>
    </row>
    <row r="54" spans="2:2" ht="9.9" customHeight="1" x14ac:dyDescent="0.25">
      <c r="B54" s="10"/>
    </row>
    <row r="55" spans="2:2" ht="9.9" customHeight="1" x14ac:dyDescent="0.25">
      <c r="B55" s="10"/>
    </row>
    <row r="56" spans="2:2" ht="9.9" customHeight="1" x14ac:dyDescent="0.25">
      <c r="B56" s="10"/>
    </row>
    <row r="57" spans="2:2" ht="9.9" customHeight="1" x14ac:dyDescent="0.25">
      <c r="B57" s="10"/>
    </row>
    <row r="58" spans="2:2" ht="9.9" customHeight="1" x14ac:dyDescent="0.25">
      <c r="B58" s="10"/>
    </row>
    <row r="59" spans="2:2" ht="9.9" customHeight="1" x14ac:dyDescent="0.25">
      <c r="B59" s="10"/>
    </row>
    <row r="60" spans="2:2" ht="9.9" customHeight="1" x14ac:dyDescent="0.25">
      <c r="B60" s="10"/>
    </row>
    <row r="61" spans="2:2" ht="9.9" customHeight="1" x14ac:dyDescent="0.25">
      <c r="B61" s="10"/>
    </row>
    <row r="62" spans="2:2" ht="9.9" customHeight="1" x14ac:dyDescent="0.25">
      <c r="B62" s="10"/>
    </row>
    <row r="63" spans="2:2" ht="9.9" customHeight="1" x14ac:dyDescent="0.25">
      <c r="B63" s="10"/>
    </row>
    <row r="64" spans="2:2" ht="9.9" customHeight="1" x14ac:dyDescent="0.25">
      <c r="B64" s="10"/>
    </row>
    <row r="65" spans="2:2" ht="9.9" customHeight="1" x14ac:dyDescent="0.25">
      <c r="B65" s="10"/>
    </row>
    <row r="66" spans="2:2" ht="9.9" customHeight="1" x14ac:dyDescent="0.25">
      <c r="B66" s="10"/>
    </row>
    <row r="67" spans="2:2" ht="9.9" customHeight="1" x14ac:dyDescent="0.25">
      <c r="B67" s="10"/>
    </row>
    <row r="68" spans="2:2" ht="9.9" customHeight="1" x14ac:dyDescent="0.25">
      <c r="B68" s="10"/>
    </row>
    <row r="69" spans="2:2" ht="9.9" customHeight="1" x14ac:dyDescent="0.25">
      <c r="B69" s="10"/>
    </row>
    <row r="70" spans="2:2" ht="9.9" customHeight="1" x14ac:dyDescent="0.25">
      <c r="B70" s="10"/>
    </row>
    <row r="71" spans="2:2" ht="9.9" customHeight="1" x14ac:dyDescent="0.25">
      <c r="B71" s="10"/>
    </row>
    <row r="72" spans="2:2" ht="9.9" customHeight="1" x14ac:dyDescent="0.25">
      <c r="B72" s="10"/>
    </row>
    <row r="73" spans="2:2" ht="9.9" customHeight="1" x14ac:dyDescent="0.25">
      <c r="B73" s="10"/>
    </row>
    <row r="74" spans="2:2" ht="9.9" customHeight="1" x14ac:dyDescent="0.25">
      <c r="B74" s="10"/>
    </row>
    <row r="75" spans="2:2" ht="9.9" customHeight="1" x14ac:dyDescent="0.25">
      <c r="B75" s="10"/>
    </row>
    <row r="76" spans="2:2" ht="9.9" customHeight="1" x14ac:dyDescent="0.25">
      <c r="B76" s="10"/>
    </row>
    <row r="77" spans="2:2" ht="9.9" customHeight="1" x14ac:dyDescent="0.25">
      <c r="B77" s="10"/>
    </row>
    <row r="78" spans="2:2" ht="9.9" customHeight="1" x14ac:dyDescent="0.25">
      <c r="B78" s="10"/>
    </row>
    <row r="79" spans="2:2" ht="9.9" customHeight="1" x14ac:dyDescent="0.25">
      <c r="B79" s="10"/>
    </row>
    <row r="80" spans="2:2" ht="9.9" customHeight="1" x14ac:dyDescent="0.25">
      <c r="B80" s="10"/>
    </row>
    <row r="81" spans="2:2" ht="9.9" customHeight="1" x14ac:dyDescent="0.25">
      <c r="B81" s="10"/>
    </row>
    <row r="82" spans="2:2" ht="9.9" customHeight="1" x14ac:dyDescent="0.25">
      <c r="B82" s="10"/>
    </row>
    <row r="83" spans="2:2" ht="9.9" customHeight="1" x14ac:dyDescent="0.25">
      <c r="B83" s="10"/>
    </row>
    <row r="84" spans="2:2" ht="9.9" customHeight="1" x14ac:dyDescent="0.25">
      <c r="B84" s="10"/>
    </row>
    <row r="85" spans="2:2" ht="9.9" customHeight="1" x14ac:dyDescent="0.25">
      <c r="B85" s="10"/>
    </row>
    <row r="86" spans="2:2" ht="9.9" customHeight="1" x14ac:dyDescent="0.25">
      <c r="B86" s="10"/>
    </row>
    <row r="87" spans="2:2" ht="9.9" customHeight="1" x14ac:dyDescent="0.25">
      <c r="B87" s="10"/>
    </row>
    <row r="88" spans="2:2" ht="9.9" customHeight="1" x14ac:dyDescent="0.25">
      <c r="B88" s="10"/>
    </row>
    <row r="89" spans="2:2" ht="9.9" customHeight="1" x14ac:dyDescent="0.25">
      <c r="B89" s="10"/>
    </row>
    <row r="90" spans="2:2" ht="9.9" customHeight="1" x14ac:dyDescent="0.25">
      <c r="B90" s="10"/>
    </row>
    <row r="91" spans="2:2" ht="9.9" customHeight="1" x14ac:dyDescent="0.25">
      <c r="B91" s="10"/>
    </row>
    <row r="92" spans="2:2" ht="9.9" customHeight="1" x14ac:dyDescent="0.25">
      <c r="B92" s="10"/>
    </row>
    <row r="93" spans="2:2" ht="9.9" customHeight="1" x14ac:dyDescent="0.25">
      <c r="B93" s="10"/>
    </row>
    <row r="94" spans="2:2" ht="9.9" customHeight="1" x14ac:dyDescent="0.25">
      <c r="B94" s="10"/>
    </row>
    <row r="95" spans="2:2" ht="9.9" customHeight="1" x14ac:dyDescent="0.25">
      <c r="B95" s="10"/>
    </row>
    <row r="96" spans="2:2" ht="9.9" customHeight="1" x14ac:dyDescent="0.25">
      <c r="B96" s="10"/>
    </row>
    <row r="97" spans="2:2" ht="9.9" customHeight="1" x14ac:dyDescent="0.25">
      <c r="B97" s="10"/>
    </row>
    <row r="98" spans="2:2" ht="9.9" customHeight="1" x14ac:dyDescent="0.25">
      <c r="B98" s="10"/>
    </row>
    <row r="99" spans="2:2" ht="9.9" customHeight="1" x14ac:dyDescent="0.25">
      <c r="B99" s="10"/>
    </row>
    <row r="100" spans="2:2" ht="9.9" customHeight="1" x14ac:dyDescent="0.25">
      <c r="B100" s="10"/>
    </row>
    <row r="101" spans="2:2" ht="9.9" customHeight="1" x14ac:dyDescent="0.25">
      <c r="B101" s="10"/>
    </row>
    <row r="102" spans="2:2" ht="9.9" customHeight="1" x14ac:dyDescent="0.25">
      <c r="B102" s="10"/>
    </row>
    <row r="103" spans="2:2" ht="9.9" customHeight="1" x14ac:dyDescent="0.25">
      <c r="B103" s="10"/>
    </row>
    <row r="104" spans="2:2" ht="9.9" customHeight="1" x14ac:dyDescent="0.25">
      <c r="B104" s="10"/>
    </row>
    <row r="105" spans="2:2" ht="9.9" customHeight="1" x14ac:dyDescent="0.25">
      <c r="B105" s="10"/>
    </row>
    <row r="106" spans="2:2" ht="9.9" customHeight="1" x14ac:dyDescent="0.25">
      <c r="B106" s="10"/>
    </row>
    <row r="107" spans="2:2" ht="9.9" customHeight="1" x14ac:dyDescent="0.25">
      <c r="B107" s="10"/>
    </row>
    <row r="108" spans="2:2" ht="9.9" customHeight="1" x14ac:dyDescent="0.25">
      <c r="B108" s="10"/>
    </row>
    <row r="109" spans="2:2" ht="9.9" customHeight="1" x14ac:dyDescent="0.25">
      <c r="B109" s="10"/>
    </row>
    <row r="110" spans="2:2" ht="9.9" customHeight="1" x14ac:dyDescent="0.25">
      <c r="B110" s="10"/>
    </row>
    <row r="111" spans="2:2" ht="9.9" customHeight="1" x14ac:dyDescent="0.25">
      <c r="B111" s="10"/>
    </row>
    <row r="112" spans="2:2" ht="9.9" customHeight="1" x14ac:dyDescent="0.25">
      <c r="B112" s="10"/>
    </row>
    <row r="113" spans="2:2" ht="9.9" customHeight="1" x14ac:dyDescent="0.25">
      <c r="B113" s="10"/>
    </row>
    <row r="114" spans="2:2" ht="9.9" customHeight="1" x14ac:dyDescent="0.25">
      <c r="B114" s="10"/>
    </row>
    <row r="115" spans="2:2" ht="9.9" customHeight="1" x14ac:dyDescent="0.25">
      <c r="B115" s="10"/>
    </row>
    <row r="116" spans="2:2" ht="9.9" customHeight="1" x14ac:dyDescent="0.25">
      <c r="B116" s="10"/>
    </row>
    <row r="117" spans="2:2" ht="9.9" customHeight="1" x14ac:dyDescent="0.25">
      <c r="B117" s="10"/>
    </row>
    <row r="118" spans="2:2" ht="9.9" customHeight="1" x14ac:dyDescent="0.25">
      <c r="B118" s="10"/>
    </row>
    <row r="119" spans="2:2" ht="9.9" customHeight="1" x14ac:dyDescent="0.25">
      <c r="B119" s="10"/>
    </row>
    <row r="120" spans="2:2" ht="9.9" customHeight="1" x14ac:dyDescent="0.25">
      <c r="B120" s="10"/>
    </row>
    <row r="121" spans="2:2" ht="9.9" customHeight="1" x14ac:dyDescent="0.25">
      <c r="B121" s="10"/>
    </row>
    <row r="122" spans="2:2" ht="9.9" customHeight="1" x14ac:dyDescent="0.25">
      <c r="B122" s="10"/>
    </row>
    <row r="123" spans="2:2" ht="9.9" customHeight="1" x14ac:dyDescent="0.25">
      <c r="B123" s="10"/>
    </row>
    <row r="124" spans="2:2" ht="9.9" customHeight="1" x14ac:dyDescent="0.25">
      <c r="B124" s="10"/>
    </row>
    <row r="125" spans="2:2" ht="9.9" customHeight="1" x14ac:dyDescent="0.25">
      <c r="B125" s="10"/>
    </row>
    <row r="126" spans="2:2" ht="9.9" customHeight="1" x14ac:dyDescent="0.25">
      <c r="B126" s="10"/>
    </row>
    <row r="127" spans="2:2" ht="9.9" customHeight="1" x14ac:dyDescent="0.25">
      <c r="B127" s="10"/>
    </row>
    <row r="128" spans="2:2" ht="9.9" customHeight="1" x14ac:dyDescent="0.25">
      <c r="B128" s="10"/>
    </row>
    <row r="129" spans="2:2" ht="9.9" customHeight="1" x14ac:dyDescent="0.25">
      <c r="B129" s="10"/>
    </row>
    <row r="130" spans="2:2" ht="9.9" customHeight="1" x14ac:dyDescent="0.25">
      <c r="B130" s="10"/>
    </row>
    <row r="131" spans="2:2" ht="9.9" customHeight="1" x14ac:dyDescent="0.25">
      <c r="B131" s="10"/>
    </row>
    <row r="132" spans="2:2" ht="9.9" customHeight="1" x14ac:dyDescent="0.25">
      <c r="B132" s="10"/>
    </row>
    <row r="133" spans="2:2" ht="9.9" customHeight="1" x14ac:dyDescent="0.25">
      <c r="B133" s="10"/>
    </row>
    <row r="134" spans="2:2" ht="9.9" customHeight="1" x14ac:dyDescent="0.25">
      <c r="B134" s="10"/>
    </row>
    <row r="135" spans="2:2" ht="9.9" customHeight="1" x14ac:dyDescent="0.25">
      <c r="B135" s="10"/>
    </row>
    <row r="136" spans="2:2" ht="9.9" customHeight="1" x14ac:dyDescent="0.25">
      <c r="B136" s="10"/>
    </row>
    <row r="137" spans="2:2" ht="9.9" customHeight="1" x14ac:dyDescent="0.25">
      <c r="B137" s="10"/>
    </row>
    <row r="138" spans="2:2" ht="9.9" customHeight="1" x14ac:dyDescent="0.25">
      <c r="B138" s="10"/>
    </row>
    <row r="139" spans="2:2" ht="9.9" customHeight="1" x14ac:dyDescent="0.25">
      <c r="B139" s="10"/>
    </row>
    <row r="140" spans="2:2" ht="9.9" customHeight="1" x14ac:dyDescent="0.25">
      <c r="B140" s="10"/>
    </row>
    <row r="141" spans="2:2" ht="9.9" customHeight="1" x14ac:dyDescent="0.25">
      <c r="B141" s="10"/>
    </row>
    <row r="142" spans="2:2" ht="9.9" customHeight="1" x14ac:dyDescent="0.25">
      <c r="B142" s="10"/>
    </row>
    <row r="143" spans="2:2" ht="9.9" customHeight="1" x14ac:dyDescent="0.25">
      <c r="B143" s="10"/>
    </row>
    <row r="144" spans="2:2" ht="9.9" customHeight="1" x14ac:dyDescent="0.25">
      <c r="B144" s="10"/>
    </row>
    <row r="145" spans="2:2" ht="9.9" customHeight="1" x14ac:dyDescent="0.25">
      <c r="B145" s="10"/>
    </row>
    <row r="146" spans="2:2" ht="9.9" customHeight="1" x14ac:dyDescent="0.25">
      <c r="B146" s="10"/>
    </row>
    <row r="147" spans="2:2" ht="9.9" customHeight="1" x14ac:dyDescent="0.25">
      <c r="B147" s="10"/>
    </row>
    <row r="148" spans="2:2" ht="9.9" customHeight="1" x14ac:dyDescent="0.25">
      <c r="B148" s="10"/>
    </row>
    <row r="149" spans="2:2" ht="9.9" customHeight="1" x14ac:dyDescent="0.25">
      <c r="B149" s="10"/>
    </row>
    <row r="150" spans="2:2" ht="9.9" customHeight="1" x14ac:dyDescent="0.25">
      <c r="B150" s="10"/>
    </row>
    <row r="151" spans="2:2" ht="9.9" customHeight="1" x14ac:dyDescent="0.25">
      <c r="B151" s="10"/>
    </row>
    <row r="152" spans="2:2" ht="9.9" customHeight="1" x14ac:dyDescent="0.25">
      <c r="B152" s="10"/>
    </row>
    <row r="153" spans="2:2" ht="9.9" customHeight="1" x14ac:dyDescent="0.25">
      <c r="B153" s="10"/>
    </row>
    <row r="154" spans="2:2" ht="9.9" customHeight="1" x14ac:dyDescent="0.25">
      <c r="B154" s="10"/>
    </row>
    <row r="155" spans="2:2" ht="9.9" customHeight="1" x14ac:dyDescent="0.25">
      <c r="B155" s="10"/>
    </row>
    <row r="156" spans="2:2" ht="9.9" customHeight="1" x14ac:dyDescent="0.25">
      <c r="B156" s="10"/>
    </row>
    <row r="157" spans="2:2" ht="9.9" customHeight="1" x14ac:dyDescent="0.25">
      <c r="B157" s="10"/>
    </row>
    <row r="158" spans="2:2" ht="9.9" customHeight="1" x14ac:dyDescent="0.25">
      <c r="B158" s="10"/>
    </row>
    <row r="159" spans="2:2" ht="9.9" customHeight="1" x14ac:dyDescent="0.25">
      <c r="B159" s="10"/>
    </row>
    <row r="160" spans="2:2" ht="9.9" customHeight="1" x14ac:dyDescent="0.25">
      <c r="B160" s="10"/>
    </row>
    <row r="161" spans="2:2" ht="9.9" customHeight="1" x14ac:dyDescent="0.25">
      <c r="B161" s="10"/>
    </row>
    <row r="162" spans="2:2" ht="9.9" customHeight="1" x14ac:dyDescent="0.25">
      <c r="B162" s="10"/>
    </row>
    <row r="163" spans="2:2" ht="9.9" customHeight="1" x14ac:dyDescent="0.25">
      <c r="B163" s="10"/>
    </row>
    <row r="164" spans="2:2" ht="9.9" customHeight="1" x14ac:dyDescent="0.25">
      <c r="B164" s="10"/>
    </row>
    <row r="165" spans="2:2" ht="9.9" customHeight="1" x14ac:dyDescent="0.25">
      <c r="B165" s="10"/>
    </row>
    <row r="166" spans="2:2" ht="9.9" customHeight="1" x14ac:dyDescent="0.25">
      <c r="B166" s="10"/>
    </row>
    <row r="167" spans="2:2" ht="9.9" customHeight="1" x14ac:dyDescent="0.25"/>
    <row r="168" spans="2:2" ht="9.9" customHeight="1" x14ac:dyDescent="0.25"/>
    <row r="169" spans="2:2" ht="9.9" customHeight="1" x14ac:dyDescent="0.25"/>
    <row r="170" spans="2:2" ht="9.9" customHeight="1" x14ac:dyDescent="0.25"/>
    <row r="171" spans="2:2" ht="9.9" customHeight="1" x14ac:dyDescent="0.25"/>
    <row r="172" spans="2:2" ht="9.9" customHeight="1" x14ac:dyDescent="0.25"/>
    <row r="173" spans="2:2" ht="9.9" customHeight="1" x14ac:dyDescent="0.25"/>
    <row r="174" spans="2:2" ht="9.9" customHeight="1" x14ac:dyDescent="0.25"/>
    <row r="175" spans="2:2" ht="9.9" customHeight="1" x14ac:dyDescent="0.25"/>
    <row r="176" spans="2:2" ht="9.9" customHeight="1" x14ac:dyDescent="0.25"/>
    <row r="177" ht="9.9" customHeight="1" x14ac:dyDescent="0.25"/>
    <row r="178" ht="9.9" customHeight="1" x14ac:dyDescent="0.25"/>
    <row r="179" ht="9.9" customHeight="1" x14ac:dyDescent="0.25"/>
    <row r="180" ht="9.9" customHeight="1" x14ac:dyDescent="0.25"/>
    <row r="181" ht="9.9" customHeight="1" x14ac:dyDescent="0.25"/>
    <row r="182" ht="9.9" customHeight="1" x14ac:dyDescent="0.25"/>
    <row r="183" ht="9.9" customHeight="1" x14ac:dyDescent="0.25"/>
    <row r="184" ht="9.9" customHeight="1" x14ac:dyDescent="0.25"/>
    <row r="185" ht="9.9" customHeight="1" x14ac:dyDescent="0.25"/>
    <row r="186" ht="9.9" customHeight="1" x14ac:dyDescent="0.25"/>
    <row r="187" ht="9.9" customHeight="1" x14ac:dyDescent="0.25"/>
    <row r="188" ht="9.9" customHeight="1" x14ac:dyDescent="0.25"/>
    <row r="189" ht="9.9" customHeight="1" x14ac:dyDescent="0.25"/>
    <row r="190" ht="9.9" customHeight="1" x14ac:dyDescent="0.25"/>
    <row r="191" ht="9.9" customHeight="1" x14ac:dyDescent="0.25"/>
    <row r="192" ht="9.9" customHeight="1" x14ac:dyDescent="0.25"/>
    <row r="193" ht="9.9" customHeight="1" x14ac:dyDescent="0.25"/>
    <row r="194" ht="9.9" customHeight="1" x14ac:dyDescent="0.25"/>
    <row r="195" ht="9.9" customHeight="1" x14ac:dyDescent="0.25"/>
    <row r="196" ht="9.9" customHeight="1" x14ac:dyDescent="0.25"/>
    <row r="197" ht="9.9" customHeight="1" x14ac:dyDescent="0.25"/>
    <row r="198" ht="9.9" customHeight="1" x14ac:dyDescent="0.25"/>
    <row r="199" ht="9.9" customHeight="1" x14ac:dyDescent="0.25"/>
    <row r="200" ht="9.9" customHeight="1" x14ac:dyDescent="0.25"/>
    <row r="201" ht="9.9" customHeight="1" x14ac:dyDescent="0.25"/>
    <row r="202" ht="9.9" customHeight="1" x14ac:dyDescent="0.25"/>
    <row r="203" ht="9.9" customHeight="1" x14ac:dyDescent="0.25"/>
    <row r="204" ht="9.9" customHeight="1" x14ac:dyDescent="0.25"/>
    <row r="205" ht="9.9" customHeight="1" x14ac:dyDescent="0.25"/>
    <row r="206" ht="9.9" customHeight="1" x14ac:dyDescent="0.25"/>
    <row r="207" ht="9.9" customHeight="1" x14ac:dyDescent="0.25"/>
    <row r="208" ht="9.9" customHeight="1" x14ac:dyDescent="0.25"/>
    <row r="209" ht="9.9" customHeight="1" x14ac:dyDescent="0.25"/>
    <row r="210" ht="9.9" customHeight="1" x14ac:dyDescent="0.25"/>
    <row r="211" ht="9.9" customHeight="1" x14ac:dyDescent="0.25"/>
    <row r="212" ht="9.9" customHeight="1" x14ac:dyDescent="0.25"/>
    <row r="213" ht="9.9" customHeight="1" x14ac:dyDescent="0.25"/>
    <row r="214" ht="9.9" customHeight="1" x14ac:dyDescent="0.25"/>
    <row r="215" ht="9.9" customHeight="1" x14ac:dyDescent="0.25"/>
    <row r="216" ht="9.9" customHeight="1" x14ac:dyDescent="0.25"/>
    <row r="217" ht="9.9" customHeight="1" x14ac:dyDescent="0.25"/>
    <row r="218" ht="9.9" customHeight="1" x14ac:dyDescent="0.25"/>
    <row r="219" ht="9.9" customHeight="1" x14ac:dyDescent="0.25"/>
    <row r="220" ht="9.9" customHeight="1" x14ac:dyDescent="0.25"/>
    <row r="221" ht="9.9" customHeight="1" x14ac:dyDescent="0.25"/>
    <row r="222" ht="9.9" customHeight="1" x14ac:dyDescent="0.25"/>
    <row r="223" ht="9.9" customHeight="1" x14ac:dyDescent="0.25"/>
    <row r="224" ht="9.9" customHeight="1" x14ac:dyDescent="0.25"/>
    <row r="225" ht="9.9" customHeight="1" x14ac:dyDescent="0.25"/>
    <row r="226" ht="9.9" customHeight="1" x14ac:dyDescent="0.25"/>
    <row r="227" ht="9.9" customHeight="1" x14ac:dyDescent="0.25"/>
    <row r="228" ht="9.9" customHeight="1" x14ac:dyDescent="0.25"/>
    <row r="229" ht="9.9" customHeight="1" x14ac:dyDescent="0.25"/>
    <row r="230" ht="9.9" customHeight="1" x14ac:dyDescent="0.25"/>
    <row r="231" ht="9.9" customHeight="1" x14ac:dyDescent="0.25"/>
    <row r="232" ht="9.9" customHeight="1" x14ac:dyDescent="0.25"/>
    <row r="233" ht="9.9" customHeight="1" x14ac:dyDescent="0.25"/>
    <row r="234" ht="9.9" customHeight="1" x14ac:dyDescent="0.25"/>
    <row r="235" ht="9.9" customHeight="1" x14ac:dyDescent="0.25"/>
    <row r="236" ht="9.9" customHeight="1" x14ac:dyDescent="0.25"/>
    <row r="237" ht="9.9" customHeight="1" x14ac:dyDescent="0.25"/>
    <row r="238" ht="9.9" customHeight="1" x14ac:dyDescent="0.25"/>
    <row r="239" ht="9.9" customHeight="1" x14ac:dyDescent="0.25"/>
    <row r="240" ht="9.9" customHeight="1" x14ac:dyDescent="0.25"/>
    <row r="241" ht="9.9" customHeight="1" x14ac:dyDescent="0.25"/>
    <row r="242" ht="9.9" customHeight="1" x14ac:dyDescent="0.25"/>
    <row r="243" ht="9.9" customHeight="1" x14ac:dyDescent="0.25"/>
    <row r="244" ht="9.9" customHeight="1" x14ac:dyDescent="0.25"/>
    <row r="245" ht="9.9" customHeight="1" x14ac:dyDescent="0.25"/>
    <row r="246" ht="9.9" customHeight="1" x14ac:dyDescent="0.25"/>
    <row r="247" ht="9.9" customHeight="1" x14ac:dyDescent="0.25"/>
    <row r="248" ht="9.9" customHeight="1" x14ac:dyDescent="0.25"/>
    <row r="249" ht="9.9" customHeight="1" x14ac:dyDescent="0.25"/>
    <row r="250" ht="9.9" customHeight="1" x14ac:dyDescent="0.25"/>
    <row r="251" ht="9.9" customHeight="1" x14ac:dyDescent="0.25"/>
    <row r="252" ht="9.9" customHeight="1" x14ac:dyDescent="0.25"/>
    <row r="253" ht="9.9" customHeight="1" x14ac:dyDescent="0.25"/>
    <row r="254" ht="9.9" customHeight="1" x14ac:dyDescent="0.25"/>
    <row r="255" ht="9.9" customHeight="1" x14ac:dyDescent="0.25"/>
    <row r="256" ht="9.9" customHeight="1" x14ac:dyDescent="0.25"/>
    <row r="257" ht="9.9" customHeight="1" x14ac:dyDescent="0.25"/>
    <row r="258" ht="9.9" customHeight="1" x14ac:dyDescent="0.25"/>
    <row r="259" ht="9.9" customHeight="1" x14ac:dyDescent="0.25"/>
    <row r="260" ht="9.9" customHeight="1" x14ac:dyDescent="0.25"/>
    <row r="261" ht="9.9" customHeight="1" x14ac:dyDescent="0.25"/>
    <row r="262" ht="9.9" customHeight="1" x14ac:dyDescent="0.25"/>
    <row r="263" ht="9.9" customHeight="1" x14ac:dyDescent="0.25"/>
    <row r="264" ht="9.9" customHeight="1" x14ac:dyDescent="0.25"/>
    <row r="265" ht="9.9" customHeight="1" x14ac:dyDescent="0.25"/>
    <row r="266" ht="9.9" customHeight="1" x14ac:dyDescent="0.25"/>
    <row r="267" ht="9.9" customHeight="1" x14ac:dyDescent="0.25"/>
    <row r="268" ht="9.9" customHeight="1" x14ac:dyDescent="0.25"/>
    <row r="269" ht="9.9" customHeight="1" x14ac:dyDescent="0.25"/>
    <row r="270" ht="9.9" customHeight="1" x14ac:dyDescent="0.25"/>
    <row r="271" ht="9.9" customHeight="1" x14ac:dyDescent="0.25"/>
    <row r="272" ht="9.9" customHeight="1" x14ac:dyDescent="0.25"/>
    <row r="273" ht="9.9" customHeight="1" x14ac:dyDescent="0.25"/>
    <row r="274" ht="9.9" customHeight="1" x14ac:dyDescent="0.25"/>
    <row r="275" ht="9.9" customHeight="1" x14ac:dyDescent="0.25"/>
    <row r="276" ht="9.9" customHeight="1" x14ac:dyDescent="0.25"/>
    <row r="277" ht="9.9" customHeight="1" x14ac:dyDescent="0.25"/>
    <row r="278" ht="9.9" customHeight="1" x14ac:dyDescent="0.25"/>
    <row r="279" ht="9.9" customHeight="1" x14ac:dyDescent="0.25"/>
    <row r="280" ht="9.9" customHeight="1" x14ac:dyDescent="0.25"/>
    <row r="281" ht="9.9" customHeight="1" x14ac:dyDescent="0.25"/>
    <row r="282" ht="9.9" customHeight="1" x14ac:dyDescent="0.25"/>
    <row r="283" ht="9.9" customHeight="1" x14ac:dyDescent="0.25"/>
    <row r="284" ht="9.9" customHeight="1" x14ac:dyDescent="0.25"/>
    <row r="285" ht="9.9" customHeight="1" x14ac:dyDescent="0.25"/>
    <row r="286" ht="9.9" customHeight="1" x14ac:dyDescent="0.25"/>
    <row r="287" ht="9.9" customHeight="1" x14ac:dyDescent="0.25"/>
    <row r="288" ht="9.9" customHeight="1" x14ac:dyDescent="0.25"/>
    <row r="289" ht="9.9" customHeight="1" x14ac:dyDescent="0.25"/>
    <row r="290" ht="9.9" customHeight="1" x14ac:dyDescent="0.25"/>
    <row r="291" ht="9.9" customHeight="1" x14ac:dyDescent="0.25"/>
    <row r="292" ht="9.9" customHeight="1" x14ac:dyDescent="0.25"/>
    <row r="293" ht="9.9" customHeight="1" x14ac:dyDescent="0.25"/>
    <row r="294" ht="9.9" customHeight="1" x14ac:dyDescent="0.25"/>
    <row r="295" ht="9.9" customHeight="1" x14ac:dyDescent="0.25"/>
    <row r="296" ht="9.9" customHeight="1" x14ac:dyDescent="0.25"/>
    <row r="297" ht="9.9" customHeight="1" x14ac:dyDescent="0.25"/>
    <row r="298" ht="9.9" customHeight="1" x14ac:dyDescent="0.25"/>
    <row r="299" ht="9.9" customHeight="1" x14ac:dyDescent="0.25"/>
    <row r="300" ht="9.9" customHeight="1" x14ac:dyDescent="0.25"/>
    <row r="301" ht="9.9" customHeight="1" x14ac:dyDescent="0.25"/>
    <row r="302" ht="9.9" customHeight="1" x14ac:dyDescent="0.25"/>
    <row r="303" ht="9.9" customHeight="1" x14ac:dyDescent="0.25"/>
    <row r="304" ht="9.9" customHeight="1" x14ac:dyDescent="0.25"/>
    <row r="305" ht="9.9" customHeight="1" x14ac:dyDescent="0.25"/>
    <row r="306" ht="9.9" customHeight="1" x14ac:dyDescent="0.25"/>
    <row r="307" ht="9.9" customHeight="1" x14ac:dyDescent="0.25"/>
    <row r="308" ht="9.9" customHeight="1" x14ac:dyDescent="0.25"/>
    <row r="309" ht="9.9" customHeight="1" x14ac:dyDescent="0.25"/>
    <row r="310" ht="9.9" customHeight="1" x14ac:dyDescent="0.25"/>
    <row r="311" ht="9.9" customHeight="1" x14ac:dyDescent="0.25"/>
    <row r="312" ht="9.9" customHeight="1" x14ac:dyDescent="0.25"/>
    <row r="313" ht="9.9" customHeight="1" x14ac:dyDescent="0.25"/>
    <row r="314" ht="9.9" customHeight="1" x14ac:dyDescent="0.25"/>
    <row r="315" ht="9.9" customHeight="1" x14ac:dyDescent="0.25"/>
    <row r="316" ht="9.9" customHeight="1" x14ac:dyDescent="0.25"/>
    <row r="317" ht="9.9" customHeight="1" x14ac:dyDescent="0.25"/>
    <row r="318" ht="9.9" customHeight="1" x14ac:dyDescent="0.25"/>
    <row r="319" ht="9.9" customHeight="1" x14ac:dyDescent="0.25"/>
    <row r="320" ht="9.9" customHeight="1" x14ac:dyDescent="0.25"/>
    <row r="321" ht="9.9" customHeight="1" x14ac:dyDescent="0.25"/>
    <row r="322" ht="9.9" customHeight="1" x14ac:dyDescent="0.25"/>
    <row r="323" ht="9.9" customHeight="1" x14ac:dyDescent="0.25"/>
    <row r="324" ht="9.9" customHeight="1" x14ac:dyDescent="0.25"/>
    <row r="325" ht="9.9" customHeight="1" x14ac:dyDescent="0.25"/>
    <row r="326" ht="9.9" customHeight="1" x14ac:dyDescent="0.25"/>
    <row r="327" ht="9.9" customHeight="1" x14ac:dyDescent="0.25"/>
    <row r="328" ht="9.9" customHeight="1" x14ac:dyDescent="0.25"/>
    <row r="329" ht="9.9" customHeight="1" x14ac:dyDescent="0.25"/>
    <row r="330" ht="9.9" customHeight="1" x14ac:dyDescent="0.25"/>
    <row r="331" ht="9.9" customHeight="1" x14ac:dyDescent="0.25"/>
    <row r="332" ht="9.9" customHeight="1" x14ac:dyDescent="0.25"/>
    <row r="333" ht="9.9" customHeight="1" x14ac:dyDescent="0.25"/>
    <row r="334" ht="9.9" customHeight="1" x14ac:dyDescent="0.25"/>
    <row r="335" ht="9.9" customHeight="1" x14ac:dyDescent="0.25"/>
    <row r="336" ht="9.9" customHeight="1" x14ac:dyDescent="0.25"/>
    <row r="337" ht="9.9" customHeight="1" x14ac:dyDescent="0.25"/>
    <row r="338" ht="9.9" customHeight="1" x14ac:dyDescent="0.25"/>
    <row r="339" ht="9.9" customHeight="1" x14ac:dyDescent="0.25"/>
    <row r="340" ht="9.9" customHeight="1" x14ac:dyDescent="0.25"/>
    <row r="341" ht="9.9" customHeight="1" x14ac:dyDescent="0.25"/>
    <row r="342" ht="9.9" customHeight="1" x14ac:dyDescent="0.25"/>
    <row r="343" ht="9.9" customHeight="1" x14ac:dyDescent="0.25"/>
    <row r="344" ht="9.9" customHeight="1" x14ac:dyDescent="0.25"/>
    <row r="345" ht="9.9" customHeight="1" x14ac:dyDescent="0.25"/>
    <row r="346" ht="9.9" customHeight="1" x14ac:dyDescent="0.25"/>
    <row r="347" ht="9.9" customHeight="1" x14ac:dyDescent="0.25"/>
    <row r="348" ht="9.9" customHeight="1" x14ac:dyDescent="0.25"/>
    <row r="349" ht="9.9" customHeight="1" x14ac:dyDescent="0.25"/>
    <row r="350" ht="9.9" customHeight="1" x14ac:dyDescent="0.25"/>
    <row r="351" ht="9.9" customHeight="1" x14ac:dyDescent="0.25"/>
    <row r="352" ht="9.9" customHeight="1" x14ac:dyDescent="0.25"/>
    <row r="353" ht="9.9" customHeight="1" x14ac:dyDescent="0.25"/>
    <row r="354" ht="9.9" customHeight="1" x14ac:dyDescent="0.25"/>
    <row r="355" ht="9.9" customHeight="1" x14ac:dyDescent="0.25"/>
    <row r="356" ht="9.9" customHeight="1" x14ac:dyDescent="0.25"/>
    <row r="357" ht="9.9" customHeight="1" x14ac:dyDescent="0.25"/>
    <row r="358" ht="9.9" customHeight="1" x14ac:dyDescent="0.25"/>
    <row r="359" ht="9.9" customHeight="1" x14ac:dyDescent="0.25"/>
    <row r="360" ht="9.9" customHeight="1" x14ac:dyDescent="0.25"/>
    <row r="361" ht="9.9" customHeight="1" x14ac:dyDescent="0.25"/>
    <row r="362" ht="9.9" customHeight="1" x14ac:dyDescent="0.25"/>
    <row r="363" ht="9.9" customHeight="1" x14ac:dyDescent="0.25"/>
    <row r="364" ht="9.9" customHeight="1" x14ac:dyDescent="0.25"/>
    <row r="365" ht="9.9" customHeight="1" x14ac:dyDescent="0.25"/>
    <row r="366" ht="9.9" customHeight="1" x14ac:dyDescent="0.25"/>
    <row r="367" ht="9.9" customHeight="1" x14ac:dyDescent="0.25"/>
    <row r="368" ht="9.9" customHeight="1" x14ac:dyDescent="0.25"/>
    <row r="369" ht="9.9" customHeight="1" x14ac:dyDescent="0.25"/>
    <row r="370" ht="9.9" customHeight="1" x14ac:dyDescent="0.25"/>
    <row r="371" ht="9.9" customHeight="1" x14ac:dyDescent="0.25"/>
    <row r="372" ht="9.9" customHeight="1" x14ac:dyDescent="0.25"/>
    <row r="373" ht="9.9" customHeight="1" x14ac:dyDescent="0.25"/>
    <row r="374" ht="9.9" customHeight="1" x14ac:dyDescent="0.25"/>
    <row r="375" ht="9.9" customHeight="1" x14ac:dyDescent="0.25"/>
    <row r="376" ht="9.9" customHeight="1" x14ac:dyDescent="0.25"/>
    <row r="377" ht="9.9" customHeight="1" x14ac:dyDescent="0.25"/>
    <row r="378" ht="9.9" customHeight="1" x14ac:dyDescent="0.25"/>
    <row r="379" ht="9.9" customHeight="1" x14ac:dyDescent="0.25"/>
    <row r="380" ht="9.9" customHeight="1" x14ac:dyDescent="0.25"/>
    <row r="381" ht="9.9" customHeight="1" x14ac:dyDescent="0.25"/>
    <row r="382" ht="9.9" customHeight="1" x14ac:dyDescent="0.25"/>
    <row r="383" ht="9.9" customHeight="1" x14ac:dyDescent="0.25"/>
    <row r="384" ht="9.9" customHeight="1" x14ac:dyDescent="0.25"/>
    <row r="385" ht="9.9" customHeight="1" x14ac:dyDescent="0.25"/>
    <row r="386" ht="9.9" customHeight="1" x14ac:dyDescent="0.25"/>
    <row r="387" ht="9.9" customHeight="1" x14ac:dyDescent="0.25"/>
    <row r="388" ht="9.9" customHeight="1" x14ac:dyDescent="0.25"/>
    <row r="389" ht="9.9" customHeight="1" x14ac:dyDescent="0.25"/>
    <row r="390" ht="9.9" customHeight="1" x14ac:dyDescent="0.25"/>
    <row r="391" ht="9.9" customHeight="1" x14ac:dyDescent="0.25"/>
    <row r="392" ht="9.9" customHeight="1" x14ac:dyDescent="0.25"/>
    <row r="393" ht="9.9" customHeight="1" x14ac:dyDescent="0.25"/>
    <row r="394" ht="9.9" customHeight="1" x14ac:dyDescent="0.25"/>
    <row r="395" ht="9.9" customHeight="1" x14ac:dyDescent="0.25"/>
    <row r="396" ht="9.9" customHeight="1" x14ac:dyDescent="0.25"/>
    <row r="397" ht="9.9" customHeight="1" x14ac:dyDescent="0.25"/>
    <row r="398" ht="9.9" customHeight="1" x14ac:dyDescent="0.25"/>
    <row r="399" ht="9.9" customHeight="1" x14ac:dyDescent="0.25"/>
    <row r="400" ht="9.9" customHeight="1" x14ac:dyDescent="0.25"/>
    <row r="401" ht="9.9" customHeight="1" x14ac:dyDescent="0.25"/>
    <row r="402" ht="9.9" customHeight="1" x14ac:dyDescent="0.25"/>
    <row r="403" ht="9.9" customHeight="1" x14ac:dyDescent="0.25"/>
    <row r="404" ht="9.9" customHeight="1" x14ac:dyDescent="0.25"/>
    <row r="405" ht="9.9" customHeight="1" x14ac:dyDescent="0.25"/>
    <row r="406" ht="9.9" customHeight="1" x14ac:dyDescent="0.25"/>
    <row r="407" ht="9.9" customHeight="1" x14ac:dyDescent="0.25"/>
    <row r="408" ht="9.9" customHeight="1" x14ac:dyDescent="0.25"/>
    <row r="409" ht="9.9" customHeight="1" x14ac:dyDescent="0.25"/>
    <row r="410" ht="9.9" customHeight="1" x14ac:dyDescent="0.25"/>
    <row r="411" ht="9.9" customHeight="1" x14ac:dyDescent="0.25"/>
    <row r="412" ht="9.9" customHeight="1" x14ac:dyDescent="0.25"/>
    <row r="413" ht="9.9" customHeight="1" x14ac:dyDescent="0.25"/>
    <row r="414" ht="9.9" customHeight="1" x14ac:dyDescent="0.25"/>
    <row r="415" ht="9.9" customHeight="1" x14ac:dyDescent="0.25"/>
    <row r="416" ht="9.9" customHeight="1" x14ac:dyDescent="0.25"/>
    <row r="417" ht="9.9" customHeight="1" x14ac:dyDescent="0.25"/>
    <row r="418" ht="9.9" customHeight="1" x14ac:dyDescent="0.25"/>
    <row r="419" ht="9.9" customHeight="1" x14ac:dyDescent="0.25"/>
    <row r="420" ht="9.9" customHeight="1" x14ac:dyDescent="0.25"/>
    <row r="421" ht="9.9" customHeight="1" x14ac:dyDescent="0.25"/>
    <row r="422" ht="9.9" customHeight="1" x14ac:dyDescent="0.25"/>
    <row r="423" ht="9.9" customHeight="1" x14ac:dyDescent="0.25"/>
    <row r="424" ht="9.9" customHeight="1" x14ac:dyDescent="0.25"/>
    <row r="425" ht="9.9" customHeight="1" x14ac:dyDescent="0.25"/>
    <row r="426" ht="9.9" customHeight="1" x14ac:dyDescent="0.25"/>
    <row r="427" ht="9.9" customHeight="1" x14ac:dyDescent="0.25"/>
    <row r="428" ht="9.9" customHeight="1" x14ac:dyDescent="0.25"/>
    <row r="429" ht="9.9" customHeight="1" x14ac:dyDescent="0.25"/>
    <row r="430" ht="9.9" customHeight="1" x14ac:dyDescent="0.25"/>
    <row r="431" ht="9.9" customHeight="1" x14ac:dyDescent="0.25"/>
    <row r="432" ht="9.9" customHeight="1" x14ac:dyDescent="0.25"/>
    <row r="433" ht="9.9" customHeight="1" x14ac:dyDescent="0.25"/>
    <row r="434" ht="9.9" customHeight="1" x14ac:dyDescent="0.25"/>
    <row r="435" ht="9.9" customHeight="1" x14ac:dyDescent="0.25"/>
    <row r="436" ht="9.9" customHeight="1" x14ac:dyDescent="0.25"/>
    <row r="437" ht="9.9" customHeight="1" x14ac:dyDescent="0.25"/>
    <row r="438" ht="9.9" customHeight="1" x14ac:dyDescent="0.25"/>
    <row r="439" ht="9.9" customHeight="1" x14ac:dyDescent="0.25"/>
    <row r="440" ht="9.9" customHeight="1" x14ac:dyDescent="0.25"/>
    <row r="441" ht="9.9" customHeight="1" x14ac:dyDescent="0.25"/>
    <row r="442" ht="9.9" customHeight="1" x14ac:dyDescent="0.25"/>
    <row r="443" ht="9.9" customHeight="1" x14ac:dyDescent="0.25"/>
    <row r="444" ht="9.9" customHeight="1" x14ac:dyDescent="0.25"/>
    <row r="445" ht="9.9" customHeight="1" x14ac:dyDescent="0.25"/>
    <row r="446" ht="9.9" customHeight="1" x14ac:dyDescent="0.25"/>
    <row r="447" ht="9.9" customHeight="1" x14ac:dyDescent="0.25"/>
    <row r="448" ht="9.9" customHeight="1" x14ac:dyDescent="0.25"/>
    <row r="449" ht="9.9" customHeight="1" x14ac:dyDescent="0.25"/>
    <row r="450" ht="9.9" customHeight="1" x14ac:dyDescent="0.25"/>
    <row r="451" ht="9.9" customHeight="1" x14ac:dyDescent="0.25"/>
    <row r="452" ht="9.9" customHeight="1" x14ac:dyDescent="0.25"/>
    <row r="453" ht="9.9" customHeight="1" x14ac:dyDescent="0.25"/>
    <row r="454" ht="9.9" customHeight="1" x14ac:dyDescent="0.25"/>
    <row r="455" ht="9.9" customHeight="1" x14ac:dyDescent="0.25"/>
    <row r="456" ht="9.9" customHeight="1" x14ac:dyDescent="0.25"/>
    <row r="457" ht="9.9" customHeight="1" x14ac:dyDescent="0.25"/>
    <row r="458" ht="9.9" customHeight="1" x14ac:dyDescent="0.25"/>
    <row r="459" ht="9.9" customHeight="1" x14ac:dyDescent="0.25"/>
    <row r="460" ht="9.9" customHeight="1" x14ac:dyDescent="0.25"/>
    <row r="461" ht="9.9" customHeight="1" x14ac:dyDescent="0.25"/>
    <row r="462" ht="9.9" customHeight="1" x14ac:dyDescent="0.25"/>
    <row r="463" ht="9.9" customHeight="1" x14ac:dyDescent="0.25"/>
    <row r="464" ht="9.9" customHeight="1" x14ac:dyDescent="0.25"/>
    <row r="465" ht="9.9" customHeight="1" x14ac:dyDescent="0.25"/>
    <row r="466" ht="9.9" customHeight="1" x14ac:dyDescent="0.25"/>
    <row r="467" ht="9.9" customHeight="1" x14ac:dyDescent="0.25"/>
    <row r="468" ht="9.9" customHeight="1" x14ac:dyDescent="0.25"/>
    <row r="469" ht="9.9" customHeight="1" x14ac:dyDescent="0.25"/>
    <row r="470" ht="9.9" customHeight="1" x14ac:dyDescent="0.25"/>
    <row r="471" ht="9.9" customHeight="1" x14ac:dyDescent="0.25"/>
    <row r="472" ht="9.9" customHeight="1" x14ac:dyDescent="0.25"/>
    <row r="473" ht="9.9" customHeight="1" x14ac:dyDescent="0.25"/>
    <row r="474" ht="9.9" customHeight="1" x14ac:dyDescent="0.25"/>
    <row r="475" ht="9.9" customHeight="1" x14ac:dyDescent="0.25"/>
    <row r="476" ht="9.9" customHeight="1" x14ac:dyDescent="0.25"/>
    <row r="477" ht="9.9" customHeight="1" x14ac:dyDescent="0.25"/>
    <row r="478" ht="9.9" customHeight="1" x14ac:dyDescent="0.25"/>
    <row r="479" ht="9.9" customHeight="1" x14ac:dyDescent="0.25"/>
    <row r="480" ht="9.9" customHeight="1" x14ac:dyDescent="0.25"/>
    <row r="481" ht="9.9" customHeight="1" x14ac:dyDescent="0.25"/>
    <row r="482" ht="9.9" customHeight="1" x14ac:dyDescent="0.25"/>
    <row r="483" ht="9.9" customHeight="1" x14ac:dyDescent="0.25"/>
    <row r="484" ht="9.9" customHeight="1" x14ac:dyDescent="0.25"/>
    <row r="485" ht="9.9" customHeight="1" x14ac:dyDescent="0.25"/>
    <row r="486" ht="9.9" customHeight="1" x14ac:dyDescent="0.25"/>
    <row r="487" ht="9.9" customHeight="1" x14ac:dyDescent="0.25"/>
    <row r="488" ht="9.9" customHeight="1" x14ac:dyDescent="0.25"/>
    <row r="489" ht="9.9" customHeight="1" x14ac:dyDescent="0.25"/>
    <row r="490" ht="9.9" customHeight="1" x14ac:dyDescent="0.25"/>
    <row r="491" ht="9.9" customHeight="1" x14ac:dyDescent="0.25"/>
    <row r="492" ht="9.9" customHeight="1" x14ac:dyDescent="0.25"/>
    <row r="493" ht="9.9" customHeight="1" x14ac:dyDescent="0.25"/>
    <row r="494" ht="9.9" customHeight="1" x14ac:dyDescent="0.25"/>
    <row r="495" ht="9.9" customHeight="1" x14ac:dyDescent="0.25"/>
    <row r="496" ht="9.9" customHeight="1" x14ac:dyDescent="0.25"/>
    <row r="497" ht="9.9" customHeight="1" x14ac:dyDescent="0.25"/>
    <row r="498" ht="9.9" customHeight="1" x14ac:dyDescent="0.25"/>
    <row r="499" ht="9.9" customHeight="1" x14ac:dyDescent="0.25"/>
    <row r="500" ht="9.9" customHeight="1" x14ac:dyDescent="0.25"/>
    <row r="501" ht="9.9" customHeight="1" x14ac:dyDescent="0.25"/>
    <row r="502" ht="9.9" customHeight="1" x14ac:dyDescent="0.25"/>
    <row r="503" ht="9.9" customHeight="1" x14ac:dyDescent="0.25"/>
    <row r="504" ht="9.9" customHeight="1" x14ac:dyDescent="0.25"/>
    <row r="505" ht="9.9" customHeight="1" x14ac:dyDescent="0.25"/>
    <row r="506" ht="9.9" customHeight="1" x14ac:dyDescent="0.25"/>
    <row r="507" ht="9.9" customHeight="1" x14ac:dyDescent="0.25"/>
    <row r="508" ht="9.9" customHeight="1" x14ac:dyDescent="0.25"/>
    <row r="509" ht="9.9" customHeight="1" x14ac:dyDescent="0.25"/>
    <row r="510" ht="9.9" customHeight="1" x14ac:dyDescent="0.25"/>
    <row r="511" ht="9.9" customHeight="1" x14ac:dyDescent="0.25"/>
    <row r="512" ht="9.9" customHeight="1" x14ac:dyDescent="0.25"/>
    <row r="513" ht="9.9" customHeight="1" x14ac:dyDescent="0.25"/>
    <row r="514" ht="9.9" customHeight="1" x14ac:dyDescent="0.25"/>
    <row r="515" ht="9.9" customHeight="1" x14ac:dyDescent="0.25"/>
    <row r="516" ht="9.9" customHeight="1" x14ac:dyDescent="0.25"/>
    <row r="517" ht="9.9" customHeight="1" x14ac:dyDescent="0.25"/>
    <row r="518" ht="9.9" customHeight="1" x14ac:dyDescent="0.25"/>
    <row r="519" ht="9.9" customHeight="1" x14ac:dyDescent="0.25"/>
    <row r="520" ht="9.9" customHeight="1" x14ac:dyDescent="0.25"/>
    <row r="521" ht="9.9" customHeight="1" x14ac:dyDescent="0.25"/>
    <row r="522" ht="9.9" customHeight="1" x14ac:dyDescent="0.25"/>
    <row r="523" ht="9.9" customHeight="1" x14ac:dyDescent="0.25"/>
    <row r="524" ht="9.9" customHeight="1" x14ac:dyDescent="0.25"/>
    <row r="525" ht="9.9" customHeight="1" x14ac:dyDescent="0.25"/>
    <row r="526" ht="9.9" customHeight="1" x14ac:dyDescent="0.25"/>
    <row r="527" ht="9.9" customHeight="1" x14ac:dyDescent="0.25"/>
    <row r="528" ht="9.9" customHeight="1" x14ac:dyDescent="0.25"/>
    <row r="529" ht="9.9" customHeight="1" x14ac:dyDescent="0.25"/>
    <row r="530" ht="9.9" customHeight="1" x14ac:dyDescent="0.25"/>
    <row r="531" ht="9.9" customHeight="1" x14ac:dyDescent="0.25"/>
    <row r="532" ht="9.9" customHeight="1" x14ac:dyDescent="0.25"/>
    <row r="533" ht="9.9" customHeight="1" x14ac:dyDescent="0.25"/>
    <row r="534" ht="9.9" customHeight="1" x14ac:dyDescent="0.25"/>
    <row r="535" ht="9.9" customHeight="1" x14ac:dyDescent="0.25"/>
    <row r="536" ht="9.9" customHeight="1" x14ac:dyDescent="0.25"/>
    <row r="537" ht="9.9" customHeight="1" x14ac:dyDescent="0.25"/>
    <row r="538" ht="9.9" customHeight="1" x14ac:dyDescent="0.25"/>
    <row r="539" ht="9.9" customHeight="1" x14ac:dyDescent="0.25"/>
    <row r="540" ht="9.9" customHeight="1" x14ac:dyDescent="0.25"/>
    <row r="541" ht="9.9" customHeight="1" x14ac:dyDescent="0.25"/>
    <row r="542" ht="9.9" customHeight="1" x14ac:dyDescent="0.25"/>
    <row r="543" ht="9.9" customHeight="1" x14ac:dyDescent="0.25"/>
    <row r="544" ht="9.9" customHeight="1" x14ac:dyDescent="0.25"/>
    <row r="545" ht="9.9" customHeight="1" x14ac:dyDescent="0.25"/>
    <row r="546" ht="9.9" customHeight="1" x14ac:dyDescent="0.25"/>
    <row r="547" ht="9.9" customHeight="1" x14ac:dyDescent="0.25"/>
    <row r="548" ht="9.9" customHeight="1" x14ac:dyDescent="0.25"/>
    <row r="549" ht="9.9" customHeight="1" x14ac:dyDescent="0.25"/>
    <row r="550" ht="9.9" customHeight="1" x14ac:dyDescent="0.25"/>
    <row r="551" ht="9.9" customHeight="1" x14ac:dyDescent="0.25"/>
    <row r="552" ht="9.9" customHeight="1" x14ac:dyDescent="0.25"/>
    <row r="553" ht="9.9" customHeight="1" x14ac:dyDescent="0.25"/>
    <row r="554" ht="9.9" customHeight="1" x14ac:dyDescent="0.25"/>
    <row r="555" ht="9.9" customHeight="1" x14ac:dyDescent="0.25"/>
    <row r="556" ht="9.9" customHeight="1" x14ac:dyDescent="0.25"/>
    <row r="557" ht="9.9" customHeight="1" x14ac:dyDescent="0.25"/>
    <row r="558" ht="9.9" customHeight="1" x14ac:dyDescent="0.25"/>
    <row r="559" ht="9.9" customHeight="1" x14ac:dyDescent="0.25"/>
    <row r="560" ht="9.9" customHeight="1" x14ac:dyDescent="0.25"/>
    <row r="561" ht="9.9" customHeight="1" x14ac:dyDescent="0.25"/>
    <row r="562" ht="9.9" customHeight="1" x14ac:dyDescent="0.25"/>
    <row r="563" ht="9.9" customHeight="1" x14ac:dyDescent="0.25"/>
    <row r="564" ht="9.9" customHeight="1" x14ac:dyDescent="0.25"/>
    <row r="565" ht="9.9" customHeight="1" x14ac:dyDescent="0.25"/>
    <row r="566" ht="9.9" customHeight="1" x14ac:dyDescent="0.25"/>
    <row r="567" ht="9.9" customHeight="1" x14ac:dyDescent="0.25"/>
    <row r="568" ht="9.9" customHeight="1" x14ac:dyDescent="0.25"/>
    <row r="569" ht="9.9" customHeight="1" x14ac:dyDescent="0.25"/>
    <row r="570" ht="9.9" customHeight="1" x14ac:dyDescent="0.25"/>
    <row r="571" ht="9.9" customHeight="1" x14ac:dyDescent="0.25"/>
    <row r="572" ht="9.9" customHeight="1" x14ac:dyDescent="0.25"/>
    <row r="573" ht="9.9" customHeight="1" x14ac:dyDescent="0.25"/>
    <row r="574" ht="9.9" customHeight="1" x14ac:dyDescent="0.25"/>
    <row r="575" ht="9.9" customHeight="1" x14ac:dyDescent="0.25"/>
    <row r="576" ht="9.9" customHeight="1" x14ac:dyDescent="0.25"/>
    <row r="577" ht="9.9" customHeight="1" x14ac:dyDescent="0.25"/>
    <row r="578" ht="9.9" customHeight="1" x14ac:dyDescent="0.25"/>
    <row r="579" ht="9.9" customHeight="1" x14ac:dyDescent="0.25"/>
    <row r="580" ht="9.9" customHeight="1" x14ac:dyDescent="0.25"/>
    <row r="581" ht="9.9" customHeight="1" x14ac:dyDescent="0.25"/>
    <row r="582" ht="9.9" customHeight="1" x14ac:dyDescent="0.25"/>
    <row r="583" ht="9.9" customHeight="1" x14ac:dyDescent="0.25"/>
    <row r="584" ht="9.9" customHeight="1" x14ac:dyDescent="0.25"/>
    <row r="585" ht="9.9" customHeight="1" x14ac:dyDescent="0.25"/>
    <row r="586" ht="9.9" customHeight="1" x14ac:dyDescent="0.25"/>
    <row r="587" ht="9.9" customHeight="1" x14ac:dyDescent="0.25"/>
    <row r="588" ht="9.9" customHeight="1" x14ac:dyDescent="0.25"/>
    <row r="589" ht="9.9" customHeight="1" x14ac:dyDescent="0.25"/>
    <row r="590" ht="9.9" customHeight="1" x14ac:dyDescent="0.25"/>
    <row r="591" ht="9.9" customHeight="1" x14ac:dyDescent="0.25"/>
    <row r="592" ht="9.9" customHeight="1" x14ac:dyDescent="0.25"/>
    <row r="593" ht="9.9" customHeight="1" x14ac:dyDescent="0.25"/>
    <row r="594" ht="9.9" customHeight="1" x14ac:dyDescent="0.25"/>
    <row r="595" ht="9.9" customHeight="1" x14ac:dyDescent="0.25"/>
    <row r="596" ht="9.9" customHeight="1" x14ac:dyDescent="0.25"/>
    <row r="597" ht="9.9" customHeight="1" x14ac:dyDescent="0.25"/>
    <row r="598" ht="9.9" customHeight="1" x14ac:dyDescent="0.25"/>
    <row r="599" ht="9.9" customHeight="1" x14ac:dyDescent="0.25"/>
    <row r="600" ht="9.9" customHeight="1" x14ac:dyDescent="0.25"/>
    <row r="601" ht="9.9" customHeight="1" x14ac:dyDescent="0.25"/>
    <row r="602" ht="9.9" customHeight="1" x14ac:dyDescent="0.25"/>
    <row r="603" ht="9.9" customHeight="1" x14ac:dyDescent="0.25"/>
    <row r="604" ht="9.9" customHeight="1" x14ac:dyDescent="0.25"/>
    <row r="605" ht="9.9" customHeight="1" x14ac:dyDescent="0.25"/>
    <row r="606" ht="9.9" customHeight="1" x14ac:dyDescent="0.25"/>
    <row r="607" ht="9.9" customHeight="1" x14ac:dyDescent="0.25"/>
    <row r="608" ht="9.9" customHeight="1" x14ac:dyDescent="0.25"/>
    <row r="609" ht="9.9" customHeight="1" x14ac:dyDescent="0.25"/>
    <row r="610" ht="9.9" customHeight="1" x14ac:dyDescent="0.25"/>
    <row r="611" ht="9.9" customHeight="1" x14ac:dyDescent="0.25"/>
    <row r="612" ht="9.9" customHeight="1" x14ac:dyDescent="0.25"/>
    <row r="613" ht="9.9" customHeight="1" x14ac:dyDescent="0.25"/>
    <row r="614" ht="9.9" customHeight="1" x14ac:dyDescent="0.25"/>
    <row r="615" ht="9.9" customHeight="1" x14ac:dyDescent="0.25"/>
    <row r="616" ht="9.9" customHeight="1" x14ac:dyDescent="0.25"/>
    <row r="617" ht="9.9" customHeight="1" x14ac:dyDescent="0.25"/>
    <row r="618" ht="9.9" customHeight="1" x14ac:dyDescent="0.25"/>
    <row r="619" ht="9.9" customHeight="1" x14ac:dyDescent="0.25"/>
    <row r="620" ht="9.9" customHeight="1" x14ac:dyDescent="0.25"/>
    <row r="621" ht="9.9" customHeight="1" x14ac:dyDescent="0.25"/>
    <row r="622" ht="9.9" customHeight="1" x14ac:dyDescent="0.25"/>
    <row r="623" ht="9.9" customHeight="1" x14ac:dyDescent="0.25"/>
    <row r="624" ht="9.9" customHeight="1" x14ac:dyDescent="0.25"/>
    <row r="625" ht="9.9" customHeight="1" x14ac:dyDescent="0.25"/>
    <row r="626" ht="9.9" customHeight="1" x14ac:dyDescent="0.25"/>
    <row r="627" ht="9.9" customHeight="1" x14ac:dyDescent="0.25"/>
    <row r="628" ht="9.9" customHeight="1" x14ac:dyDescent="0.25"/>
    <row r="629" ht="9.9" customHeight="1" x14ac:dyDescent="0.25"/>
    <row r="630" ht="9.9" customHeight="1" x14ac:dyDescent="0.25"/>
    <row r="631" ht="9.9" customHeight="1" x14ac:dyDescent="0.25"/>
    <row r="632" ht="9.9" customHeight="1" x14ac:dyDescent="0.25"/>
    <row r="633" ht="9.9" customHeight="1" x14ac:dyDescent="0.25"/>
    <row r="634" ht="9.9" customHeight="1" x14ac:dyDescent="0.25"/>
    <row r="635" ht="9.9" customHeight="1" x14ac:dyDescent="0.25"/>
    <row r="636" ht="9.9" customHeight="1" x14ac:dyDescent="0.25"/>
    <row r="637" ht="9.9" customHeight="1" x14ac:dyDescent="0.25"/>
    <row r="638" ht="9.9" customHeight="1" x14ac:dyDescent="0.25"/>
    <row r="639" ht="9.9" customHeight="1" x14ac:dyDescent="0.25"/>
    <row r="640" ht="9.9" customHeight="1" x14ac:dyDescent="0.25"/>
    <row r="641" ht="9.9" customHeight="1" x14ac:dyDescent="0.25"/>
    <row r="642" ht="9.9" customHeight="1" x14ac:dyDescent="0.25"/>
    <row r="643" ht="9.9" customHeight="1" x14ac:dyDescent="0.25"/>
    <row r="644" ht="9.9" customHeight="1" x14ac:dyDescent="0.25"/>
    <row r="645" ht="9.9" customHeight="1" x14ac:dyDescent="0.25"/>
    <row r="646" ht="9.9" customHeight="1" x14ac:dyDescent="0.25"/>
    <row r="647" ht="9.9" customHeight="1" x14ac:dyDescent="0.25"/>
    <row r="648" ht="9.9" customHeight="1" x14ac:dyDescent="0.25"/>
    <row r="649" ht="9.9" customHeight="1" x14ac:dyDescent="0.25"/>
    <row r="650" ht="9.9" customHeight="1" x14ac:dyDescent="0.25"/>
    <row r="651" ht="9.9" customHeight="1" x14ac:dyDescent="0.25"/>
    <row r="652" ht="9.9" customHeight="1" x14ac:dyDescent="0.25"/>
    <row r="653" ht="9.9" customHeight="1" x14ac:dyDescent="0.25"/>
    <row r="654" ht="9.9" customHeight="1" x14ac:dyDescent="0.25"/>
    <row r="655" ht="9.9" customHeight="1" x14ac:dyDescent="0.25"/>
    <row r="656" ht="9.9" customHeight="1" x14ac:dyDescent="0.25"/>
    <row r="657" ht="9.9" customHeight="1" x14ac:dyDescent="0.25"/>
    <row r="658" ht="9.9" customHeight="1" x14ac:dyDescent="0.25"/>
    <row r="659" ht="9.9" customHeight="1" x14ac:dyDescent="0.25"/>
    <row r="660" ht="9.9" customHeight="1" x14ac:dyDescent="0.25"/>
    <row r="661" ht="9.9" customHeight="1" x14ac:dyDescent="0.25"/>
    <row r="662" ht="9.9" customHeight="1" x14ac:dyDescent="0.25"/>
    <row r="663" ht="9.9" customHeight="1" x14ac:dyDescent="0.25"/>
    <row r="664" ht="9.9" customHeight="1" x14ac:dyDescent="0.25"/>
    <row r="665" ht="9.9" customHeight="1" x14ac:dyDescent="0.25"/>
    <row r="666" ht="9.9" customHeight="1" x14ac:dyDescent="0.25"/>
    <row r="667" ht="9.9" customHeight="1" x14ac:dyDescent="0.25"/>
    <row r="668" ht="9.9" customHeight="1" x14ac:dyDescent="0.25"/>
    <row r="669" ht="9.9" customHeight="1" x14ac:dyDescent="0.25"/>
    <row r="670" ht="9.9" customHeight="1" x14ac:dyDescent="0.25"/>
    <row r="671" ht="9.9" customHeight="1" x14ac:dyDescent="0.25"/>
    <row r="672" ht="9.9" customHeight="1" x14ac:dyDescent="0.25"/>
    <row r="673" ht="9.9" customHeight="1" x14ac:dyDescent="0.25"/>
    <row r="674" ht="9.9" customHeight="1" x14ac:dyDescent="0.25"/>
    <row r="675" ht="9.9" customHeight="1" x14ac:dyDescent="0.25"/>
    <row r="676" ht="9.9" customHeight="1" x14ac:dyDescent="0.25"/>
    <row r="677" ht="9.9" customHeight="1" x14ac:dyDescent="0.25"/>
    <row r="678" ht="9.9" customHeight="1" x14ac:dyDescent="0.25"/>
    <row r="679" ht="9.9" customHeight="1" x14ac:dyDescent="0.25"/>
    <row r="680" ht="9.9" customHeight="1" x14ac:dyDescent="0.25"/>
    <row r="681" ht="9.9" customHeight="1" x14ac:dyDescent="0.25"/>
    <row r="682" ht="9.9" customHeight="1" x14ac:dyDescent="0.25"/>
    <row r="683" ht="9.9" customHeight="1" x14ac:dyDescent="0.25"/>
    <row r="684" ht="9.9" customHeight="1" x14ac:dyDescent="0.25"/>
    <row r="685" ht="9.9" customHeight="1" x14ac:dyDescent="0.25"/>
    <row r="686" ht="9.9" customHeight="1" x14ac:dyDescent="0.25"/>
    <row r="687" ht="9.9" customHeight="1" x14ac:dyDescent="0.25"/>
    <row r="688" ht="9.9" customHeight="1" x14ac:dyDescent="0.25"/>
    <row r="689" ht="9.9" customHeight="1" x14ac:dyDescent="0.25"/>
    <row r="690" ht="9.9" customHeight="1" x14ac:dyDescent="0.25"/>
    <row r="691" ht="9.9" customHeight="1" x14ac:dyDescent="0.25"/>
    <row r="692" ht="9.9" customHeight="1" x14ac:dyDescent="0.25"/>
    <row r="693" ht="9.9" customHeight="1" x14ac:dyDescent="0.25"/>
    <row r="694" ht="9.9" customHeight="1" x14ac:dyDescent="0.25"/>
    <row r="695" ht="9.9" customHeight="1" x14ac:dyDescent="0.25"/>
    <row r="696" ht="9.9" customHeight="1" x14ac:dyDescent="0.25"/>
    <row r="697" ht="9.9" customHeight="1" x14ac:dyDescent="0.25"/>
    <row r="698" ht="9.9" customHeight="1" x14ac:dyDescent="0.25"/>
    <row r="699" ht="9.9" customHeight="1" x14ac:dyDescent="0.25"/>
    <row r="700" ht="9.9" customHeight="1" x14ac:dyDescent="0.25"/>
    <row r="701" ht="9.9" customHeight="1" x14ac:dyDescent="0.25"/>
    <row r="702" ht="9.9" customHeight="1" x14ac:dyDescent="0.25"/>
    <row r="703" ht="9.9" customHeight="1" x14ac:dyDescent="0.25"/>
    <row r="704" ht="9.9" customHeight="1" x14ac:dyDescent="0.25"/>
    <row r="705" ht="9.9" customHeight="1" x14ac:dyDescent="0.25"/>
    <row r="706" ht="9.9" customHeight="1" x14ac:dyDescent="0.25"/>
    <row r="707" ht="9.9" customHeight="1" x14ac:dyDescent="0.25"/>
    <row r="708" ht="9.9" customHeight="1" x14ac:dyDescent="0.25"/>
    <row r="709" ht="9.9" customHeight="1" x14ac:dyDescent="0.25"/>
    <row r="710" ht="9.9" customHeight="1" x14ac:dyDescent="0.25"/>
    <row r="711" ht="9.9" customHeight="1" x14ac:dyDescent="0.25"/>
    <row r="712" ht="9.9" customHeight="1" x14ac:dyDescent="0.25"/>
    <row r="713" ht="9.9" customHeight="1" x14ac:dyDescent="0.25"/>
    <row r="714" ht="9.9" customHeight="1" x14ac:dyDescent="0.25"/>
    <row r="715" ht="9.9" customHeight="1" x14ac:dyDescent="0.25"/>
    <row r="716" ht="9.9" customHeight="1" x14ac:dyDescent="0.25"/>
    <row r="717" ht="9.9" customHeight="1" x14ac:dyDescent="0.25"/>
    <row r="718" ht="9.9" customHeight="1" x14ac:dyDescent="0.25"/>
    <row r="719" ht="9.9" customHeight="1" x14ac:dyDescent="0.25"/>
    <row r="720" ht="9.9" customHeight="1" x14ac:dyDescent="0.25"/>
    <row r="721" ht="9.9" customHeight="1" x14ac:dyDescent="0.25"/>
    <row r="722" ht="9.9" customHeight="1" x14ac:dyDescent="0.25"/>
    <row r="723" ht="9.9" customHeight="1" x14ac:dyDescent="0.25"/>
    <row r="724" ht="9.9" customHeight="1" x14ac:dyDescent="0.25"/>
    <row r="725" ht="9.9" customHeight="1" x14ac:dyDescent="0.25"/>
    <row r="726" ht="9.9" customHeight="1" x14ac:dyDescent="0.25"/>
    <row r="727" ht="9.9" customHeight="1" x14ac:dyDescent="0.25"/>
    <row r="728" ht="9.9" customHeight="1" x14ac:dyDescent="0.25"/>
    <row r="729" ht="9.9" customHeight="1" x14ac:dyDescent="0.25"/>
    <row r="730" ht="9.9" customHeight="1" x14ac:dyDescent="0.25"/>
    <row r="731" ht="9.9" customHeight="1" x14ac:dyDescent="0.25"/>
    <row r="732" ht="9.9" customHeight="1" x14ac:dyDescent="0.25"/>
    <row r="733" ht="9.9" customHeight="1" x14ac:dyDescent="0.25"/>
    <row r="734" ht="9.9" customHeight="1" x14ac:dyDescent="0.25"/>
    <row r="735" ht="9.9" customHeight="1" x14ac:dyDescent="0.25"/>
    <row r="736" ht="9.9" customHeight="1" x14ac:dyDescent="0.25"/>
    <row r="737" ht="9.9" customHeight="1" x14ac:dyDescent="0.25"/>
    <row r="738" ht="9.9" customHeight="1" x14ac:dyDescent="0.25"/>
    <row r="739" ht="9.9" customHeight="1" x14ac:dyDescent="0.25"/>
    <row r="740" ht="9.9" customHeight="1" x14ac:dyDescent="0.25"/>
    <row r="741" ht="9.9" customHeight="1" x14ac:dyDescent="0.25"/>
    <row r="742" ht="9.9" customHeight="1" x14ac:dyDescent="0.25"/>
    <row r="743" ht="9.9" customHeight="1" x14ac:dyDescent="0.25"/>
    <row r="744" ht="9.9" customHeight="1" x14ac:dyDescent="0.25"/>
    <row r="745" ht="9.9" customHeight="1" x14ac:dyDescent="0.25"/>
    <row r="746" ht="9.9" customHeight="1" x14ac:dyDescent="0.25"/>
    <row r="747" ht="9.9" customHeight="1" x14ac:dyDescent="0.25"/>
    <row r="748" ht="9.9" customHeight="1" x14ac:dyDescent="0.25"/>
    <row r="749" ht="9.9" customHeight="1" x14ac:dyDescent="0.25"/>
    <row r="750" ht="9.9" customHeight="1" x14ac:dyDescent="0.25"/>
    <row r="751" ht="9.9" customHeight="1" x14ac:dyDescent="0.25"/>
    <row r="752" ht="9.9" customHeight="1" x14ac:dyDescent="0.25"/>
    <row r="753" ht="9.9" customHeight="1" x14ac:dyDescent="0.25"/>
    <row r="754" ht="9.9" customHeight="1" x14ac:dyDescent="0.25"/>
    <row r="755" ht="9.9" customHeight="1" x14ac:dyDescent="0.25"/>
    <row r="756" ht="9.9" customHeight="1" x14ac:dyDescent="0.25"/>
    <row r="757" ht="9.9" customHeight="1" x14ac:dyDescent="0.25"/>
    <row r="758" ht="9.9" customHeight="1" x14ac:dyDescent="0.25"/>
    <row r="759" ht="9.9" customHeight="1" x14ac:dyDescent="0.25"/>
    <row r="760" ht="9.9" customHeight="1" x14ac:dyDescent="0.25"/>
    <row r="761" ht="9.9" customHeight="1" x14ac:dyDescent="0.25"/>
    <row r="762" ht="9.9" customHeight="1" x14ac:dyDescent="0.25"/>
    <row r="763" ht="9.9" customHeight="1" x14ac:dyDescent="0.25"/>
    <row r="764" ht="9.9" customHeight="1" x14ac:dyDescent="0.25"/>
    <row r="765" ht="9.9" customHeight="1" x14ac:dyDescent="0.25"/>
    <row r="766" ht="9.9" customHeight="1" x14ac:dyDescent="0.25"/>
    <row r="767" ht="9.9" customHeight="1" x14ac:dyDescent="0.25"/>
    <row r="768" ht="9.9" customHeight="1" x14ac:dyDescent="0.25"/>
    <row r="769" ht="9.9" customHeight="1" x14ac:dyDescent="0.25"/>
    <row r="770" ht="9.9" customHeight="1" x14ac:dyDescent="0.25"/>
    <row r="771" ht="9.9" customHeight="1" x14ac:dyDescent="0.25"/>
    <row r="772" ht="9.9" customHeight="1" x14ac:dyDescent="0.25"/>
    <row r="773" ht="9.9" customHeight="1" x14ac:dyDescent="0.25"/>
    <row r="774" ht="9.9" customHeight="1" x14ac:dyDescent="0.25"/>
    <row r="775" ht="9.9" customHeight="1" x14ac:dyDescent="0.25"/>
    <row r="776" ht="9.9" customHeight="1" x14ac:dyDescent="0.25"/>
    <row r="777" ht="9.9" customHeight="1" x14ac:dyDescent="0.25"/>
    <row r="778" ht="9.9" customHeight="1" x14ac:dyDescent="0.25"/>
    <row r="779" ht="9.9" customHeight="1" x14ac:dyDescent="0.25"/>
    <row r="780" ht="9.9" customHeight="1" x14ac:dyDescent="0.25"/>
    <row r="781" ht="9.9" customHeight="1" x14ac:dyDescent="0.25"/>
    <row r="782" ht="9.9" customHeight="1" x14ac:dyDescent="0.25"/>
    <row r="783" ht="9.9" customHeight="1" x14ac:dyDescent="0.25"/>
    <row r="784" ht="9.9" customHeight="1" x14ac:dyDescent="0.25"/>
    <row r="785" ht="9.9" customHeight="1" x14ac:dyDescent="0.25"/>
    <row r="786" ht="9.9" customHeight="1" x14ac:dyDescent="0.25"/>
    <row r="787" ht="9.9" customHeight="1" x14ac:dyDescent="0.25"/>
    <row r="788" ht="9.9" customHeight="1" x14ac:dyDescent="0.25"/>
    <row r="789" ht="9.9" customHeight="1" x14ac:dyDescent="0.25"/>
    <row r="790" ht="9.9" customHeight="1" x14ac:dyDescent="0.25"/>
    <row r="791" ht="9.9" customHeight="1" x14ac:dyDescent="0.25"/>
    <row r="792" ht="9.9" customHeight="1" x14ac:dyDescent="0.25"/>
    <row r="793" ht="9.9" customHeight="1" x14ac:dyDescent="0.25"/>
    <row r="794" ht="9.9" customHeight="1" x14ac:dyDescent="0.25"/>
    <row r="795" ht="9.9" customHeight="1" x14ac:dyDescent="0.25"/>
    <row r="796" ht="9.9" customHeight="1" x14ac:dyDescent="0.25"/>
    <row r="797" ht="9.9" customHeight="1" x14ac:dyDescent="0.25"/>
    <row r="798" ht="9.9" customHeight="1" x14ac:dyDescent="0.25"/>
    <row r="799" ht="9.9" customHeight="1" x14ac:dyDescent="0.25"/>
    <row r="800" ht="9.9" customHeight="1" x14ac:dyDescent="0.25"/>
    <row r="801" ht="9.9" customHeight="1" x14ac:dyDescent="0.25"/>
    <row r="802" ht="9.9" customHeight="1" x14ac:dyDescent="0.25"/>
    <row r="803" ht="9.9" customHeight="1" x14ac:dyDescent="0.25"/>
    <row r="804" ht="9.9" customHeight="1" x14ac:dyDescent="0.25"/>
    <row r="805" ht="9.9" customHeight="1" x14ac:dyDescent="0.25"/>
    <row r="806" ht="9.9" customHeight="1" x14ac:dyDescent="0.25"/>
    <row r="807" ht="9.9" customHeight="1" x14ac:dyDescent="0.25"/>
    <row r="808" ht="9.9" customHeight="1" x14ac:dyDescent="0.25"/>
    <row r="809" ht="9.9" customHeight="1" x14ac:dyDescent="0.25"/>
    <row r="810" ht="9.9" customHeight="1" x14ac:dyDescent="0.25"/>
    <row r="811" ht="9.9" customHeight="1" x14ac:dyDescent="0.25"/>
    <row r="812" ht="9.9" customHeight="1" x14ac:dyDescent="0.25"/>
    <row r="813" ht="9.9" customHeight="1" x14ac:dyDescent="0.25"/>
    <row r="814" ht="9.9" customHeight="1" x14ac:dyDescent="0.25"/>
    <row r="815" ht="9.9" customHeight="1" x14ac:dyDescent="0.25"/>
    <row r="816" ht="9.9" customHeight="1" x14ac:dyDescent="0.25"/>
    <row r="817" ht="9.9" customHeight="1" x14ac:dyDescent="0.25"/>
    <row r="818" ht="9.9" customHeight="1" x14ac:dyDescent="0.25"/>
    <row r="819" ht="9.9" customHeight="1" x14ac:dyDescent="0.25"/>
    <row r="820" ht="9.9" customHeight="1" x14ac:dyDescent="0.25"/>
    <row r="821" ht="9.9" customHeight="1" x14ac:dyDescent="0.25"/>
    <row r="822" ht="9.9" customHeight="1" x14ac:dyDescent="0.25"/>
    <row r="823" ht="9.9" customHeight="1" x14ac:dyDescent="0.25"/>
    <row r="824" ht="9.9" customHeight="1" x14ac:dyDescent="0.25"/>
    <row r="825" ht="9.9" customHeight="1" x14ac:dyDescent="0.25"/>
    <row r="826" ht="9.9" customHeight="1" x14ac:dyDescent="0.25"/>
    <row r="827" ht="9.9" customHeight="1" x14ac:dyDescent="0.25"/>
    <row r="828" ht="9.9" customHeight="1" x14ac:dyDescent="0.25"/>
    <row r="829" ht="9.9" customHeight="1" x14ac:dyDescent="0.25"/>
    <row r="830" ht="9.9" customHeight="1" x14ac:dyDescent="0.25"/>
    <row r="831" ht="9.9" customHeight="1" x14ac:dyDescent="0.25"/>
    <row r="832" ht="9.9" customHeight="1" x14ac:dyDescent="0.25"/>
    <row r="833" ht="9.9" customHeight="1" x14ac:dyDescent="0.25"/>
    <row r="834" ht="9.9" customHeight="1" x14ac:dyDescent="0.25"/>
    <row r="835" ht="9.9" customHeight="1" x14ac:dyDescent="0.25"/>
    <row r="836" ht="9.9" customHeight="1" x14ac:dyDescent="0.25"/>
    <row r="837" ht="9.9" customHeight="1" x14ac:dyDescent="0.25"/>
    <row r="838" ht="9.9" customHeight="1" x14ac:dyDescent="0.25"/>
    <row r="839" ht="9.9" customHeight="1" x14ac:dyDescent="0.25"/>
    <row r="840" ht="9.9" customHeight="1" x14ac:dyDescent="0.25"/>
    <row r="841" ht="9.9" customHeight="1" x14ac:dyDescent="0.25"/>
    <row r="842" ht="9.9" customHeight="1" x14ac:dyDescent="0.25"/>
    <row r="843" ht="9.9" customHeight="1" x14ac:dyDescent="0.25"/>
    <row r="844" ht="9.9" customHeight="1" x14ac:dyDescent="0.25"/>
    <row r="845" ht="9.9" customHeight="1" x14ac:dyDescent="0.25"/>
    <row r="846" ht="9.9" customHeight="1" x14ac:dyDescent="0.25"/>
    <row r="847" ht="9.9" customHeight="1" x14ac:dyDescent="0.25"/>
    <row r="848" ht="9.9" customHeight="1" x14ac:dyDescent="0.25"/>
    <row r="849" ht="9.9" customHeight="1" x14ac:dyDescent="0.25"/>
    <row r="850" ht="9.9" customHeight="1" x14ac:dyDescent="0.25"/>
    <row r="851" ht="9.9" customHeight="1" x14ac:dyDescent="0.25"/>
    <row r="852" ht="9.9" customHeight="1" x14ac:dyDescent="0.25"/>
    <row r="853" ht="9.9" customHeight="1" x14ac:dyDescent="0.25"/>
    <row r="854" ht="9.9" customHeight="1" x14ac:dyDescent="0.25"/>
    <row r="855" ht="9.9" customHeight="1" x14ac:dyDescent="0.25"/>
    <row r="856" ht="9.9" customHeight="1" x14ac:dyDescent="0.25"/>
    <row r="857" ht="9.9" customHeight="1" x14ac:dyDescent="0.25"/>
    <row r="858" ht="9.9" customHeight="1" x14ac:dyDescent="0.25"/>
    <row r="859" ht="9.9" customHeight="1" x14ac:dyDescent="0.25"/>
    <row r="860" ht="9.9" customHeight="1" x14ac:dyDescent="0.25"/>
    <row r="861" ht="9.9" customHeight="1" x14ac:dyDescent="0.25"/>
    <row r="862" ht="9.9" customHeight="1" x14ac:dyDescent="0.25"/>
    <row r="863" ht="9.9" customHeight="1" x14ac:dyDescent="0.25"/>
    <row r="864" ht="9.9" customHeight="1" x14ac:dyDescent="0.25"/>
    <row r="865" ht="9.9" customHeight="1" x14ac:dyDescent="0.25"/>
    <row r="866" ht="9.9" customHeight="1" x14ac:dyDescent="0.25"/>
    <row r="867" ht="9.9" customHeight="1" x14ac:dyDescent="0.25"/>
    <row r="868" ht="9.9" customHeight="1" x14ac:dyDescent="0.25"/>
    <row r="869" ht="9.9" customHeight="1" x14ac:dyDescent="0.25"/>
    <row r="870" ht="9.9" customHeight="1" x14ac:dyDescent="0.25"/>
    <row r="871" ht="9.9" customHeight="1" x14ac:dyDescent="0.25"/>
    <row r="872" ht="9.9" customHeight="1" x14ac:dyDescent="0.25"/>
    <row r="873" ht="9.9" customHeight="1" x14ac:dyDescent="0.25"/>
    <row r="874" ht="9.9" customHeight="1" x14ac:dyDescent="0.25"/>
    <row r="875" ht="9.9" customHeight="1" x14ac:dyDescent="0.25"/>
    <row r="876" ht="9.9" customHeight="1" x14ac:dyDescent="0.25"/>
    <row r="877" ht="9.9" customHeight="1" x14ac:dyDescent="0.25"/>
    <row r="878" ht="9.9" customHeight="1" x14ac:dyDescent="0.25"/>
    <row r="879" ht="9.9" customHeight="1" x14ac:dyDescent="0.25"/>
    <row r="880" ht="9.9" customHeight="1" x14ac:dyDescent="0.25"/>
    <row r="881" ht="9.9" customHeight="1" x14ac:dyDescent="0.25"/>
    <row r="882" ht="9.9" customHeight="1" x14ac:dyDescent="0.25"/>
    <row r="883" ht="9.9" customHeight="1" x14ac:dyDescent="0.25"/>
    <row r="884" ht="9.9" customHeight="1" x14ac:dyDescent="0.25"/>
    <row r="885" ht="9.9" customHeight="1" x14ac:dyDescent="0.25"/>
    <row r="886" ht="9.9" customHeight="1" x14ac:dyDescent="0.25"/>
    <row r="887" ht="9.9" customHeight="1" x14ac:dyDescent="0.25"/>
    <row r="888" ht="9.9" customHeight="1" x14ac:dyDescent="0.25"/>
    <row r="889" ht="9.9" customHeight="1" x14ac:dyDescent="0.25"/>
    <row r="890" ht="9.9" customHeight="1" x14ac:dyDescent="0.25"/>
    <row r="891" ht="9.9" customHeight="1" x14ac:dyDescent="0.25"/>
    <row r="892" ht="9.9" customHeight="1" x14ac:dyDescent="0.25"/>
    <row r="893" ht="9.9" customHeight="1" x14ac:dyDescent="0.25"/>
    <row r="894" ht="9.9" customHeight="1" x14ac:dyDescent="0.25"/>
    <row r="895" ht="9.9" customHeight="1" x14ac:dyDescent="0.25"/>
    <row r="896" ht="9.9" customHeight="1" x14ac:dyDescent="0.25"/>
    <row r="897" ht="9.9" customHeight="1" x14ac:dyDescent="0.25"/>
    <row r="898" ht="9.9" customHeight="1" x14ac:dyDescent="0.25"/>
    <row r="899" ht="9.9" customHeight="1" x14ac:dyDescent="0.25"/>
    <row r="900" ht="9.9" customHeight="1" x14ac:dyDescent="0.25"/>
    <row r="901" ht="9.9" customHeight="1" x14ac:dyDescent="0.25"/>
    <row r="902" ht="9.9" customHeight="1" x14ac:dyDescent="0.25"/>
    <row r="903" ht="9.9" customHeight="1" x14ac:dyDescent="0.25"/>
    <row r="904" ht="9.9" customHeight="1" x14ac:dyDescent="0.25"/>
    <row r="905" ht="9.9" customHeight="1" x14ac:dyDescent="0.25"/>
    <row r="906" ht="9.9" customHeight="1" x14ac:dyDescent="0.25"/>
    <row r="907" ht="9.9" customHeight="1" x14ac:dyDescent="0.25"/>
    <row r="908" ht="9.9" customHeight="1" x14ac:dyDescent="0.25"/>
    <row r="909" ht="9.9" customHeight="1" x14ac:dyDescent="0.25"/>
    <row r="910" ht="9.9" customHeight="1" x14ac:dyDescent="0.25"/>
    <row r="911" ht="9.9" customHeight="1" x14ac:dyDescent="0.25"/>
    <row r="912" ht="9.9" customHeight="1" x14ac:dyDescent="0.25"/>
    <row r="913" ht="9.9" customHeight="1" x14ac:dyDescent="0.25"/>
    <row r="914" ht="9.9" customHeight="1" x14ac:dyDescent="0.25"/>
    <row r="915" ht="9.9" customHeight="1" x14ac:dyDescent="0.25"/>
    <row r="916" ht="9.9" customHeight="1" x14ac:dyDescent="0.25"/>
    <row r="917" ht="9.9" customHeight="1" x14ac:dyDescent="0.25"/>
    <row r="918" ht="9.9" customHeight="1" x14ac:dyDescent="0.25"/>
    <row r="919" ht="9.9" customHeight="1" x14ac:dyDescent="0.25"/>
    <row r="920" ht="9.9" customHeight="1" x14ac:dyDescent="0.25"/>
    <row r="921" ht="9.9" customHeight="1" x14ac:dyDescent="0.25"/>
    <row r="922" ht="9.9" customHeight="1" x14ac:dyDescent="0.25"/>
    <row r="923" ht="9.9" customHeight="1" x14ac:dyDescent="0.25"/>
    <row r="924" ht="9.9" customHeight="1" x14ac:dyDescent="0.25"/>
    <row r="925" ht="9.9" customHeight="1" x14ac:dyDescent="0.25"/>
    <row r="926" ht="9.9" customHeight="1" x14ac:dyDescent="0.25"/>
    <row r="927" ht="9.9" customHeight="1" x14ac:dyDescent="0.25"/>
    <row r="928" ht="9.9" customHeight="1" x14ac:dyDescent="0.25"/>
    <row r="929" ht="9.9" customHeight="1" x14ac:dyDescent="0.25"/>
    <row r="930" ht="9.9" customHeight="1" x14ac:dyDescent="0.25"/>
    <row r="931" ht="9.9" customHeight="1" x14ac:dyDescent="0.25"/>
    <row r="932" ht="9.9" customHeight="1" x14ac:dyDescent="0.25"/>
    <row r="933" ht="9.9" customHeight="1" x14ac:dyDescent="0.25"/>
    <row r="934" ht="9.9" customHeight="1" x14ac:dyDescent="0.25"/>
    <row r="935" ht="9.9" customHeight="1" x14ac:dyDescent="0.25"/>
    <row r="936" ht="9.9" customHeight="1" x14ac:dyDescent="0.25"/>
    <row r="937" ht="9.9" customHeight="1" x14ac:dyDescent="0.25"/>
    <row r="938" ht="9.9" customHeight="1" x14ac:dyDescent="0.25"/>
    <row r="939" ht="9.9" customHeight="1" x14ac:dyDescent="0.25"/>
    <row r="940" ht="9.9" customHeight="1" x14ac:dyDescent="0.25"/>
    <row r="941" ht="9.9" customHeight="1" x14ac:dyDescent="0.25"/>
    <row r="942" ht="9.9" customHeight="1" x14ac:dyDescent="0.25"/>
    <row r="943" ht="9.9" customHeight="1" x14ac:dyDescent="0.25"/>
    <row r="944" ht="9.9" customHeight="1" x14ac:dyDescent="0.25"/>
    <row r="945" ht="9.9" customHeight="1" x14ac:dyDescent="0.25"/>
    <row r="946" ht="9.9" customHeight="1" x14ac:dyDescent="0.25"/>
    <row r="947" ht="9.9" customHeight="1" x14ac:dyDescent="0.25"/>
    <row r="948" ht="9.9" customHeight="1" x14ac:dyDescent="0.25"/>
    <row r="949" ht="9.9" customHeight="1" x14ac:dyDescent="0.25"/>
    <row r="950" ht="9.9" customHeight="1" x14ac:dyDescent="0.25"/>
    <row r="951" ht="9.9" customHeight="1" x14ac:dyDescent="0.25"/>
    <row r="952" ht="9.9" customHeight="1" x14ac:dyDescent="0.25"/>
    <row r="953" ht="9.9" customHeight="1" x14ac:dyDescent="0.25"/>
    <row r="954" ht="9.9" customHeight="1" x14ac:dyDescent="0.25"/>
    <row r="955" ht="9.9" customHeight="1" x14ac:dyDescent="0.25"/>
    <row r="956" ht="9.9" customHeight="1" x14ac:dyDescent="0.25"/>
    <row r="957" ht="9.9" customHeight="1" x14ac:dyDescent="0.25"/>
    <row r="958" ht="9.9" customHeight="1" x14ac:dyDescent="0.25"/>
    <row r="959" ht="9.9" customHeight="1" x14ac:dyDescent="0.25"/>
    <row r="960" ht="9.9" customHeight="1" x14ac:dyDescent="0.25"/>
    <row r="961" ht="9.9" customHeight="1" x14ac:dyDescent="0.25"/>
    <row r="962" ht="9.9" customHeight="1" x14ac:dyDescent="0.25"/>
    <row r="963" ht="9.9" customHeight="1" x14ac:dyDescent="0.25"/>
    <row r="964" ht="9.9" customHeight="1" x14ac:dyDescent="0.25"/>
    <row r="965" ht="9.9" customHeight="1" x14ac:dyDescent="0.25"/>
    <row r="966" ht="9.9" customHeight="1" x14ac:dyDescent="0.25"/>
    <row r="967" ht="9.9" customHeight="1" x14ac:dyDescent="0.25"/>
    <row r="968" ht="9.9" customHeight="1" x14ac:dyDescent="0.25"/>
    <row r="969" ht="9.9" customHeight="1" x14ac:dyDescent="0.25"/>
    <row r="970" ht="9.9" customHeight="1" x14ac:dyDescent="0.25"/>
    <row r="971" ht="9.9" customHeight="1" x14ac:dyDescent="0.25"/>
    <row r="972" ht="9.9" customHeight="1" x14ac:dyDescent="0.25"/>
    <row r="973" ht="9.9" customHeight="1" x14ac:dyDescent="0.25"/>
    <row r="974" ht="9.9" customHeight="1" x14ac:dyDescent="0.25"/>
    <row r="975" ht="9.9" customHeight="1" x14ac:dyDescent="0.25"/>
    <row r="976" ht="9.9" customHeight="1" x14ac:dyDescent="0.25"/>
    <row r="977" ht="9.9" customHeight="1" x14ac:dyDescent="0.25"/>
    <row r="978" ht="9.9" customHeight="1" x14ac:dyDescent="0.25"/>
    <row r="979" ht="9.9" customHeight="1" x14ac:dyDescent="0.25"/>
    <row r="980" ht="9.9" customHeight="1" x14ac:dyDescent="0.25"/>
    <row r="981" ht="9.9" customHeight="1" x14ac:dyDescent="0.25"/>
    <row r="982" ht="9.9" customHeight="1" x14ac:dyDescent="0.25"/>
    <row r="983" ht="9.9" customHeight="1" x14ac:dyDescent="0.25"/>
    <row r="984" ht="9.9" customHeight="1" x14ac:dyDescent="0.25"/>
    <row r="985" ht="9.9" customHeight="1" x14ac:dyDescent="0.25"/>
    <row r="986" ht="9.9" customHeight="1" x14ac:dyDescent="0.25"/>
    <row r="987" ht="9.9" customHeight="1" x14ac:dyDescent="0.25"/>
    <row r="988" ht="9.9" customHeight="1" x14ac:dyDescent="0.25"/>
    <row r="989" ht="9.9" customHeight="1" x14ac:dyDescent="0.25"/>
    <row r="990" ht="9.9" customHeight="1" x14ac:dyDescent="0.25"/>
    <row r="991" ht="9.9" customHeight="1" x14ac:dyDescent="0.25"/>
    <row r="992" ht="9.9" customHeight="1" x14ac:dyDescent="0.25"/>
    <row r="993" ht="9.9" customHeight="1" x14ac:dyDescent="0.25"/>
    <row r="994" ht="9.9" customHeight="1" x14ac:dyDescent="0.25"/>
    <row r="995" ht="9.9" customHeight="1" x14ac:dyDescent="0.25"/>
    <row r="996" ht="9.9" customHeight="1" x14ac:dyDescent="0.25"/>
    <row r="997" ht="9.9" customHeight="1" x14ac:dyDescent="0.25"/>
    <row r="998" ht="9.9" customHeight="1" x14ac:dyDescent="0.25"/>
    <row r="999" ht="9.9" customHeight="1" x14ac:dyDescent="0.25"/>
    <row r="1000" ht="9.9" customHeight="1" x14ac:dyDescent="0.25"/>
    <row r="1001" ht="9.9" customHeight="1" x14ac:dyDescent="0.25"/>
    <row r="1002" ht="9.9" customHeight="1" x14ac:dyDescent="0.25"/>
    <row r="1003" ht="9.9" customHeight="1" x14ac:dyDescent="0.25"/>
    <row r="1004" ht="9.9" customHeight="1" x14ac:dyDescent="0.25"/>
    <row r="1005" ht="9.9" customHeight="1" x14ac:dyDescent="0.25"/>
    <row r="1006" ht="9.9" customHeight="1" x14ac:dyDescent="0.25"/>
    <row r="1007" ht="9.9" customHeight="1" x14ac:dyDescent="0.25"/>
    <row r="1008" ht="9.9" customHeight="1" x14ac:dyDescent="0.25"/>
    <row r="1009" ht="9.9" customHeight="1" x14ac:dyDescent="0.25"/>
    <row r="1010" ht="9.9" customHeight="1" x14ac:dyDescent="0.25"/>
    <row r="1011" ht="9.9" customHeight="1" x14ac:dyDescent="0.25"/>
    <row r="1012" ht="9.9" customHeight="1" x14ac:dyDescent="0.25"/>
    <row r="1013" ht="9.9" customHeight="1" x14ac:dyDescent="0.25"/>
    <row r="1014" ht="9.9" customHeight="1" x14ac:dyDescent="0.25"/>
    <row r="1015" ht="9.9" customHeight="1" x14ac:dyDescent="0.25"/>
    <row r="1016" ht="9.9" customHeight="1" x14ac:dyDescent="0.25"/>
    <row r="1017" ht="9.9" customHeight="1" x14ac:dyDescent="0.25"/>
    <row r="1018" ht="9.9" customHeight="1" x14ac:dyDescent="0.25"/>
    <row r="1019" ht="9.9" customHeight="1" x14ac:dyDescent="0.25"/>
    <row r="1020" ht="9.9" customHeight="1" x14ac:dyDescent="0.25"/>
    <row r="1021" ht="9.9" customHeight="1" x14ac:dyDescent="0.25"/>
    <row r="1022" ht="9.9" customHeight="1" x14ac:dyDescent="0.25"/>
    <row r="1023" ht="9.9" customHeight="1" x14ac:dyDescent="0.25"/>
    <row r="1024" ht="9.9" customHeight="1" x14ac:dyDescent="0.25"/>
    <row r="1025" ht="9.9" customHeight="1" x14ac:dyDescent="0.25"/>
    <row r="1026" ht="9.9" customHeight="1" x14ac:dyDescent="0.25"/>
    <row r="1027" ht="9.9" customHeight="1" x14ac:dyDescent="0.25"/>
    <row r="1028" ht="9.9" customHeight="1" x14ac:dyDescent="0.25"/>
    <row r="1029" ht="9.9" customHeight="1" x14ac:dyDescent="0.25"/>
    <row r="1030" ht="9.9" customHeight="1" x14ac:dyDescent="0.25"/>
    <row r="1031" ht="9.9" customHeight="1" x14ac:dyDescent="0.25"/>
    <row r="1032" ht="9.9" customHeight="1" x14ac:dyDescent="0.25"/>
    <row r="1033" ht="9.9" customHeight="1" x14ac:dyDescent="0.25"/>
    <row r="1034" ht="9.9" customHeight="1" x14ac:dyDescent="0.25"/>
    <row r="1035" ht="9.9" customHeight="1" x14ac:dyDescent="0.25"/>
    <row r="1036" ht="9.9" customHeight="1" x14ac:dyDescent="0.25"/>
    <row r="1037" ht="9.9" customHeight="1" x14ac:dyDescent="0.25"/>
    <row r="1038" ht="9.9" customHeight="1" x14ac:dyDescent="0.25"/>
    <row r="1039" ht="9.9" customHeight="1" x14ac:dyDescent="0.25"/>
    <row r="1040" ht="9.9" customHeight="1" x14ac:dyDescent="0.25"/>
    <row r="1041" ht="9.9" customHeight="1" x14ac:dyDescent="0.25"/>
    <row r="1042" ht="9.9" customHeight="1" x14ac:dyDescent="0.25"/>
    <row r="1043" ht="9.9" customHeight="1" x14ac:dyDescent="0.25"/>
    <row r="1044" ht="9.9" customHeight="1" x14ac:dyDescent="0.25"/>
    <row r="1045" ht="9.9" customHeight="1" x14ac:dyDescent="0.25"/>
    <row r="1046" ht="9.9" customHeight="1" x14ac:dyDescent="0.25"/>
    <row r="1047" ht="9.9" customHeight="1" x14ac:dyDescent="0.25"/>
    <row r="1048" ht="9.9" customHeight="1" x14ac:dyDescent="0.25"/>
    <row r="1049" ht="9.9" customHeight="1" x14ac:dyDescent="0.25"/>
    <row r="1050" ht="9.9" customHeight="1" x14ac:dyDescent="0.25"/>
    <row r="1051" ht="9.9" customHeight="1" x14ac:dyDescent="0.25"/>
    <row r="1052" ht="9.9" customHeight="1" x14ac:dyDescent="0.25"/>
    <row r="1053" ht="9.9" customHeight="1" x14ac:dyDescent="0.25"/>
    <row r="1054" ht="9.9" customHeight="1" x14ac:dyDescent="0.25"/>
    <row r="1055" ht="9.9" customHeight="1" x14ac:dyDescent="0.25"/>
    <row r="1056" ht="9.9" customHeight="1" x14ac:dyDescent="0.25"/>
    <row r="1057" ht="9.9" customHeight="1" x14ac:dyDescent="0.25"/>
    <row r="1058" ht="9.9" customHeight="1" x14ac:dyDescent="0.25"/>
    <row r="1059" ht="9.9" customHeight="1" x14ac:dyDescent="0.25"/>
    <row r="1060" ht="9.9" customHeight="1" x14ac:dyDescent="0.25"/>
    <row r="1061" ht="9.9" customHeight="1" x14ac:dyDescent="0.25"/>
    <row r="1062" ht="9.9" customHeight="1" x14ac:dyDescent="0.25"/>
    <row r="1063" ht="9.9" customHeight="1" x14ac:dyDescent="0.25"/>
    <row r="1064" ht="9.9" customHeight="1" x14ac:dyDescent="0.25"/>
    <row r="1065" ht="9.9" customHeight="1" x14ac:dyDescent="0.25"/>
    <row r="1066" ht="9.9" customHeight="1" x14ac:dyDescent="0.25"/>
    <row r="1067" ht="9.9" customHeight="1" x14ac:dyDescent="0.25"/>
    <row r="1068" ht="9.9" customHeight="1" x14ac:dyDescent="0.25"/>
    <row r="1069" ht="9.9" customHeight="1" x14ac:dyDescent="0.25"/>
    <row r="1070" ht="9.9" customHeight="1" x14ac:dyDescent="0.25"/>
    <row r="1071" ht="9.9" customHeight="1" x14ac:dyDescent="0.25"/>
    <row r="1072" ht="9.9" customHeight="1" x14ac:dyDescent="0.25"/>
    <row r="1073" ht="9.9" customHeight="1" x14ac:dyDescent="0.25"/>
    <row r="1074" ht="9.9" customHeight="1" x14ac:dyDescent="0.25"/>
    <row r="1075" ht="9.9" customHeight="1" x14ac:dyDescent="0.25"/>
    <row r="1076" ht="9.9" customHeight="1" x14ac:dyDescent="0.25"/>
    <row r="1077" ht="9.9" customHeight="1" x14ac:dyDescent="0.25"/>
    <row r="1078" ht="9.9" customHeight="1" x14ac:dyDescent="0.25"/>
    <row r="1079" ht="9.9" customHeight="1" x14ac:dyDescent="0.25"/>
    <row r="1080" ht="9.9" customHeight="1" x14ac:dyDescent="0.25"/>
    <row r="1081" ht="9.9" customHeight="1" x14ac:dyDescent="0.25"/>
    <row r="1082" ht="9.9" customHeight="1" x14ac:dyDescent="0.25"/>
    <row r="1083" ht="9.9" customHeight="1" x14ac:dyDescent="0.25"/>
    <row r="1084" ht="9.9" customHeight="1" x14ac:dyDescent="0.25"/>
    <row r="1085" ht="9.9" customHeight="1" x14ac:dyDescent="0.25"/>
    <row r="1086" ht="9.9" customHeight="1" x14ac:dyDescent="0.25"/>
    <row r="1087" ht="9.9" customHeight="1" x14ac:dyDescent="0.25"/>
    <row r="1088" ht="9.9" customHeight="1" x14ac:dyDescent="0.25"/>
    <row r="1089" ht="9.9" customHeight="1" x14ac:dyDescent="0.25"/>
    <row r="1090" ht="9.9" customHeight="1" x14ac:dyDescent="0.25"/>
    <row r="1091" ht="9.9" customHeight="1" x14ac:dyDescent="0.25"/>
    <row r="1092" ht="9.9" customHeight="1" x14ac:dyDescent="0.25"/>
    <row r="1093" ht="9.9" customHeight="1" x14ac:dyDescent="0.25"/>
    <row r="1094" ht="9.9" customHeight="1" x14ac:dyDescent="0.25"/>
    <row r="1095" ht="9.9" customHeight="1" x14ac:dyDescent="0.25"/>
    <row r="1096" ht="9.9" customHeight="1" x14ac:dyDescent="0.25"/>
    <row r="1097" ht="9.9" customHeight="1" x14ac:dyDescent="0.25"/>
    <row r="1098" ht="9.9" customHeight="1" x14ac:dyDescent="0.25"/>
    <row r="1099" ht="9.9" customHeight="1" x14ac:dyDescent="0.25"/>
    <row r="1100" ht="9.9" customHeight="1" x14ac:dyDescent="0.25"/>
    <row r="1101" ht="9.9" customHeight="1" x14ac:dyDescent="0.25"/>
    <row r="1102" ht="9.9" customHeight="1" x14ac:dyDescent="0.25"/>
    <row r="1103" ht="9.9" customHeight="1" x14ac:dyDescent="0.25"/>
    <row r="1104" ht="9.9" customHeight="1" x14ac:dyDescent="0.25"/>
    <row r="1105" ht="9.9" customHeight="1" x14ac:dyDescent="0.25"/>
    <row r="1106" ht="9.9" customHeight="1" x14ac:dyDescent="0.25"/>
    <row r="1107" ht="9.9" customHeight="1" x14ac:dyDescent="0.25"/>
    <row r="1108" ht="9.9" customHeight="1" x14ac:dyDescent="0.25"/>
    <row r="1109" ht="9.9" customHeight="1" x14ac:dyDescent="0.25"/>
    <row r="1110" ht="9.9" customHeight="1" x14ac:dyDescent="0.25"/>
    <row r="1111" ht="9.9" customHeight="1" x14ac:dyDescent="0.25"/>
    <row r="1112" ht="9.9" customHeight="1" x14ac:dyDescent="0.25"/>
    <row r="1113" ht="9.9" customHeight="1" x14ac:dyDescent="0.25"/>
    <row r="1114" ht="9.9" customHeight="1" x14ac:dyDescent="0.25"/>
    <row r="1115" ht="9.9" customHeight="1" x14ac:dyDescent="0.25"/>
    <row r="1116" ht="9.9" customHeight="1" x14ac:dyDescent="0.25"/>
    <row r="1117" ht="9.9" customHeight="1" x14ac:dyDescent="0.25"/>
    <row r="1118" ht="9.9" customHeight="1" x14ac:dyDescent="0.25"/>
    <row r="1119" ht="9.9" customHeight="1" x14ac:dyDescent="0.25"/>
    <row r="1120" ht="9.9" customHeight="1" x14ac:dyDescent="0.25"/>
    <row r="1121" ht="9.9" customHeight="1" x14ac:dyDescent="0.25"/>
    <row r="1122" ht="9.9" customHeight="1" x14ac:dyDescent="0.25"/>
    <row r="1123" ht="9.9" customHeight="1" x14ac:dyDescent="0.25"/>
    <row r="1124" ht="9.9" customHeight="1" x14ac:dyDescent="0.25"/>
    <row r="1125" ht="9.9" customHeight="1" x14ac:dyDescent="0.25"/>
    <row r="1126" ht="9.9" customHeight="1" x14ac:dyDescent="0.25"/>
    <row r="1127" ht="9.9" customHeight="1" x14ac:dyDescent="0.25"/>
    <row r="1128" ht="9.9" customHeight="1" x14ac:dyDescent="0.25"/>
    <row r="1129" ht="9.9" customHeight="1" x14ac:dyDescent="0.25"/>
    <row r="1130" ht="9.9" customHeight="1" x14ac:dyDescent="0.25"/>
    <row r="1131" ht="9.9" customHeight="1" x14ac:dyDescent="0.25"/>
    <row r="1132" ht="9.9" customHeight="1" x14ac:dyDescent="0.25"/>
    <row r="1133" ht="9.9" customHeight="1" x14ac:dyDescent="0.25"/>
    <row r="1134" ht="9.9" customHeight="1" x14ac:dyDescent="0.25"/>
    <row r="1135" ht="9.9" customHeight="1" x14ac:dyDescent="0.25"/>
    <row r="1136" ht="9.9" customHeight="1" x14ac:dyDescent="0.25"/>
    <row r="1137" ht="9.9" customHeight="1" x14ac:dyDescent="0.25"/>
    <row r="1138" ht="9.9" customHeight="1" x14ac:dyDescent="0.25"/>
    <row r="1139" ht="9.9" customHeight="1" x14ac:dyDescent="0.25"/>
    <row r="1140" ht="9.9" customHeight="1" x14ac:dyDescent="0.25"/>
    <row r="1141" ht="9.9" customHeight="1" x14ac:dyDescent="0.25"/>
    <row r="1142" ht="9.9" customHeight="1" x14ac:dyDescent="0.25"/>
    <row r="1143" ht="9.9" customHeight="1" x14ac:dyDescent="0.25"/>
    <row r="1144" ht="9.9" customHeight="1" x14ac:dyDescent="0.25"/>
    <row r="1145" ht="9.9" customHeight="1" x14ac:dyDescent="0.25"/>
    <row r="1146" ht="9.9" customHeight="1" x14ac:dyDescent="0.25"/>
    <row r="1147" ht="9.9" customHeight="1" x14ac:dyDescent="0.25"/>
    <row r="1148" ht="9.9" customHeight="1" x14ac:dyDescent="0.25"/>
    <row r="1149" ht="9.9" customHeight="1" x14ac:dyDescent="0.25"/>
    <row r="1150" ht="9.9" customHeight="1" x14ac:dyDescent="0.25"/>
    <row r="1151" ht="9.9" customHeight="1" x14ac:dyDescent="0.25"/>
    <row r="1152" ht="9.9" customHeight="1" x14ac:dyDescent="0.25"/>
    <row r="1153" ht="9.9" customHeight="1" x14ac:dyDescent="0.25"/>
    <row r="1154" ht="9.9" customHeight="1" x14ac:dyDescent="0.25"/>
    <row r="1155" ht="9.9" customHeight="1" x14ac:dyDescent="0.25"/>
    <row r="1156" ht="9.9" customHeight="1" x14ac:dyDescent="0.25"/>
    <row r="1157" ht="9.9" customHeight="1" x14ac:dyDescent="0.25"/>
    <row r="1158" ht="9.9" customHeight="1" x14ac:dyDescent="0.25"/>
    <row r="1159" ht="9.9" customHeight="1" x14ac:dyDescent="0.25"/>
    <row r="1160" ht="9.9" customHeight="1" x14ac:dyDescent="0.25"/>
    <row r="1161" ht="9.9" customHeight="1" x14ac:dyDescent="0.25"/>
    <row r="1162" ht="9.9" customHeight="1" x14ac:dyDescent="0.25"/>
    <row r="1163" ht="9.9" customHeight="1" x14ac:dyDescent="0.25"/>
    <row r="1164" ht="9.9" customHeight="1" x14ac:dyDescent="0.25"/>
    <row r="1165" ht="9.9" customHeight="1" x14ac:dyDescent="0.25"/>
  </sheetData>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oddFooter>&amp;C&amp;D&amp;T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ColWidth="10.77734375" defaultRowHeight="15.6" x14ac:dyDescent="0.3"/>
  <cols>
    <col min="1" max="1" width="30.6640625" style="5" customWidth="1"/>
    <col min="2" max="2" width="22.44140625" style="5" customWidth="1"/>
    <col min="3" max="3" width="21.44140625" style="5" customWidth="1"/>
    <col min="4" max="4" width="22" style="5" customWidth="1"/>
    <col min="5" max="5" width="20.109375" style="5" customWidth="1"/>
    <col min="6" max="16384" width="10.77734375" style="5"/>
  </cols>
  <sheetData>
    <row r="1" spans="1:5" x14ac:dyDescent="0.3">
      <c r="A1" s="2" t="s">
        <v>316</v>
      </c>
    </row>
    <row r="2" spans="1:5" x14ac:dyDescent="0.3">
      <c r="A2" s="19" t="s">
        <v>317</v>
      </c>
    </row>
    <row r="4" spans="1:5" ht="45.6" x14ac:dyDescent="0.3">
      <c r="B4" s="256" t="s">
        <v>315</v>
      </c>
      <c r="C4" s="256" t="s">
        <v>314</v>
      </c>
      <c r="D4" s="256" t="s">
        <v>313</v>
      </c>
      <c r="E4" s="256" t="s">
        <v>312</v>
      </c>
    </row>
    <row r="5" spans="1:5" x14ac:dyDescent="0.3">
      <c r="A5" s="47" t="s">
        <v>3</v>
      </c>
      <c r="B5" s="46">
        <v>0.21199999999999999</v>
      </c>
      <c r="C5" s="46">
        <v>0.35699999999999998</v>
      </c>
      <c r="D5" s="46">
        <v>0.46200000000000002</v>
      </c>
      <c r="E5" s="46">
        <v>0.57299999999999995</v>
      </c>
    </row>
    <row r="6" spans="1:5" x14ac:dyDescent="0.3">
      <c r="A6" s="47" t="s">
        <v>4</v>
      </c>
      <c r="B6" s="46">
        <v>0.16400000000000001</v>
      </c>
      <c r="C6" s="46">
        <v>0.2</v>
      </c>
      <c r="D6" s="46">
        <v>0.156</v>
      </c>
      <c r="E6" s="46">
        <v>0.14799999999999999</v>
      </c>
    </row>
    <row r="7" spans="1:5" x14ac:dyDescent="0.3">
      <c r="A7" s="47" t="s">
        <v>1</v>
      </c>
      <c r="B7" s="46">
        <v>0.215</v>
      </c>
      <c r="C7" s="46">
        <v>0.151</v>
      </c>
      <c r="D7" s="46">
        <v>0.11600000000000001</v>
      </c>
      <c r="E7" s="46">
        <v>5.7000000000000002E-2</v>
      </c>
    </row>
    <row r="8" spans="1:5" x14ac:dyDescent="0.3">
      <c r="A8" s="47" t="s">
        <v>311</v>
      </c>
      <c r="B8" s="46">
        <f>1-B5-B6-B7</f>
        <v>0.40900000000000003</v>
      </c>
      <c r="C8" s="46">
        <f>1-C5-C6-C7</f>
        <v>0.29200000000000004</v>
      </c>
      <c r="D8" s="46">
        <f>1-D5-D6-D7</f>
        <v>0.26600000000000001</v>
      </c>
      <c r="E8" s="46">
        <f>1-E5-E6-E7</f>
        <v>0.22200000000000003</v>
      </c>
    </row>
    <row r="10" spans="1:5" x14ac:dyDescent="0.3">
      <c r="A10" s="47"/>
    </row>
    <row r="11" spans="1:5" x14ac:dyDescent="0.3">
      <c r="A11" s="47"/>
    </row>
  </sheetData>
  <pageMargins left="0.75" right="0.75" top="1" bottom="1" header="0.5" footer="0.5"/>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8"/>
  <sheetViews>
    <sheetView workbookViewId="0">
      <pane xSplit="1" ySplit="6" topLeftCell="B7" activePane="bottomRight" state="frozen"/>
      <selection pane="topRight" activeCell="B1" sqref="B1"/>
      <selection pane="bottomLeft" activeCell="A7" sqref="A7"/>
      <selection pane="bottomRight" activeCell="A2" sqref="A2"/>
    </sheetView>
  </sheetViews>
  <sheetFormatPr baseColWidth="10" defaultRowHeight="14.4" x14ac:dyDescent="0.3"/>
  <cols>
    <col min="1" max="17" width="9.77734375" customWidth="1"/>
  </cols>
  <sheetData>
    <row r="1" spans="1:19" ht="15.6" x14ac:dyDescent="0.3">
      <c r="A1" s="2" t="s">
        <v>232</v>
      </c>
      <c r="B1" s="2"/>
      <c r="C1" s="2"/>
      <c r="D1" s="2"/>
      <c r="E1" s="2"/>
      <c r="F1" s="2"/>
      <c r="G1" s="2"/>
    </row>
    <row r="2" spans="1:19" ht="15.6" x14ac:dyDescent="0.3">
      <c r="A2" s="19" t="s">
        <v>73</v>
      </c>
      <c r="B2" s="19"/>
      <c r="C2" s="19"/>
      <c r="D2" s="19"/>
      <c r="E2" s="19"/>
      <c r="F2" s="19"/>
      <c r="G2" s="19"/>
    </row>
    <row r="3" spans="1:19" ht="15.6" x14ac:dyDescent="0.3">
      <c r="A3" s="2"/>
      <c r="B3" s="2"/>
      <c r="C3" s="2"/>
      <c r="D3" s="2"/>
      <c r="E3" s="2"/>
      <c r="F3" s="2"/>
      <c r="G3" s="2"/>
    </row>
    <row r="4" spans="1:19" ht="15" thickBot="1" x14ac:dyDescent="0.35"/>
    <row r="5" spans="1:19" ht="16.2" thickTop="1" x14ac:dyDescent="0.3">
      <c r="A5" s="19"/>
      <c r="B5" s="398" t="s">
        <v>31</v>
      </c>
      <c r="C5" s="399"/>
      <c r="D5" s="399"/>
      <c r="E5" s="399"/>
      <c r="F5" s="399"/>
      <c r="G5" s="400"/>
      <c r="H5" s="395" t="s">
        <v>35</v>
      </c>
      <c r="I5" s="396"/>
      <c r="J5" s="396"/>
      <c r="K5" s="397"/>
      <c r="L5" s="395" t="s">
        <v>34</v>
      </c>
      <c r="M5" s="396"/>
      <c r="N5" s="396"/>
      <c r="O5" s="397"/>
      <c r="P5" s="395" t="s">
        <v>249</v>
      </c>
      <c r="Q5" s="396"/>
      <c r="R5" s="396"/>
      <c r="S5" s="397"/>
    </row>
    <row r="6" spans="1:19" ht="43.8" customHeight="1" x14ac:dyDescent="0.3">
      <c r="A6" s="19"/>
      <c r="B6" s="55" t="s">
        <v>30</v>
      </c>
      <c r="C6" s="56" t="s">
        <v>29</v>
      </c>
      <c r="D6" s="56" t="s">
        <v>28</v>
      </c>
      <c r="E6" s="56" t="s">
        <v>27</v>
      </c>
      <c r="F6" s="56" t="s">
        <v>41</v>
      </c>
      <c r="G6" s="57" t="s">
        <v>42</v>
      </c>
      <c r="H6" s="55" t="s">
        <v>30</v>
      </c>
      <c r="I6" s="56" t="s">
        <v>29</v>
      </c>
      <c r="J6" s="56" t="s">
        <v>28</v>
      </c>
      <c r="K6" s="57" t="s">
        <v>27</v>
      </c>
      <c r="L6" s="55" t="s">
        <v>30</v>
      </c>
      <c r="M6" s="56" t="s">
        <v>29</v>
      </c>
      <c r="N6" s="56" t="s">
        <v>28</v>
      </c>
      <c r="O6" s="57" t="s">
        <v>27</v>
      </c>
      <c r="P6" s="55" t="s">
        <v>30</v>
      </c>
      <c r="Q6" s="56" t="s">
        <v>29</v>
      </c>
      <c r="R6" s="56" t="s">
        <v>28</v>
      </c>
      <c r="S6" s="57" t="s">
        <v>27</v>
      </c>
    </row>
    <row r="7" spans="1:19" ht="15.6" x14ac:dyDescent="0.3">
      <c r="A7" s="19">
        <f t="shared" ref="A7:A33" si="0">A8-1</f>
        <v>1780</v>
      </c>
      <c r="B7" s="49">
        <v>0.83</v>
      </c>
      <c r="C7" s="50">
        <v>0.52</v>
      </c>
      <c r="D7" s="50">
        <v>0.14837208536421925</v>
      </c>
      <c r="E7" s="50">
        <v>2.1627914635780794E-2</v>
      </c>
      <c r="F7" s="50">
        <v>0.55535087719298248</v>
      </c>
      <c r="G7" s="51">
        <v>1.0035069314468721E-2</v>
      </c>
      <c r="H7" s="49">
        <v>0.88900000000000001</v>
      </c>
      <c r="I7" s="50">
        <v>0.60899999999999999</v>
      </c>
      <c r="J7" s="50">
        <v>9.6878243973107819E-2</v>
      </c>
      <c r="K7" s="51">
        <v>1.4121756026892161E-2</v>
      </c>
      <c r="L7" s="49">
        <v>0.86899999999999999</v>
      </c>
      <c r="M7" s="50">
        <v>0.58899999999999997</v>
      </c>
      <c r="N7" s="50">
        <v>0.11433378342772187</v>
      </c>
      <c r="O7" s="51">
        <v>1.6666216572278136E-2</v>
      </c>
      <c r="P7" s="49">
        <f>(B7+H7+L7)/3</f>
        <v>0.86266666666666669</v>
      </c>
      <c r="Q7" s="50">
        <f t="shared" ref="Q7:S7" si="1">(C7+I7+M7)/3</f>
        <v>0.57266666666666666</v>
      </c>
      <c r="R7" s="50">
        <f t="shared" si="1"/>
        <v>0.11986137092168297</v>
      </c>
      <c r="S7" s="51">
        <f t="shared" si="1"/>
        <v>1.7471962411650364E-2</v>
      </c>
    </row>
    <row r="8" spans="1:19" ht="15.6" x14ac:dyDescent="0.3">
      <c r="A8" s="19">
        <f t="shared" si="0"/>
        <v>1781</v>
      </c>
      <c r="B8" s="49"/>
      <c r="C8" s="50"/>
      <c r="D8" s="50"/>
      <c r="E8" s="50"/>
      <c r="F8" s="50"/>
      <c r="G8" s="51"/>
      <c r="H8" s="49"/>
      <c r="I8" s="50"/>
      <c r="J8" s="50"/>
      <c r="K8" s="51"/>
      <c r="L8" s="49"/>
      <c r="M8" s="50"/>
      <c r="N8" s="50"/>
      <c r="O8" s="51"/>
      <c r="P8" s="49"/>
      <c r="Q8" s="50"/>
      <c r="R8" s="50"/>
      <c r="S8" s="51"/>
    </row>
    <row r="9" spans="1:19" ht="15.6" x14ac:dyDescent="0.3">
      <c r="A9" s="19">
        <f t="shared" si="0"/>
        <v>1782</v>
      </c>
      <c r="B9" s="49"/>
      <c r="C9" s="50"/>
      <c r="D9" s="50"/>
      <c r="E9" s="50"/>
      <c r="F9" s="50"/>
      <c r="G9" s="51"/>
      <c r="H9" s="49"/>
      <c r="I9" s="50"/>
      <c r="J9" s="50"/>
      <c r="K9" s="51"/>
      <c r="L9" s="49"/>
      <c r="M9" s="50"/>
      <c r="N9" s="50"/>
      <c r="O9" s="51"/>
      <c r="P9" s="49"/>
      <c r="Q9" s="50"/>
      <c r="R9" s="50"/>
      <c r="S9" s="51"/>
    </row>
    <row r="10" spans="1:19" ht="15.6" x14ac:dyDescent="0.3">
      <c r="A10" s="19">
        <f t="shared" si="0"/>
        <v>1783</v>
      </c>
      <c r="B10" s="49"/>
      <c r="C10" s="50"/>
      <c r="D10" s="50"/>
      <c r="E10" s="50"/>
      <c r="F10" s="50"/>
      <c r="G10" s="51"/>
      <c r="H10" s="49"/>
      <c r="I10" s="50"/>
      <c r="J10" s="50"/>
      <c r="K10" s="51"/>
      <c r="L10" s="49"/>
      <c r="M10" s="50"/>
      <c r="N10" s="50"/>
      <c r="O10" s="51"/>
      <c r="P10" s="49"/>
      <c r="Q10" s="50"/>
      <c r="R10" s="50"/>
      <c r="S10" s="51"/>
    </row>
    <row r="11" spans="1:19" ht="15.6" x14ac:dyDescent="0.3">
      <c r="A11" s="19">
        <f t="shared" si="0"/>
        <v>1784</v>
      </c>
      <c r="B11" s="49"/>
      <c r="C11" s="50"/>
      <c r="D11" s="50"/>
      <c r="E11" s="50"/>
      <c r="F11" s="50"/>
      <c r="G11" s="51"/>
      <c r="H11" s="49"/>
      <c r="I11" s="50"/>
      <c r="J11" s="50"/>
      <c r="K11" s="51"/>
      <c r="L11" s="49"/>
      <c r="M11" s="50"/>
      <c r="N11" s="50"/>
      <c r="O11" s="51"/>
      <c r="P11" s="49"/>
      <c r="Q11" s="50"/>
      <c r="R11" s="50"/>
      <c r="S11" s="51"/>
    </row>
    <row r="12" spans="1:19" ht="15.6" x14ac:dyDescent="0.3">
      <c r="A12" s="19">
        <f t="shared" si="0"/>
        <v>1785</v>
      </c>
      <c r="B12" s="49"/>
      <c r="C12" s="50"/>
      <c r="D12" s="50"/>
      <c r="E12" s="50"/>
      <c r="F12" s="50"/>
      <c r="G12" s="51"/>
      <c r="H12" s="49"/>
      <c r="I12" s="50"/>
      <c r="J12" s="50"/>
      <c r="K12" s="51"/>
      <c r="L12" s="49"/>
      <c r="M12" s="50"/>
      <c r="N12" s="50"/>
      <c r="O12" s="51"/>
      <c r="P12" s="49"/>
      <c r="Q12" s="50"/>
      <c r="R12" s="50"/>
      <c r="S12" s="51"/>
    </row>
    <row r="13" spans="1:19" ht="15.6" x14ac:dyDescent="0.3">
      <c r="A13" s="19">
        <f t="shared" si="0"/>
        <v>1786</v>
      </c>
      <c r="B13" s="49"/>
      <c r="C13" s="50"/>
      <c r="D13" s="50"/>
      <c r="E13" s="50"/>
      <c r="F13" s="50"/>
      <c r="G13" s="51"/>
      <c r="H13" s="49"/>
      <c r="I13" s="50"/>
      <c r="J13" s="50"/>
      <c r="K13" s="51"/>
      <c r="L13" s="49"/>
      <c r="M13" s="50"/>
      <c r="N13" s="50"/>
      <c r="O13" s="51"/>
      <c r="P13" s="49"/>
      <c r="Q13" s="50"/>
      <c r="R13" s="50"/>
      <c r="S13" s="51"/>
    </row>
    <row r="14" spans="1:19" ht="15.6" x14ac:dyDescent="0.3">
      <c r="A14" s="19">
        <f t="shared" si="0"/>
        <v>1787</v>
      </c>
      <c r="B14" s="49"/>
      <c r="C14" s="50"/>
      <c r="D14" s="50"/>
      <c r="E14" s="50"/>
      <c r="F14" s="50"/>
      <c r="G14" s="51"/>
      <c r="H14" s="49"/>
      <c r="I14" s="50"/>
      <c r="J14" s="50"/>
      <c r="K14" s="51"/>
      <c r="L14" s="49"/>
      <c r="M14" s="50"/>
      <c r="N14" s="50"/>
      <c r="O14" s="51"/>
      <c r="P14" s="49"/>
      <c r="Q14" s="50"/>
      <c r="R14" s="50"/>
      <c r="S14" s="51"/>
    </row>
    <row r="15" spans="1:19" ht="15.6" x14ac:dyDescent="0.3">
      <c r="A15" s="19">
        <f t="shared" si="0"/>
        <v>1788</v>
      </c>
      <c r="B15" s="49"/>
      <c r="C15" s="50"/>
      <c r="D15" s="50"/>
      <c r="E15" s="50"/>
      <c r="F15" s="50"/>
      <c r="G15" s="51"/>
      <c r="H15" s="49"/>
      <c r="I15" s="50"/>
      <c r="J15" s="50"/>
      <c r="K15" s="51"/>
      <c r="L15" s="49"/>
      <c r="M15" s="50"/>
      <c r="N15" s="50"/>
      <c r="O15" s="51"/>
      <c r="P15" s="49"/>
      <c r="Q15" s="50"/>
      <c r="R15" s="50"/>
      <c r="S15" s="51"/>
    </row>
    <row r="16" spans="1:19" ht="15.6" x14ac:dyDescent="0.3">
      <c r="A16" s="19">
        <f t="shared" si="0"/>
        <v>1789</v>
      </c>
      <c r="B16" s="49"/>
      <c r="C16" s="50"/>
      <c r="D16" s="50"/>
      <c r="E16" s="50"/>
      <c r="F16" s="50"/>
      <c r="G16" s="51"/>
      <c r="H16" s="49"/>
      <c r="I16" s="50"/>
      <c r="J16" s="50"/>
      <c r="K16" s="51"/>
      <c r="L16" s="49"/>
      <c r="M16" s="50"/>
      <c r="N16" s="50"/>
      <c r="O16" s="51"/>
      <c r="P16" s="49"/>
      <c r="Q16" s="50"/>
      <c r="R16" s="50"/>
      <c r="S16" s="51"/>
    </row>
    <row r="17" spans="1:19" ht="15.6" x14ac:dyDescent="0.3">
      <c r="A17" s="19">
        <f t="shared" si="0"/>
        <v>1790</v>
      </c>
      <c r="B17" s="49"/>
      <c r="C17" s="50"/>
      <c r="D17" s="50"/>
      <c r="E17" s="50"/>
      <c r="F17" s="50"/>
      <c r="G17" s="51"/>
      <c r="H17" s="49"/>
      <c r="I17" s="50"/>
      <c r="J17" s="50"/>
      <c r="K17" s="51"/>
      <c r="L17" s="49"/>
      <c r="M17" s="50"/>
      <c r="N17" s="50"/>
      <c r="O17" s="51"/>
      <c r="P17" s="49"/>
      <c r="Q17" s="50"/>
      <c r="R17" s="50"/>
      <c r="S17" s="51"/>
    </row>
    <row r="18" spans="1:19" ht="15.6" x14ac:dyDescent="0.3">
      <c r="A18" s="19">
        <f t="shared" si="0"/>
        <v>1791</v>
      </c>
      <c r="B18" s="49"/>
      <c r="C18" s="50"/>
      <c r="D18" s="50"/>
      <c r="E18" s="50"/>
      <c r="F18" s="50"/>
      <c r="G18" s="51"/>
      <c r="H18" s="49"/>
      <c r="I18" s="50"/>
      <c r="J18" s="50"/>
      <c r="K18" s="51"/>
      <c r="L18" s="49"/>
      <c r="M18" s="50"/>
      <c r="N18" s="50"/>
      <c r="O18" s="51"/>
      <c r="P18" s="49"/>
      <c r="Q18" s="50"/>
      <c r="R18" s="50"/>
      <c r="S18" s="51"/>
    </row>
    <row r="19" spans="1:19" ht="15.6" x14ac:dyDescent="0.3">
      <c r="A19" s="19">
        <f t="shared" si="0"/>
        <v>1792</v>
      </c>
      <c r="B19" s="49"/>
      <c r="C19" s="50"/>
      <c r="D19" s="50"/>
      <c r="E19" s="50"/>
      <c r="F19" s="50"/>
      <c r="G19" s="51"/>
      <c r="H19" s="49"/>
      <c r="I19" s="50"/>
      <c r="J19" s="50"/>
      <c r="K19" s="51"/>
      <c r="L19" s="49"/>
      <c r="M19" s="50"/>
      <c r="N19" s="50"/>
      <c r="O19" s="51"/>
      <c r="P19" s="49"/>
      <c r="Q19" s="50"/>
      <c r="R19" s="50"/>
      <c r="S19" s="51"/>
    </row>
    <row r="20" spans="1:19" ht="15.6" x14ac:dyDescent="0.3">
      <c r="A20" s="19">
        <f t="shared" si="0"/>
        <v>1793</v>
      </c>
      <c r="B20" s="49"/>
      <c r="C20" s="50"/>
      <c r="D20" s="50"/>
      <c r="E20" s="50"/>
      <c r="F20" s="50"/>
      <c r="G20" s="51"/>
      <c r="H20" s="49"/>
      <c r="I20" s="50"/>
      <c r="J20" s="50"/>
      <c r="K20" s="51"/>
      <c r="L20" s="49"/>
      <c r="M20" s="50"/>
      <c r="N20" s="50"/>
      <c r="O20" s="51"/>
      <c r="P20" s="49"/>
      <c r="Q20" s="50"/>
      <c r="R20" s="50"/>
      <c r="S20" s="51"/>
    </row>
    <row r="21" spans="1:19" ht="15.6" x14ac:dyDescent="0.3">
      <c r="A21" s="19">
        <f t="shared" si="0"/>
        <v>1794</v>
      </c>
      <c r="B21" s="49"/>
      <c r="C21" s="50"/>
      <c r="D21" s="50"/>
      <c r="E21" s="50"/>
      <c r="F21" s="50"/>
      <c r="G21" s="51"/>
      <c r="H21" s="49"/>
      <c r="I21" s="50"/>
      <c r="J21" s="50"/>
      <c r="K21" s="51"/>
      <c r="L21" s="49"/>
      <c r="M21" s="50"/>
      <c r="N21" s="50"/>
      <c r="O21" s="51"/>
      <c r="P21" s="49"/>
      <c r="Q21" s="50"/>
      <c r="R21" s="50"/>
      <c r="S21" s="51"/>
    </row>
    <row r="22" spans="1:19" ht="15.6" x14ac:dyDescent="0.3">
      <c r="A22" s="19">
        <f t="shared" si="0"/>
        <v>1795</v>
      </c>
      <c r="B22" s="49"/>
      <c r="C22" s="50"/>
      <c r="D22" s="50"/>
      <c r="E22" s="50"/>
      <c r="F22" s="50"/>
      <c r="G22" s="51"/>
      <c r="H22" s="49"/>
      <c r="I22" s="50"/>
      <c r="J22" s="50"/>
      <c r="K22" s="51"/>
      <c r="L22" s="49"/>
      <c r="M22" s="50"/>
      <c r="N22" s="50"/>
      <c r="O22" s="51"/>
      <c r="P22" s="49"/>
      <c r="Q22" s="50"/>
      <c r="R22" s="50"/>
      <c r="S22" s="51"/>
    </row>
    <row r="23" spans="1:19" ht="15.6" x14ac:dyDescent="0.3">
      <c r="A23" s="19">
        <f t="shared" si="0"/>
        <v>1796</v>
      </c>
      <c r="B23" s="49"/>
      <c r="C23" s="50"/>
      <c r="D23" s="50"/>
      <c r="E23" s="50"/>
      <c r="F23" s="50"/>
      <c r="G23" s="51"/>
      <c r="H23" s="49"/>
      <c r="I23" s="50"/>
      <c r="J23" s="50"/>
      <c r="K23" s="51"/>
      <c r="L23" s="49"/>
      <c r="M23" s="50"/>
      <c r="N23" s="50"/>
      <c r="O23" s="51"/>
      <c r="P23" s="49"/>
      <c r="Q23" s="50"/>
      <c r="R23" s="50"/>
      <c r="S23" s="51"/>
    </row>
    <row r="24" spans="1:19" ht="15.6" x14ac:dyDescent="0.3">
      <c r="A24" s="19">
        <f t="shared" si="0"/>
        <v>1797</v>
      </c>
      <c r="B24" s="49"/>
      <c r="C24" s="50"/>
      <c r="D24" s="50"/>
      <c r="E24" s="50"/>
      <c r="F24" s="50"/>
      <c r="G24" s="51"/>
      <c r="H24" s="49"/>
      <c r="I24" s="50"/>
      <c r="J24" s="50"/>
      <c r="K24" s="51"/>
      <c r="L24" s="49"/>
      <c r="M24" s="50"/>
      <c r="N24" s="50"/>
      <c r="O24" s="51"/>
      <c r="P24" s="49"/>
      <c r="Q24" s="50"/>
      <c r="R24" s="50"/>
      <c r="S24" s="51"/>
    </row>
    <row r="25" spans="1:19" ht="15.6" x14ac:dyDescent="0.3">
      <c r="A25" s="19">
        <f t="shared" si="0"/>
        <v>1798</v>
      </c>
      <c r="B25" s="49"/>
      <c r="C25" s="50"/>
      <c r="D25" s="50"/>
      <c r="E25" s="50"/>
      <c r="F25" s="50"/>
      <c r="G25" s="51"/>
      <c r="H25" s="49"/>
      <c r="I25" s="50"/>
      <c r="J25" s="50"/>
      <c r="K25" s="51"/>
      <c r="L25" s="49"/>
      <c r="M25" s="50"/>
      <c r="N25" s="50"/>
      <c r="O25" s="51"/>
      <c r="P25" s="49"/>
      <c r="Q25" s="50"/>
      <c r="R25" s="50"/>
      <c r="S25" s="51"/>
    </row>
    <row r="26" spans="1:19" ht="15.6" x14ac:dyDescent="0.3">
      <c r="A26" s="19">
        <f t="shared" si="0"/>
        <v>1799</v>
      </c>
      <c r="B26" s="49"/>
      <c r="C26" s="50"/>
      <c r="D26" s="50"/>
      <c r="E26" s="50"/>
      <c r="F26" s="50"/>
      <c r="G26" s="51"/>
      <c r="H26" s="49"/>
      <c r="I26" s="50"/>
      <c r="J26" s="50"/>
      <c r="K26" s="51"/>
      <c r="L26" s="49"/>
      <c r="M26" s="50"/>
      <c r="N26" s="50"/>
      <c r="O26" s="51"/>
      <c r="P26" s="49"/>
      <c r="Q26" s="50"/>
      <c r="R26" s="50"/>
      <c r="S26" s="51"/>
    </row>
    <row r="27" spans="1:19" ht="15.6" x14ac:dyDescent="0.3">
      <c r="A27" s="19">
        <f t="shared" si="0"/>
        <v>1800</v>
      </c>
      <c r="B27" s="49">
        <v>0.79005908966100002</v>
      </c>
      <c r="C27" s="50">
        <v>0.441356509924</v>
      </c>
      <c r="D27" s="50">
        <v>0.183231592178</v>
      </c>
      <c r="E27" s="50">
        <v>2.6709318161000001E-2</v>
      </c>
      <c r="F27" s="50">
        <v>0.47136100950216664</v>
      </c>
      <c r="G27" s="51">
        <v>1.527477226593226E-2</v>
      </c>
      <c r="H27" s="49"/>
      <c r="I27" s="50"/>
      <c r="J27" s="50"/>
      <c r="K27" s="51"/>
      <c r="L27" s="49"/>
      <c r="M27" s="50"/>
      <c r="N27" s="50"/>
      <c r="O27" s="51"/>
      <c r="P27" s="49"/>
      <c r="Q27" s="50"/>
      <c r="R27" s="50"/>
      <c r="S27" s="51"/>
    </row>
    <row r="28" spans="1:19" ht="15.6" x14ac:dyDescent="0.3">
      <c r="A28" s="19">
        <f t="shared" si="0"/>
        <v>1801</v>
      </c>
      <c r="B28" s="49"/>
      <c r="C28" s="50"/>
      <c r="D28" s="50"/>
      <c r="E28" s="50"/>
      <c r="F28" s="50"/>
      <c r="G28" s="51"/>
      <c r="H28" s="49"/>
      <c r="I28" s="50"/>
      <c r="J28" s="50"/>
      <c r="K28" s="51"/>
      <c r="L28" s="49"/>
      <c r="M28" s="50"/>
      <c r="N28" s="50"/>
      <c r="O28" s="51"/>
      <c r="P28" s="49"/>
      <c r="Q28" s="50"/>
      <c r="R28" s="50"/>
      <c r="S28" s="51"/>
    </row>
    <row r="29" spans="1:19" ht="15.6" x14ac:dyDescent="0.3">
      <c r="A29" s="19">
        <f t="shared" si="0"/>
        <v>1802</v>
      </c>
      <c r="B29" s="49"/>
      <c r="C29" s="50"/>
      <c r="D29" s="50"/>
      <c r="E29" s="50"/>
      <c r="F29" s="50"/>
      <c r="G29" s="51"/>
      <c r="H29" s="49"/>
      <c r="I29" s="50"/>
      <c r="J29" s="50"/>
      <c r="K29" s="51"/>
      <c r="L29" s="49"/>
      <c r="M29" s="50"/>
      <c r="N29" s="50"/>
      <c r="O29" s="51"/>
      <c r="P29" s="49"/>
      <c r="Q29" s="50"/>
      <c r="R29" s="50"/>
      <c r="S29" s="51"/>
    </row>
    <row r="30" spans="1:19" ht="15.6" x14ac:dyDescent="0.3">
      <c r="A30" s="19">
        <f t="shared" si="0"/>
        <v>1803</v>
      </c>
      <c r="B30" s="49"/>
      <c r="C30" s="50"/>
      <c r="D30" s="50"/>
      <c r="E30" s="50"/>
      <c r="F30" s="50"/>
      <c r="G30" s="51"/>
      <c r="H30" s="49"/>
      <c r="I30" s="50"/>
      <c r="J30" s="50"/>
      <c r="K30" s="51"/>
      <c r="L30" s="49"/>
      <c r="M30" s="50"/>
      <c r="N30" s="50"/>
      <c r="O30" s="51"/>
      <c r="P30" s="49"/>
      <c r="Q30" s="50"/>
      <c r="R30" s="50"/>
      <c r="S30" s="51"/>
    </row>
    <row r="31" spans="1:19" ht="15.6" x14ac:dyDescent="0.3">
      <c r="A31" s="19">
        <f t="shared" si="0"/>
        <v>1804</v>
      </c>
      <c r="B31" s="49"/>
      <c r="C31" s="50"/>
      <c r="D31" s="50"/>
      <c r="E31" s="50"/>
      <c r="F31" s="50"/>
      <c r="G31" s="51"/>
      <c r="H31" s="49"/>
      <c r="I31" s="50"/>
      <c r="J31" s="50"/>
      <c r="K31" s="51"/>
      <c r="L31" s="49"/>
      <c r="M31" s="50"/>
      <c r="N31" s="50"/>
      <c r="O31" s="51"/>
      <c r="P31" s="49"/>
      <c r="Q31" s="50"/>
      <c r="R31" s="50"/>
      <c r="S31" s="51"/>
    </row>
    <row r="32" spans="1:19" ht="15.6" x14ac:dyDescent="0.3">
      <c r="A32" s="19">
        <f t="shared" si="0"/>
        <v>1805</v>
      </c>
      <c r="B32" s="49"/>
      <c r="C32" s="50"/>
      <c r="D32" s="50"/>
      <c r="E32" s="50"/>
      <c r="F32" s="50"/>
      <c r="G32" s="51"/>
      <c r="H32" s="49"/>
      <c r="I32" s="50"/>
      <c r="J32" s="50"/>
      <c r="K32" s="51"/>
      <c r="L32" s="49"/>
      <c r="M32" s="50"/>
      <c r="N32" s="50"/>
      <c r="O32" s="51"/>
      <c r="P32" s="49"/>
      <c r="Q32" s="50"/>
      <c r="R32" s="50"/>
      <c r="S32" s="51"/>
    </row>
    <row r="33" spans="1:19" ht="15.6" x14ac:dyDescent="0.3">
      <c r="A33" s="19">
        <f t="shared" si="0"/>
        <v>1806</v>
      </c>
      <c r="B33" s="49"/>
      <c r="C33" s="50"/>
      <c r="D33" s="50"/>
      <c r="E33" s="50"/>
      <c r="F33" s="50"/>
      <c r="G33" s="51"/>
      <c r="H33" s="49"/>
      <c r="I33" s="50"/>
      <c r="J33" s="50"/>
      <c r="K33" s="51"/>
      <c r="L33" s="49"/>
      <c r="M33" s="50"/>
      <c r="N33" s="50"/>
      <c r="O33" s="51"/>
      <c r="P33" s="49"/>
      <c r="Q33" s="50"/>
      <c r="R33" s="50"/>
      <c r="S33" s="51"/>
    </row>
    <row r="34" spans="1:19" ht="15.6" x14ac:dyDescent="0.3">
      <c r="A34" s="19">
        <v>1807</v>
      </c>
      <c r="B34" s="49"/>
      <c r="C34" s="50"/>
      <c r="D34" s="50"/>
      <c r="E34" s="50"/>
      <c r="F34" s="50"/>
      <c r="G34" s="51"/>
      <c r="H34" s="49"/>
      <c r="I34" s="50"/>
      <c r="J34" s="50"/>
      <c r="K34" s="51"/>
      <c r="L34" s="49"/>
      <c r="M34" s="50"/>
      <c r="N34" s="50"/>
      <c r="O34" s="51"/>
      <c r="P34" s="49"/>
      <c r="Q34" s="50"/>
      <c r="R34" s="50"/>
      <c r="S34" s="51"/>
    </row>
    <row r="35" spans="1:19" ht="15.6" x14ac:dyDescent="0.3">
      <c r="A35" s="19">
        <v>1808</v>
      </c>
      <c r="B35" s="49"/>
      <c r="C35" s="50"/>
      <c r="D35" s="50"/>
      <c r="E35" s="50"/>
      <c r="F35" s="50"/>
      <c r="G35" s="51"/>
      <c r="H35" s="49"/>
      <c r="I35" s="50"/>
      <c r="J35" s="50"/>
      <c r="K35" s="51"/>
      <c r="L35" s="49"/>
      <c r="M35" s="50"/>
      <c r="N35" s="50"/>
      <c r="O35" s="51"/>
      <c r="P35" s="49"/>
      <c r="Q35" s="50"/>
      <c r="R35" s="50"/>
      <c r="S35" s="51"/>
    </row>
    <row r="36" spans="1:19" ht="15.6" x14ac:dyDescent="0.3">
      <c r="A36" s="19">
        <v>1809</v>
      </c>
      <c r="B36" s="49"/>
      <c r="C36" s="50"/>
      <c r="D36" s="50"/>
      <c r="E36" s="50"/>
      <c r="F36" s="50"/>
      <c r="G36" s="51"/>
      <c r="H36" s="49"/>
      <c r="I36" s="50"/>
      <c r="J36" s="50"/>
      <c r="K36" s="51"/>
      <c r="L36" s="49"/>
      <c r="M36" s="50"/>
      <c r="N36" s="50"/>
      <c r="O36" s="51"/>
      <c r="P36" s="49"/>
      <c r="Q36" s="50"/>
      <c r="R36" s="50"/>
      <c r="S36" s="51"/>
    </row>
    <row r="37" spans="1:19" ht="15.6" x14ac:dyDescent="0.3">
      <c r="A37" s="19">
        <v>1810</v>
      </c>
      <c r="B37" s="49">
        <v>0.81904965639149996</v>
      </c>
      <c r="C37" s="50">
        <v>0.4628756046295</v>
      </c>
      <c r="D37" s="50">
        <v>0.15610107779499999</v>
      </c>
      <c r="E37" s="50">
        <v>2.4849265813800002E-2</v>
      </c>
      <c r="F37" s="50">
        <v>0.49434302511966333</v>
      </c>
      <c r="G37" s="51">
        <v>1.3393472141097212E-2</v>
      </c>
      <c r="H37" s="49">
        <v>0.84899999999999998</v>
      </c>
      <c r="I37" s="50">
        <v>0.56899999999999995</v>
      </c>
      <c r="J37" s="50">
        <v>0.13026370813665453</v>
      </c>
      <c r="K37" s="51">
        <v>2.0736291863595786E-2</v>
      </c>
      <c r="L37" s="49">
        <v>0.83900000000000008</v>
      </c>
      <c r="M37" s="50">
        <v>0.55900000000000005</v>
      </c>
      <c r="N37" s="50">
        <v>0.1388904437748435</v>
      </c>
      <c r="O37" s="51">
        <v>2.2109556225423307E-2</v>
      </c>
      <c r="P37" s="49">
        <f>(B37+H37+L37)/3</f>
        <v>0.83568321879716667</v>
      </c>
      <c r="Q37" s="50">
        <f t="shared" ref="Q37" si="2">(C37+I37+M37)/3</f>
        <v>0.53029186820983332</v>
      </c>
      <c r="R37" s="50">
        <f t="shared" ref="R37" si="3">(D37+J37+N37)/3</f>
        <v>0.14175174323549933</v>
      </c>
      <c r="S37" s="51">
        <f t="shared" ref="S37" si="4">(E37+K37+O37)/3</f>
        <v>2.2565037967606366E-2</v>
      </c>
    </row>
    <row r="38" spans="1:19" ht="15.6" x14ac:dyDescent="0.3">
      <c r="A38" s="19">
        <v>1811</v>
      </c>
      <c r="B38" s="49"/>
      <c r="C38" s="50"/>
      <c r="D38" s="50"/>
      <c r="E38" s="50"/>
      <c r="F38" s="50"/>
      <c r="G38" s="51"/>
      <c r="H38" s="49"/>
      <c r="I38" s="50"/>
      <c r="J38" s="50"/>
      <c r="K38" s="51"/>
      <c r="L38" s="49"/>
      <c r="M38" s="50"/>
      <c r="N38" s="50"/>
      <c r="O38" s="51"/>
      <c r="P38" s="49"/>
      <c r="Q38" s="50"/>
      <c r="R38" s="50"/>
      <c r="S38" s="51"/>
    </row>
    <row r="39" spans="1:19" ht="15.6" x14ac:dyDescent="0.3">
      <c r="A39" s="19">
        <v>1812</v>
      </c>
      <c r="B39" s="49"/>
      <c r="C39" s="50"/>
      <c r="D39" s="50"/>
      <c r="E39" s="50"/>
      <c r="F39" s="50"/>
      <c r="G39" s="51"/>
      <c r="H39" s="49"/>
      <c r="I39" s="50"/>
      <c r="J39" s="50"/>
      <c r="K39" s="51"/>
      <c r="L39" s="49"/>
      <c r="M39" s="50"/>
      <c r="N39" s="50"/>
      <c r="O39" s="51"/>
      <c r="P39" s="49"/>
      <c r="Q39" s="50"/>
      <c r="R39" s="50"/>
      <c r="S39" s="51"/>
    </row>
    <row r="40" spans="1:19" ht="15.6" x14ac:dyDescent="0.3">
      <c r="A40" s="19">
        <v>1813</v>
      </c>
      <c r="B40" s="49"/>
      <c r="C40" s="50"/>
      <c r="D40" s="50"/>
      <c r="E40" s="50"/>
      <c r="F40" s="50"/>
      <c r="G40" s="51"/>
      <c r="H40" s="49"/>
      <c r="I40" s="50"/>
      <c r="J40" s="50"/>
      <c r="K40" s="51"/>
      <c r="L40" s="49"/>
      <c r="M40" s="50"/>
      <c r="N40" s="50"/>
      <c r="O40" s="51"/>
      <c r="P40" s="49"/>
      <c r="Q40" s="50"/>
      <c r="R40" s="50"/>
      <c r="S40" s="51"/>
    </row>
    <row r="41" spans="1:19" ht="15.6" x14ac:dyDescent="0.3">
      <c r="A41" s="19">
        <v>1814</v>
      </c>
      <c r="B41" s="49"/>
      <c r="C41" s="50"/>
      <c r="D41" s="50"/>
      <c r="E41" s="50"/>
      <c r="F41" s="50"/>
      <c r="G41" s="51"/>
      <c r="H41" s="49"/>
      <c r="I41" s="50"/>
      <c r="J41" s="50"/>
      <c r="K41" s="51"/>
      <c r="L41" s="49"/>
      <c r="M41" s="50"/>
      <c r="N41" s="50"/>
      <c r="O41" s="51"/>
      <c r="P41" s="49"/>
      <c r="Q41" s="50"/>
      <c r="R41" s="50"/>
      <c r="S41" s="51"/>
    </row>
    <row r="42" spans="1:19" ht="15.6" x14ac:dyDescent="0.3">
      <c r="A42" s="19">
        <v>1815</v>
      </c>
      <c r="B42" s="49"/>
      <c r="C42" s="50"/>
      <c r="D42" s="50"/>
      <c r="E42" s="50"/>
      <c r="F42" s="50"/>
      <c r="G42" s="51"/>
      <c r="H42" s="49"/>
      <c r="I42" s="50"/>
      <c r="J42" s="50"/>
      <c r="K42" s="51"/>
      <c r="L42" s="49"/>
      <c r="M42" s="50"/>
      <c r="N42" s="50"/>
      <c r="O42" s="51"/>
      <c r="P42" s="49"/>
      <c r="Q42" s="50"/>
      <c r="R42" s="50"/>
      <c r="S42" s="51"/>
    </row>
    <row r="43" spans="1:19" ht="15.6" x14ac:dyDescent="0.3">
      <c r="A43" s="19">
        <v>1816</v>
      </c>
      <c r="B43" s="49"/>
      <c r="C43" s="50"/>
      <c r="D43" s="50"/>
      <c r="E43" s="50"/>
      <c r="F43" s="50"/>
      <c r="G43" s="51"/>
      <c r="H43" s="49"/>
      <c r="I43" s="50"/>
      <c r="J43" s="50"/>
      <c r="K43" s="51"/>
      <c r="L43" s="58"/>
      <c r="M43" s="59"/>
      <c r="N43" s="50"/>
      <c r="O43" s="51"/>
      <c r="P43" s="58"/>
      <c r="Q43" s="59"/>
      <c r="R43" s="50"/>
      <c r="S43" s="51"/>
    </row>
    <row r="44" spans="1:19" ht="15.6" x14ac:dyDescent="0.3">
      <c r="A44" s="19">
        <v>1817</v>
      </c>
      <c r="B44" s="49"/>
      <c r="C44" s="50"/>
      <c r="D44" s="50"/>
      <c r="E44" s="50"/>
      <c r="F44" s="50"/>
      <c r="G44" s="51"/>
      <c r="H44" s="49"/>
      <c r="I44" s="50"/>
      <c r="J44" s="50"/>
      <c r="K44" s="51"/>
      <c r="L44" s="58"/>
      <c r="M44" s="59"/>
      <c r="N44" s="50"/>
      <c r="O44" s="51"/>
      <c r="P44" s="58"/>
      <c r="Q44" s="59"/>
      <c r="R44" s="50"/>
      <c r="S44" s="51"/>
    </row>
    <row r="45" spans="1:19" ht="15.6" x14ac:dyDescent="0.3">
      <c r="A45" s="19">
        <v>1818</v>
      </c>
      <c r="B45" s="49"/>
      <c r="C45" s="50"/>
      <c r="D45" s="50"/>
      <c r="E45" s="50"/>
      <c r="F45" s="50"/>
      <c r="G45" s="51"/>
      <c r="H45" s="49"/>
      <c r="I45" s="50"/>
      <c r="J45" s="50"/>
      <c r="K45" s="51"/>
      <c r="L45" s="58"/>
      <c r="M45" s="59"/>
      <c r="N45" s="50"/>
      <c r="O45" s="51"/>
      <c r="P45" s="58"/>
      <c r="Q45" s="59"/>
      <c r="R45" s="50"/>
      <c r="S45" s="51"/>
    </row>
    <row r="46" spans="1:19" ht="15.6" x14ac:dyDescent="0.3">
      <c r="A46" s="19">
        <v>1819</v>
      </c>
      <c r="B46" s="49"/>
      <c r="C46" s="50"/>
      <c r="D46" s="50"/>
      <c r="E46" s="50"/>
      <c r="F46" s="50"/>
      <c r="G46" s="51"/>
      <c r="H46" s="49"/>
      <c r="I46" s="50"/>
      <c r="J46" s="50"/>
      <c r="K46" s="51"/>
      <c r="L46" s="58"/>
      <c r="M46" s="59"/>
      <c r="N46" s="50"/>
      <c r="O46" s="51"/>
      <c r="P46" s="58"/>
      <c r="Q46" s="59"/>
      <c r="R46" s="50"/>
      <c r="S46" s="51"/>
    </row>
    <row r="47" spans="1:19" ht="15.6" x14ac:dyDescent="0.3">
      <c r="A47" s="19">
        <v>1820</v>
      </c>
      <c r="B47" s="49">
        <v>0.83632645010950002</v>
      </c>
      <c r="C47" s="50">
        <v>0.47554640471949999</v>
      </c>
      <c r="D47" s="50">
        <v>0.139803737402</v>
      </c>
      <c r="E47" s="50">
        <v>2.386981248855E-2</v>
      </c>
      <c r="F47" s="50">
        <v>0.56006535887735542</v>
      </c>
      <c r="G47" s="51">
        <v>1.0023043955297127E-2</v>
      </c>
      <c r="H47" s="49"/>
      <c r="I47" s="50"/>
      <c r="J47" s="50"/>
      <c r="K47" s="51"/>
      <c r="L47" s="58"/>
      <c r="M47" s="59"/>
      <c r="N47" s="50"/>
      <c r="O47" s="51"/>
      <c r="P47" s="58"/>
      <c r="Q47" s="59"/>
      <c r="R47" s="50"/>
      <c r="S47" s="51"/>
    </row>
    <row r="48" spans="1:19" ht="15.6" x14ac:dyDescent="0.3">
      <c r="A48" s="19">
        <v>1821</v>
      </c>
      <c r="B48" s="49"/>
      <c r="C48" s="50"/>
      <c r="D48" s="50"/>
      <c r="E48" s="50"/>
      <c r="F48" s="50"/>
      <c r="G48" s="51"/>
      <c r="H48" s="49"/>
      <c r="I48" s="50"/>
      <c r="J48" s="50"/>
      <c r="K48" s="51"/>
      <c r="L48" s="58"/>
      <c r="M48" s="59"/>
      <c r="N48" s="50"/>
      <c r="O48" s="51"/>
      <c r="P48" s="58"/>
      <c r="Q48" s="59"/>
      <c r="R48" s="50"/>
      <c r="S48" s="51"/>
    </row>
    <row r="49" spans="1:19" ht="15.6" x14ac:dyDescent="0.3">
      <c r="A49" s="19">
        <v>1822</v>
      </c>
      <c r="B49" s="49"/>
      <c r="C49" s="50"/>
      <c r="D49" s="50"/>
      <c r="E49" s="50"/>
      <c r="F49" s="50"/>
      <c r="G49" s="51"/>
      <c r="H49" s="49"/>
      <c r="I49" s="50"/>
      <c r="J49" s="50"/>
      <c r="K49" s="51"/>
      <c r="L49" s="58"/>
      <c r="M49" s="59"/>
      <c r="N49" s="50"/>
      <c r="O49" s="51"/>
      <c r="P49" s="58"/>
      <c r="Q49" s="59"/>
      <c r="R49" s="50"/>
      <c r="S49" s="51"/>
    </row>
    <row r="50" spans="1:19" ht="15.6" x14ac:dyDescent="0.3">
      <c r="A50" s="19">
        <v>1823</v>
      </c>
      <c r="B50" s="49"/>
      <c r="C50" s="50"/>
      <c r="D50" s="50"/>
      <c r="E50" s="50"/>
      <c r="F50" s="50"/>
      <c r="G50" s="51"/>
      <c r="H50" s="49"/>
      <c r="I50" s="50"/>
      <c r="J50" s="50"/>
      <c r="K50" s="51"/>
      <c r="L50" s="58"/>
      <c r="M50" s="59"/>
      <c r="N50" s="50"/>
      <c r="O50" s="51"/>
      <c r="P50" s="58"/>
      <c r="Q50" s="59"/>
      <c r="R50" s="50"/>
      <c r="S50" s="51"/>
    </row>
    <row r="51" spans="1:19" ht="15.6" x14ac:dyDescent="0.3">
      <c r="A51" s="19">
        <v>1824</v>
      </c>
      <c r="B51" s="49"/>
      <c r="C51" s="50"/>
      <c r="D51" s="50"/>
      <c r="E51" s="50"/>
      <c r="F51" s="50"/>
      <c r="G51" s="51"/>
      <c r="H51" s="49"/>
      <c r="I51" s="50"/>
      <c r="J51" s="50"/>
      <c r="K51" s="51"/>
      <c r="L51" s="58"/>
      <c r="M51" s="59"/>
      <c r="N51" s="50"/>
      <c r="O51" s="51"/>
      <c r="P51" s="58"/>
      <c r="Q51" s="59"/>
      <c r="R51" s="50"/>
      <c r="S51" s="51"/>
    </row>
    <row r="52" spans="1:19" ht="15.6" x14ac:dyDescent="0.3">
      <c r="A52" s="19">
        <v>1825</v>
      </c>
      <c r="B52" s="49"/>
      <c r="C52" s="50"/>
      <c r="D52" s="50"/>
      <c r="E52" s="50"/>
      <c r="F52" s="50"/>
      <c r="G52" s="51"/>
      <c r="H52" s="49"/>
      <c r="I52" s="50"/>
      <c r="J52" s="50"/>
      <c r="K52" s="51"/>
      <c r="L52" s="58"/>
      <c r="M52" s="59"/>
      <c r="N52" s="50"/>
      <c r="O52" s="51"/>
      <c r="P52" s="58"/>
      <c r="Q52" s="59"/>
      <c r="R52" s="50"/>
      <c r="S52" s="51"/>
    </row>
    <row r="53" spans="1:19" ht="15.6" x14ac:dyDescent="0.3">
      <c r="A53" s="19">
        <v>1826</v>
      </c>
      <c r="B53" s="49"/>
      <c r="C53" s="50"/>
      <c r="D53" s="50"/>
      <c r="E53" s="50"/>
      <c r="F53" s="50"/>
      <c r="G53" s="51"/>
      <c r="H53" s="49"/>
      <c r="I53" s="50"/>
      <c r="J53" s="50"/>
      <c r="K53" s="51"/>
      <c r="L53" s="58"/>
      <c r="M53" s="59"/>
      <c r="N53" s="50"/>
      <c r="O53" s="51"/>
      <c r="P53" s="58"/>
      <c r="Q53" s="59"/>
      <c r="R53" s="50"/>
      <c r="S53" s="51"/>
    </row>
    <row r="54" spans="1:19" ht="15.6" x14ac:dyDescent="0.3">
      <c r="A54" s="19">
        <v>1827</v>
      </c>
      <c r="B54" s="49"/>
      <c r="C54" s="50"/>
      <c r="D54" s="50"/>
      <c r="E54" s="50"/>
      <c r="F54" s="50"/>
      <c r="G54" s="51"/>
      <c r="H54" s="49"/>
      <c r="I54" s="50"/>
      <c r="J54" s="50"/>
      <c r="K54" s="51"/>
      <c r="L54" s="58"/>
      <c r="M54" s="59"/>
      <c r="N54" s="50"/>
      <c r="O54" s="51"/>
      <c r="P54" s="58"/>
      <c r="Q54" s="59"/>
      <c r="R54" s="50"/>
      <c r="S54" s="51"/>
    </row>
    <row r="55" spans="1:19" ht="15.6" x14ac:dyDescent="0.3">
      <c r="A55" s="19">
        <v>1828</v>
      </c>
      <c r="B55" s="49"/>
      <c r="C55" s="50"/>
      <c r="D55" s="50"/>
      <c r="E55" s="50"/>
      <c r="F55" s="50"/>
      <c r="G55" s="51"/>
      <c r="H55" s="49"/>
      <c r="I55" s="50"/>
      <c r="J55" s="50"/>
      <c r="K55" s="51"/>
      <c r="L55" s="58"/>
      <c r="M55" s="59"/>
      <c r="N55" s="50"/>
      <c r="O55" s="51"/>
      <c r="P55" s="58"/>
      <c r="Q55" s="59"/>
      <c r="R55" s="50"/>
      <c r="S55" s="51"/>
    </row>
    <row r="56" spans="1:19" ht="15.6" x14ac:dyDescent="0.3">
      <c r="A56" s="19">
        <v>1829</v>
      </c>
      <c r="B56" s="49"/>
      <c r="C56" s="50"/>
      <c r="D56" s="50"/>
      <c r="E56" s="50"/>
      <c r="F56" s="50"/>
      <c r="G56" s="51"/>
      <c r="H56" s="49"/>
      <c r="I56" s="50"/>
      <c r="J56" s="50"/>
      <c r="K56" s="51"/>
      <c r="L56" s="58"/>
      <c r="M56" s="59"/>
      <c r="N56" s="50"/>
      <c r="O56" s="51"/>
      <c r="P56" s="58"/>
      <c r="Q56" s="59"/>
      <c r="R56" s="50"/>
      <c r="S56" s="51"/>
    </row>
    <row r="57" spans="1:19" ht="15.6" x14ac:dyDescent="0.3">
      <c r="A57" s="19">
        <v>1830</v>
      </c>
      <c r="B57" s="49">
        <v>0.81190982460950001</v>
      </c>
      <c r="C57" s="50">
        <v>0.46227996051349995</v>
      </c>
      <c r="D57" s="50">
        <v>0.162976861</v>
      </c>
      <c r="E57" s="50">
        <v>2.5113314390200002E-2</v>
      </c>
      <c r="F57" s="50">
        <v>0.50607490414109468</v>
      </c>
      <c r="G57" s="51">
        <v>1.3067944853533358E-2</v>
      </c>
      <c r="H57" s="49"/>
      <c r="I57" s="50"/>
      <c r="J57" s="50"/>
      <c r="K57" s="51"/>
      <c r="L57" s="58"/>
      <c r="M57" s="59"/>
      <c r="N57" s="50"/>
      <c r="O57" s="51"/>
      <c r="P57" s="58"/>
      <c r="Q57" s="59"/>
      <c r="R57" s="50"/>
      <c r="S57" s="51"/>
    </row>
    <row r="58" spans="1:19" ht="15.6" x14ac:dyDescent="0.3">
      <c r="A58" s="19">
        <v>1831</v>
      </c>
      <c r="B58" s="49"/>
      <c r="C58" s="50"/>
      <c r="D58" s="50"/>
      <c r="E58" s="50"/>
      <c r="F58" s="50"/>
      <c r="G58" s="51"/>
      <c r="H58" s="49"/>
      <c r="I58" s="50"/>
      <c r="J58" s="50"/>
      <c r="K58" s="51"/>
      <c r="L58" s="49"/>
      <c r="M58" s="50"/>
      <c r="N58" s="50"/>
      <c r="O58" s="51"/>
      <c r="P58" s="49"/>
      <c r="Q58" s="50"/>
      <c r="R58" s="50"/>
      <c r="S58" s="51"/>
    </row>
    <row r="59" spans="1:19" ht="15.6" x14ac:dyDescent="0.3">
      <c r="A59" s="19">
        <v>1832</v>
      </c>
      <c r="B59" s="49"/>
      <c r="C59" s="50"/>
      <c r="D59" s="50"/>
      <c r="E59" s="50"/>
      <c r="F59" s="50"/>
      <c r="G59" s="51"/>
      <c r="H59" s="49"/>
      <c r="I59" s="50"/>
      <c r="J59" s="50"/>
      <c r="K59" s="51"/>
      <c r="L59" s="49"/>
      <c r="M59" s="50"/>
      <c r="N59" s="50"/>
      <c r="O59" s="51"/>
      <c r="P59" s="49"/>
      <c r="Q59" s="50"/>
      <c r="R59" s="50"/>
      <c r="S59" s="51"/>
    </row>
    <row r="60" spans="1:19" ht="15.6" x14ac:dyDescent="0.3">
      <c r="A60" s="19">
        <v>1833</v>
      </c>
      <c r="B60" s="49"/>
      <c r="C60" s="50"/>
      <c r="D60" s="50"/>
      <c r="E60" s="50"/>
      <c r="F60" s="50"/>
      <c r="G60" s="51"/>
      <c r="H60" s="49"/>
      <c r="I60" s="50"/>
      <c r="J60" s="50"/>
      <c r="K60" s="51"/>
      <c r="L60" s="49"/>
      <c r="M60" s="50"/>
      <c r="N60" s="50"/>
      <c r="O60" s="51"/>
      <c r="P60" s="49"/>
      <c r="Q60" s="50"/>
      <c r="R60" s="50"/>
      <c r="S60" s="51"/>
    </row>
    <row r="61" spans="1:19" ht="15.6" x14ac:dyDescent="0.3">
      <c r="A61" s="19">
        <v>1834</v>
      </c>
      <c r="B61" s="49"/>
      <c r="C61" s="50"/>
      <c r="D61" s="50"/>
      <c r="E61" s="50"/>
      <c r="F61" s="50"/>
      <c r="G61" s="51"/>
      <c r="H61" s="49"/>
      <c r="I61" s="50"/>
      <c r="J61" s="50"/>
      <c r="K61" s="51"/>
      <c r="L61" s="49"/>
      <c r="M61" s="50"/>
      <c r="N61" s="50"/>
      <c r="O61" s="51"/>
      <c r="P61" s="49"/>
      <c r="Q61" s="50"/>
      <c r="R61" s="50"/>
      <c r="S61" s="51"/>
    </row>
    <row r="62" spans="1:19" ht="15.6" x14ac:dyDescent="0.3">
      <c r="A62" s="19">
        <v>1835</v>
      </c>
      <c r="B62" s="49"/>
      <c r="C62" s="50"/>
      <c r="D62" s="50"/>
      <c r="E62" s="50"/>
      <c r="F62" s="50"/>
      <c r="G62" s="51"/>
      <c r="H62" s="49"/>
      <c r="I62" s="50"/>
      <c r="J62" s="50"/>
      <c r="K62" s="51"/>
      <c r="L62" s="49"/>
      <c r="M62" s="50"/>
      <c r="N62" s="50"/>
      <c r="O62" s="51"/>
      <c r="P62" s="49"/>
      <c r="Q62" s="50"/>
      <c r="R62" s="50"/>
      <c r="S62" s="51"/>
    </row>
    <row r="63" spans="1:19" ht="15.6" x14ac:dyDescent="0.3">
      <c r="A63" s="19">
        <v>1836</v>
      </c>
      <c r="B63" s="49"/>
      <c r="C63" s="50"/>
      <c r="D63" s="50"/>
      <c r="E63" s="50"/>
      <c r="F63" s="50"/>
      <c r="G63" s="51"/>
      <c r="H63" s="49"/>
      <c r="I63" s="50"/>
      <c r="J63" s="50"/>
      <c r="K63" s="51"/>
      <c r="L63" s="49"/>
      <c r="M63" s="50"/>
      <c r="N63" s="50"/>
      <c r="O63" s="51"/>
      <c r="P63" s="49"/>
      <c r="Q63" s="50"/>
      <c r="R63" s="50"/>
      <c r="S63" s="51"/>
    </row>
    <row r="64" spans="1:19" ht="15.6" x14ac:dyDescent="0.3">
      <c r="A64" s="19">
        <v>1837</v>
      </c>
      <c r="B64" s="49"/>
      <c r="C64" s="50"/>
      <c r="D64" s="50"/>
      <c r="E64" s="50"/>
      <c r="F64" s="50"/>
      <c r="G64" s="51"/>
      <c r="H64" s="49"/>
      <c r="I64" s="50"/>
      <c r="J64" s="50"/>
      <c r="K64" s="51"/>
      <c r="L64" s="49"/>
      <c r="M64" s="50"/>
      <c r="N64" s="50"/>
      <c r="O64" s="51"/>
      <c r="P64" s="49"/>
      <c r="Q64" s="50"/>
      <c r="R64" s="50"/>
      <c r="S64" s="51"/>
    </row>
    <row r="65" spans="1:19" ht="15.6" x14ac:dyDescent="0.3">
      <c r="A65" s="19">
        <v>1838</v>
      </c>
      <c r="B65" s="49"/>
      <c r="C65" s="50"/>
      <c r="D65" s="50"/>
      <c r="E65" s="50"/>
      <c r="F65" s="50"/>
      <c r="G65" s="51"/>
      <c r="H65" s="49"/>
      <c r="I65" s="50"/>
      <c r="J65" s="50"/>
      <c r="K65" s="51"/>
      <c r="L65" s="49"/>
      <c r="M65" s="50"/>
      <c r="N65" s="50"/>
      <c r="O65" s="51"/>
      <c r="P65" s="49"/>
      <c r="Q65" s="50"/>
      <c r="R65" s="50"/>
      <c r="S65" s="51"/>
    </row>
    <row r="66" spans="1:19" ht="15.6" x14ac:dyDescent="0.3">
      <c r="A66" s="19">
        <v>1839</v>
      </c>
      <c r="B66" s="49"/>
      <c r="C66" s="50"/>
      <c r="D66" s="50"/>
      <c r="E66" s="50"/>
      <c r="F66" s="50"/>
      <c r="G66" s="51"/>
      <c r="H66" s="49"/>
      <c r="I66" s="50"/>
      <c r="J66" s="50"/>
      <c r="K66" s="51"/>
      <c r="L66" s="49"/>
      <c r="M66" s="50"/>
      <c r="N66" s="50"/>
      <c r="O66" s="51"/>
      <c r="P66" s="49"/>
      <c r="Q66" s="50"/>
      <c r="R66" s="50"/>
      <c r="S66" s="51"/>
    </row>
    <row r="67" spans="1:19" ht="15.6" x14ac:dyDescent="0.3">
      <c r="A67" s="19">
        <v>1840</v>
      </c>
      <c r="B67" s="49">
        <v>0.83324962854399998</v>
      </c>
      <c r="C67" s="50">
        <v>0.48483861982849996</v>
      </c>
      <c r="D67" s="50">
        <v>0.144357264042</v>
      </c>
      <c r="E67" s="50">
        <v>2.2393107414249998E-2</v>
      </c>
      <c r="F67" s="50">
        <v>0.55440242180389343</v>
      </c>
      <c r="G67" s="51">
        <v>9.3692982745586292E-3</v>
      </c>
      <c r="H67" s="49"/>
      <c r="I67" s="50"/>
      <c r="J67" s="50"/>
      <c r="K67" s="51"/>
      <c r="L67" s="49"/>
      <c r="M67" s="50"/>
      <c r="N67" s="50"/>
      <c r="O67" s="51"/>
      <c r="P67" s="49"/>
      <c r="Q67" s="50"/>
      <c r="R67" s="50"/>
      <c r="S67" s="51"/>
    </row>
    <row r="68" spans="1:19" ht="15.6" x14ac:dyDescent="0.3">
      <c r="A68" s="19">
        <v>1841</v>
      </c>
      <c r="B68" s="49"/>
      <c r="C68" s="50"/>
      <c r="D68" s="50"/>
      <c r="E68" s="50"/>
      <c r="F68" s="50"/>
      <c r="G68" s="51"/>
      <c r="H68" s="49"/>
      <c r="I68" s="50"/>
      <c r="J68" s="50"/>
      <c r="K68" s="51"/>
      <c r="L68" s="49"/>
      <c r="M68" s="50"/>
      <c r="N68" s="50"/>
      <c r="O68" s="51"/>
      <c r="P68" s="49"/>
      <c r="Q68" s="50"/>
      <c r="R68" s="50"/>
      <c r="S68" s="51"/>
    </row>
    <row r="69" spans="1:19" ht="15.6" x14ac:dyDescent="0.3">
      <c r="A69" s="19">
        <v>1842</v>
      </c>
      <c r="B69" s="49"/>
      <c r="C69" s="50"/>
      <c r="D69" s="50"/>
      <c r="E69" s="50"/>
      <c r="F69" s="50"/>
      <c r="G69" s="51"/>
      <c r="H69" s="49"/>
      <c r="I69" s="50"/>
      <c r="J69" s="50"/>
      <c r="K69" s="51"/>
      <c r="L69" s="49"/>
      <c r="M69" s="50"/>
      <c r="N69" s="50"/>
      <c r="O69" s="51"/>
      <c r="P69" s="49"/>
      <c r="Q69" s="50"/>
      <c r="R69" s="50"/>
      <c r="S69" s="51"/>
    </row>
    <row r="70" spans="1:19" ht="15.6" x14ac:dyDescent="0.3">
      <c r="A70" s="19">
        <v>1843</v>
      </c>
      <c r="B70" s="49"/>
      <c r="C70" s="50"/>
      <c r="D70" s="50"/>
      <c r="E70" s="50"/>
      <c r="F70" s="50"/>
      <c r="G70" s="51"/>
      <c r="H70" s="49"/>
      <c r="I70" s="50"/>
      <c r="J70" s="50"/>
      <c r="K70" s="51"/>
      <c r="L70" s="49"/>
      <c r="M70" s="50"/>
      <c r="N70" s="50"/>
      <c r="O70" s="51"/>
      <c r="P70" s="49"/>
      <c r="Q70" s="50"/>
      <c r="R70" s="50"/>
      <c r="S70" s="51"/>
    </row>
    <row r="71" spans="1:19" ht="15.6" x14ac:dyDescent="0.3">
      <c r="A71" s="19">
        <v>1844</v>
      </c>
      <c r="B71" s="49"/>
      <c r="C71" s="50"/>
      <c r="D71" s="50"/>
      <c r="E71" s="50"/>
      <c r="F71" s="50"/>
      <c r="G71" s="51"/>
      <c r="H71" s="49"/>
      <c r="I71" s="50"/>
      <c r="J71" s="50"/>
      <c r="K71" s="51"/>
      <c r="L71" s="49"/>
      <c r="M71" s="50"/>
      <c r="N71" s="50"/>
      <c r="O71" s="51"/>
      <c r="P71" s="49"/>
      <c r="Q71" s="50"/>
      <c r="R71" s="50"/>
      <c r="S71" s="51"/>
    </row>
    <row r="72" spans="1:19" ht="15.6" x14ac:dyDescent="0.3">
      <c r="A72" s="19">
        <v>1845</v>
      </c>
      <c r="B72" s="49"/>
      <c r="C72" s="50"/>
      <c r="D72" s="50"/>
      <c r="E72" s="50"/>
      <c r="F72" s="50"/>
      <c r="G72" s="51"/>
      <c r="H72" s="49"/>
      <c r="I72" s="50"/>
      <c r="J72" s="50"/>
      <c r="K72" s="51"/>
      <c r="L72" s="49"/>
      <c r="M72" s="50"/>
      <c r="N72" s="50"/>
      <c r="O72" s="51"/>
      <c r="P72" s="49"/>
      <c r="Q72" s="50"/>
      <c r="R72" s="50"/>
      <c r="S72" s="51"/>
    </row>
    <row r="73" spans="1:19" ht="15.6" x14ac:dyDescent="0.3">
      <c r="A73" s="19">
        <v>1846</v>
      </c>
      <c r="B73" s="49"/>
      <c r="C73" s="50"/>
      <c r="D73" s="50"/>
      <c r="E73" s="50"/>
      <c r="F73" s="50"/>
      <c r="G73" s="51"/>
      <c r="H73" s="49"/>
      <c r="I73" s="50"/>
      <c r="J73" s="50"/>
      <c r="K73" s="51"/>
      <c r="L73" s="49"/>
      <c r="M73" s="50"/>
      <c r="N73" s="50"/>
      <c r="O73" s="51"/>
      <c r="P73" s="49"/>
      <c r="Q73" s="50"/>
      <c r="R73" s="50"/>
      <c r="S73" s="51"/>
    </row>
    <row r="74" spans="1:19" ht="15.6" x14ac:dyDescent="0.3">
      <c r="A74" s="19">
        <v>1847</v>
      </c>
      <c r="B74" s="49"/>
      <c r="C74" s="50"/>
      <c r="D74" s="50"/>
      <c r="E74" s="50"/>
      <c r="F74" s="50"/>
      <c r="G74" s="51"/>
      <c r="H74" s="49"/>
      <c r="I74" s="50"/>
      <c r="J74" s="50"/>
      <c r="K74" s="51"/>
      <c r="L74" s="49"/>
      <c r="M74" s="50"/>
      <c r="N74" s="50"/>
      <c r="O74" s="51"/>
      <c r="P74" s="49"/>
      <c r="Q74" s="50"/>
      <c r="R74" s="50"/>
      <c r="S74" s="51"/>
    </row>
    <row r="75" spans="1:19" ht="15.6" x14ac:dyDescent="0.3">
      <c r="A75" s="19">
        <v>1848</v>
      </c>
      <c r="B75" s="49"/>
      <c r="C75" s="50"/>
      <c r="D75" s="50"/>
      <c r="E75" s="50"/>
      <c r="F75" s="50"/>
      <c r="G75" s="51"/>
      <c r="H75" s="49"/>
      <c r="I75" s="50"/>
      <c r="J75" s="50"/>
      <c r="K75" s="51"/>
      <c r="L75" s="49"/>
      <c r="M75" s="50"/>
      <c r="N75" s="50"/>
      <c r="O75" s="51"/>
      <c r="P75" s="49"/>
      <c r="Q75" s="50"/>
      <c r="R75" s="50"/>
      <c r="S75" s="51"/>
    </row>
    <row r="76" spans="1:19" ht="15.6" x14ac:dyDescent="0.3">
      <c r="A76" s="19">
        <v>1849</v>
      </c>
      <c r="B76" s="49"/>
      <c r="C76" s="50"/>
      <c r="D76" s="50"/>
      <c r="E76" s="50"/>
      <c r="F76" s="50"/>
      <c r="G76" s="51"/>
      <c r="H76" s="49"/>
      <c r="I76" s="50"/>
      <c r="J76" s="50"/>
      <c r="K76" s="51"/>
      <c r="L76" s="49"/>
      <c r="M76" s="50"/>
      <c r="N76" s="50"/>
      <c r="O76" s="51"/>
      <c r="P76" s="49"/>
      <c r="Q76" s="50"/>
      <c r="R76" s="50"/>
      <c r="S76" s="51"/>
    </row>
    <row r="77" spans="1:19" ht="15.6" x14ac:dyDescent="0.3">
      <c r="A77" s="19">
        <v>1850</v>
      </c>
      <c r="B77" s="49">
        <v>0.84875300526649999</v>
      </c>
      <c r="C77" s="50">
        <v>0.51367977261550002</v>
      </c>
      <c r="D77" s="50">
        <v>0.1304541528225</v>
      </c>
      <c r="E77" s="50">
        <v>2.07928419113E-2</v>
      </c>
      <c r="F77" s="50">
        <v>0.59844204125781908</v>
      </c>
      <c r="G77" s="51">
        <v>7.1687926682701911E-3</v>
      </c>
      <c r="H77" s="49"/>
      <c r="I77" s="50"/>
      <c r="J77" s="50"/>
      <c r="K77" s="51"/>
      <c r="L77" s="49"/>
      <c r="M77" s="50"/>
      <c r="N77" s="50"/>
      <c r="O77" s="51"/>
      <c r="P77" s="49"/>
      <c r="Q77" s="50"/>
      <c r="R77" s="50"/>
      <c r="S77" s="51"/>
    </row>
    <row r="78" spans="1:19" ht="15.6" x14ac:dyDescent="0.3">
      <c r="A78" s="19">
        <v>1851</v>
      </c>
      <c r="B78" s="49"/>
      <c r="C78" s="50"/>
      <c r="D78" s="50"/>
      <c r="E78" s="50"/>
      <c r="F78" s="50"/>
      <c r="G78" s="51"/>
      <c r="H78" s="49"/>
      <c r="I78" s="50"/>
      <c r="J78" s="50"/>
      <c r="K78" s="51"/>
      <c r="L78" s="49"/>
      <c r="M78" s="50"/>
      <c r="N78" s="50"/>
      <c r="O78" s="51"/>
      <c r="P78" s="49"/>
      <c r="Q78" s="50"/>
      <c r="R78" s="50"/>
      <c r="S78" s="51"/>
    </row>
    <row r="79" spans="1:19" ht="15.6" x14ac:dyDescent="0.3">
      <c r="A79" s="19">
        <v>1852</v>
      </c>
      <c r="B79" s="49"/>
      <c r="C79" s="50"/>
      <c r="D79" s="50"/>
      <c r="E79" s="50"/>
      <c r="F79" s="50"/>
      <c r="G79" s="51"/>
      <c r="H79" s="49"/>
      <c r="I79" s="50"/>
      <c r="J79" s="50"/>
      <c r="K79" s="51"/>
      <c r="L79" s="49"/>
      <c r="M79" s="50"/>
      <c r="N79" s="50"/>
      <c r="O79" s="51"/>
      <c r="P79" s="49"/>
      <c r="Q79" s="50"/>
      <c r="R79" s="50"/>
      <c r="S79" s="51"/>
    </row>
    <row r="80" spans="1:19" ht="15.6" x14ac:dyDescent="0.3">
      <c r="A80" s="19">
        <v>1853</v>
      </c>
      <c r="B80" s="49"/>
      <c r="C80" s="50"/>
      <c r="D80" s="50"/>
      <c r="E80" s="50"/>
      <c r="F80" s="50"/>
      <c r="G80" s="51"/>
      <c r="H80" s="49"/>
      <c r="I80" s="50"/>
      <c r="J80" s="50"/>
      <c r="K80" s="51"/>
      <c r="L80" s="49"/>
      <c r="M80" s="50"/>
      <c r="N80" s="50"/>
      <c r="O80" s="51"/>
      <c r="P80" s="49"/>
      <c r="Q80" s="50"/>
      <c r="R80" s="50"/>
      <c r="S80" s="51"/>
    </row>
    <row r="81" spans="1:19" ht="15.6" x14ac:dyDescent="0.3">
      <c r="A81" s="19">
        <v>1854</v>
      </c>
      <c r="B81" s="49"/>
      <c r="C81" s="50"/>
      <c r="D81" s="50"/>
      <c r="E81" s="50"/>
      <c r="F81" s="50"/>
      <c r="G81" s="51"/>
      <c r="H81" s="49"/>
      <c r="I81" s="50"/>
      <c r="J81" s="50"/>
      <c r="K81" s="51"/>
      <c r="L81" s="49"/>
      <c r="M81" s="50"/>
      <c r="N81" s="50"/>
      <c r="O81" s="51"/>
      <c r="P81" s="49"/>
      <c r="Q81" s="50"/>
      <c r="R81" s="50"/>
      <c r="S81" s="51"/>
    </row>
    <row r="82" spans="1:19" ht="15.6" x14ac:dyDescent="0.3">
      <c r="A82" s="19">
        <v>1855</v>
      </c>
      <c r="B82" s="49"/>
      <c r="C82" s="50"/>
      <c r="D82" s="50"/>
      <c r="E82" s="50"/>
      <c r="F82" s="50"/>
      <c r="G82" s="51"/>
      <c r="H82" s="49"/>
      <c r="I82" s="50"/>
      <c r="J82" s="50"/>
      <c r="K82" s="51"/>
      <c r="L82" s="49"/>
      <c r="M82" s="50"/>
      <c r="N82" s="50"/>
      <c r="O82" s="51"/>
      <c r="P82" s="49"/>
      <c r="Q82" s="50"/>
      <c r="R82" s="50"/>
      <c r="S82" s="51"/>
    </row>
    <row r="83" spans="1:19" ht="15.6" x14ac:dyDescent="0.3">
      <c r="A83" s="19">
        <v>1856</v>
      </c>
      <c r="B83" s="49"/>
      <c r="C83" s="50"/>
      <c r="D83" s="50"/>
      <c r="E83" s="50"/>
      <c r="F83" s="50"/>
      <c r="G83" s="51"/>
      <c r="H83" s="49"/>
      <c r="I83" s="50"/>
      <c r="J83" s="50"/>
      <c r="K83" s="51"/>
      <c r="L83" s="49"/>
      <c r="M83" s="50"/>
      <c r="N83" s="50"/>
      <c r="O83" s="51"/>
      <c r="P83" s="49"/>
      <c r="Q83" s="50"/>
      <c r="R83" s="50"/>
      <c r="S83" s="51"/>
    </row>
    <row r="84" spans="1:19" ht="15.6" x14ac:dyDescent="0.3">
      <c r="A84" s="19">
        <v>1857</v>
      </c>
      <c r="B84" s="49"/>
      <c r="C84" s="50"/>
      <c r="D84" s="50"/>
      <c r="E84" s="50"/>
      <c r="F84" s="50"/>
      <c r="G84" s="51"/>
      <c r="H84" s="49"/>
      <c r="I84" s="50"/>
      <c r="J84" s="50"/>
      <c r="K84" s="51"/>
      <c r="L84" s="49"/>
      <c r="M84" s="50"/>
      <c r="N84" s="50"/>
      <c r="O84" s="51"/>
      <c r="P84" s="49"/>
      <c r="Q84" s="50"/>
      <c r="R84" s="50"/>
      <c r="S84" s="51"/>
    </row>
    <row r="85" spans="1:19" ht="15.6" x14ac:dyDescent="0.3">
      <c r="A85" s="19">
        <v>1858</v>
      </c>
      <c r="B85" s="49"/>
      <c r="C85" s="50"/>
      <c r="D85" s="50"/>
      <c r="E85" s="50"/>
      <c r="F85" s="50"/>
      <c r="G85" s="51"/>
      <c r="H85" s="49"/>
      <c r="I85" s="50"/>
      <c r="J85" s="50"/>
      <c r="K85" s="51"/>
      <c r="L85" s="49"/>
      <c r="M85" s="50"/>
      <c r="N85" s="50"/>
      <c r="O85" s="51"/>
      <c r="P85" s="49"/>
      <c r="Q85" s="50"/>
      <c r="R85" s="50"/>
      <c r="S85" s="51"/>
    </row>
    <row r="86" spans="1:19" ht="15.6" x14ac:dyDescent="0.3">
      <c r="A86" s="19">
        <v>1859</v>
      </c>
      <c r="B86" s="49"/>
      <c r="C86" s="50"/>
      <c r="D86" s="50"/>
      <c r="E86" s="50"/>
      <c r="F86" s="50"/>
      <c r="G86" s="51"/>
      <c r="H86" s="49"/>
      <c r="I86" s="50"/>
      <c r="J86" s="50"/>
      <c r="K86" s="51"/>
      <c r="L86" s="49"/>
      <c r="M86" s="50"/>
      <c r="N86" s="50"/>
      <c r="O86" s="51"/>
      <c r="P86" s="49"/>
      <c r="Q86" s="50"/>
      <c r="R86" s="50"/>
      <c r="S86" s="51"/>
    </row>
    <row r="87" spans="1:19" ht="15.6" x14ac:dyDescent="0.3">
      <c r="A87" s="19">
        <v>1860</v>
      </c>
      <c r="B87" s="49">
        <v>0.81979820132250003</v>
      </c>
      <c r="C87" s="50">
        <v>0.50414480268950002</v>
      </c>
      <c r="D87" s="50">
        <v>0.1577741503715</v>
      </c>
      <c r="E87" s="50">
        <v>2.242764830585E-2</v>
      </c>
      <c r="F87" s="50">
        <v>0.53419958900368181</v>
      </c>
      <c r="G87" s="51">
        <v>1.1068263184915482E-2</v>
      </c>
      <c r="H87" s="49"/>
      <c r="I87" s="50"/>
      <c r="J87" s="50"/>
      <c r="K87" s="51"/>
      <c r="L87" s="49"/>
      <c r="M87" s="50"/>
      <c r="N87" s="50"/>
      <c r="O87" s="51"/>
      <c r="P87" s="49"/>
      <c r="Q87" s="50"/>
      <c r="R87" s="50"/>
      <c r="S87" s="51"/>
    </row>
    <row r="88" spans="1:19" ht="15.6" x14ac:dyDescent="0.3">
      <c r="A88" s="19">
        <v>1861</v>
      </c>
      <c r="B88" s="49"/>
      <c r="C88" s="50"/>
      <c r="D88" s="50"/>
      <c r="E88" s="50"/>
      <c r="F88" s="50"/>
      <c r="G88" s="51"/>
      <c r="H88" s="49"/>
      <c r="I88" s="50"/>
      <c r="J88" s="50"/>
      <c r="K88" s="51"/>
      <c r="L88" s="49"/>
      <c r="M88" s="50"/>
      <c r="N88" s="50"/>
      <c r="O88" s="51"/>
      <c r="P88" s="49"/>
      <c r="Q88" s="50"/>
      <c r="R88" s="50"/>
      <c r="S88" s="51"/>
    </row>
    <row r="89" spans="1:19" ht="15.6" x14ac:dyDescent="0.3">
      <c r="A89" s="19">
        <v>1862</v>
      </c>
      <c r="B89" s="49"/>
      <c r="C89" s="50"/>
      <c r="D89" s="50"/>
      <c r="E89" s="50"/>
      <c r="F89" s="50"/>
      <c r="G89" s="51"/>
      <c r="H89" s="49"/>
      <c r="I89" s="50"/>
      <c r="J89" s="50"/>
      <c r="K89" s="51"/>
      <c r="L89" s="49"/>
      <c r="M89" s="50"/>
      <c r="N89" s="50"/>
      <c r="O89" s="51"/>
      <c r="P89" s="49"/>
      <c r="Q89" s="50"/>
      <c r="R89" s="50"/>
      <c r="S89" s="51"/>
    </row>
    <row r="90" spans="1:19" ht="15.6" x14ac:dyDescent="0.3">
      <c r="A90" s="19">
        <v>1863</v>
      </c>
      <c r="B90" s="49"/>
      <c r="C90" s="50"/>
      <c r="D90" s="50"/>
      <c r="E90" s="50"/>
      <c r="F90" s="50"/>
      <c r="G90" s="51"/>
      <c r="H90" s="49"/>
      <c r="I90" s="50"/>
      <c r="J90" s="50"/>
      <c r="K90" s="51"/>
      <c r="L90" s="49"/>
      <c r="M90" s="50"/>
      <c r="N90" s="50"/>
      <c r="O90" s="51"/>
      <c r="P90" s="49"/>
      <c r="Q90" s="50"/>
      <c r="R90" s="50"/>
      <c r="S90" s="51"/>
    </row>
    <row r="91" spans="1:19" ht="15.6" x14ac:dyDescent="0.3">
      <c r="A91" s="19">
        <v>1864</v>
      </c>
      <c r="B91" s="49"/>
      <c r="C91" s="50"/>
      <c r="D91" s="50"/>
      <c r="E91" s="50"/>
      <c r="F91" s="50"/>
      <c r="G91" s="51"/>
      <c r="H91" s="49"/>
      <c r="I91" s="50"/>
      <c r="J91" s="50"/>
      <c r="K91" s="51"/>
      <c r="L91" s="49"/>
      <c r="M91" s="50"/>
      <c r="N91" s="50"/>
      <c r="O91" s="51"/>
      <c r="P91" s="49"/>
      <c r="Q91" s="50"/>
      <c r="R91" s="50"/>
      <c r="S91" s="51"/>
    </row>
    <row r="92" spans="1:19" ht="15.6" x14ac:dyDescent="0.3">
      <c r="A92" s="19">
        <v>1865</v>
      </c>
      <c r="B92" s="49"/>
      <c r="C92" s="50"/>
      <c r="D92" s="50"/>
      <c r="E92" s="50"/>
      <c r="F92" s="50"/>
      <c r="G92" s="51"/>
      <c r="H92" s="49"/>
      <c r="I92" s="50"/>
      <c r="J92" s="50"/>
      <c r="K92" s="51"/>
      <c r="L92" s="49"/>
      <c r="M92" s="50"/>
      <c r="N92" s="50"/>
      <c r="O92" s="51"/>
      <c r="P92" s="49"/>
      <c r="Q92" s="50"/>
      <c r="R92" s="50"/>
      <c r="S92" s="51"/>
    </row>
    <row r="93" spans="1:19" ht="15.6" x14ac:dyDescent="0.3">
      <c r="A93" s="19">
        <v>1866</v>
      </c>
      <c r="B93" s="49"/>
      <c r="C93" s="50"/>
      <c r="D93" s="50"/>
      <c r="E93" s="50"/>
      <c r="F93" s="50"/>
      <c r="G93" s="51"/>
      <c r="H93" s="49"/>
      <c r="I93" s="50"/>
      <c r="J93" s="50"/>
      <c r="K93" s="51"/>
      <c r="L93" s="49"/>
      <c r="M93" s="50"/>
      <c r="N93" s="50"/>
      <c r="O93" s="51"/>
      <c r="P93" s="49"/>
      <c r="Q93" s="50"/>
      <c r="R93" s="50"/>
      <c r="S93" s="51"/>
    </row>
    <row r="94" spans="1:19" ht="15.6" x14ac:dyDescent="0.3">
      <c r="A94" s="19">
        <v>1867</v>
      </c>
      <c r="B94" s="49"/>
      <c r="C94" s="50"/>
      <c r="D94" s="50"/>
      <c r="E94" s="50"/>
      <c r="F94" s="50"/>
      <c r="G94" s="51"/>
      <c r="H94" s="49"/>
      <c r="I94" s="50"/>
      <c r="J94" s="50"/>
      <c r="K94" s="51"/>
      <c r="L94" s="49"/>
      <c r="M94" s="50"/>
      <c r="N94" s="50"/>
      <c r="O94" s="51"/>
      <c r="P94" s="49"/>
      <c r="Q94" s="50"/>
      <c r="R94" s="50"/>
      <c r="S94" s="51"/>
    </row>
    <row r="95" spans="1:19" ht="15.6" x14ac:dyDescent="0.3">
      <c r="A95" s="19">
        <v>1868</v>
      </c>
      <c r="B95" s="49"/>
      <c r="C95" s="50"/>
      <c r="D95" s="50"/>
      <c r="E95" s="50"/>
      <c r="F95" s="50"/>
      <c r="G95" s="51"/>
      <c r="H95" s="49"/>
      <c r="I95" s="50"/>
      <c r="J95" s="50"/>
      <c r="K95" s="51"/>
      <c r="L95" s="49"/>
      <c r="M95" s="50"/>
      <c r="N95" s="50"/>
      <c r="O95" s="51"/>
      <c r="P95" s="49"/>
      <c r="Q95" s="50"/>
      <c r="R95" s="50"/>
      <c r="S95" s="51"/>
    </row>
    <row r="96" spans="1:19" ht="15.6" x14ac:dyDescent="0.3">
      <c r="A96" s="19">
        <v>1869</v>
      </c>
      <c r="B96" s="49"/>
      <c r="C96" s="50"/>
      <c r="D96" s="50"/>
      <c r="E96" s="50"/>
      <c r="F96" s="50"/>
      <c r="G96" s="51"/>
      <c r="H96" s="49"/>
      <c r="I96" s="50"/>
      <c r="J96" s="50"/>
      <c r="K96" s="51"/>
      <c r="L96" s="49"/>
      <c r="M96" s="50"/>
      <c r="N96" s="50"/>
      <c r="O96" s="51"/>
      <c r="P96" s="49"/>
      <c r="Q96" s="50"/>
      <c r="R96" s="50"/>
      <c r="S96" s="51"/>
    </row>
    <row r="97" spans="1:19" ht="15.6" x14ac:dyDescent="0.3">
      <c r="A97" s="19">
        <v>1870</v>
      </c>
      <c r="B97" s="49">
        <v>0.81761723756799998</v>
      </c>
      <c r="C97" s="50">
        <v>0.473208889365</v>
      </c>
      <c r="D97" s="50">
        <v>0.160418868065</v>
      </c>
      <c r="E97" s="50">
        <v>2.196383476255E-2</v>
      </c>
      <c r="F97" s="50">
        <v>0.52297093527044647</v>
      </c>
      <c r="G97" s="51">
        <v>9.8890743278187022E-3</v>
      </c>
      <c r="H97" s="49">
        <v>0.871</v>
      </c>
      <c r="I97" s="50">
        <v>0.61099999999999999</v>
      </c>
      <c r="J97" s="50">
        <v>0.11346485657108417</v>
      </c>
      <c r="K97" s="51">
        <v>1.5535101270468676E-2</v>
      </c>
      <c r="L97" s="49">
        <v>0.87165000000000004</v>
      </c>
      <c r="M97" s="50">
        <v>0.57264999999999999</v>
      </c>
      <c r="N97" s="50">
        <v>0.11289313442557092</v>
      </c>
      <c r="O97" s="51">
        <v>1.5456823628408171E-2</v>
      </c>
      <c r="P97" s="49">
        <f>(B97+H97+L97)/3</f>
        <v>0.85342241252266671</v>
      </c>
      <c r="Q97" s="50">
        <f t="shared" ref="Q97" si="5">(C97+I97+M97)/3</f>
        <v>0.55228629645500005</v>
      </c>
      <c r="R97" s="50">
        <f t="shared" ref="R97" si="6">(D97+J97+N97)/3</f>
        <v>0.12892561968721836</v>
      </c>
      <c r="S97" s="51">
        <f t="shared" ref="S97" si="7">(E97+K97+O97)/3</f>
        <v>1.7651919887142282E-2</v>
      </c>
    </row>
    <row r="98" spans="1:19" ht="15.6" x14ac:dyDescent="0.3">
      <c r="A98" s="19">
        <v>1871</v>
      </c>
      <c r="B98" s="49"/>
      <c r="C98" s="50"/>
      <c r="D98" s="50"/>
      <c r="E98" s="50"/>
      <c r="F98" s="50"/>
      <c r="G98" s="51"/>
      <c r="H98" s="49"/>
      <c r="I98" s="50"/>
      <c r="J98" s="50"/>
      <c r="K98" s="51"/>
      <c r="L98" s="49"/>
      <c r="M98" s="50"/>
      <c r="N98" s="50"/>
      <c r="O98" s="51"/>
      <c r="P98" s="49"/>
      <c r="Q98" s="50"/>
      <c r="R98" s="50"/>
      <c r="S98" s="51"/>
    </row>
    <row r="99" spans="1:19" ht="15.6" x14ac:dyDescent="0.3">
      <c r="A99" s="19">
        <v>1872</v>
      </c>
      <c r="B99" s="49"/>
      <c r="C99" s="50"/>
      <c r="D99" s="50"/>
      <c r="E99" s="50"/>
      <c r="F99" s="50"/>
      <c r="G99" s="51"/>
      <c r="H99" s="49"/>
      <c r="I99" s="50"/>
      <c r="J99" s="50"/>
      <c r="K99" s="51"/>
      <c r="L99" s="49"/>
      <c r="M99" s="50"/>
      <c r="N99" s="50"/>
      <c r="O99" s="51"/>
      <c r="P99" s="49"/>
      <c r="Q99" s="50"/>
      <c r="R99" s="50"/>
      <c r="S99" s="51"/>
    </row>
    <row r="100" spans="1:19" ht="15.6" x14ac:dyDescent="0.3">
      <c r="A100" s="19">
        <v>1873</v>
      </c>
      <c r="B100" s="49"/>
      <c r="C100" s="50"/>
      <c r="D100" s="50"/>
      <c r="E100" s="50"/>
      <c r="F100" s="50"/>
      <c r="G100" s="51"/>
      <c r="H100" s="49"/>
      <c r="I100" s="50"/>
      <c r="J100" s="50"/>
      <c r="K100" s="51"/>
      <c r="L100" s="49"/>
      <c r="M100" s="50"/>
      <c r="N100" s="50"/>
      <c r="O100" s="51"/>
      <c r="P100" s="49"/>
      <c r="Q100" s="50"/>
      <c r="R100" s="50"/>
      <c r="S100" s="51"/>
    </row>
    <row r="101" spans="1:19" ht="15.6" x14ac:dyDescent="0.3">
      <c r="A101" s="19">
        <v>1874</v>
      </c>
      <c r="B101" s="49"/>
      <c r="C101" s="50"/>
      <c r="D101" s="50"/>
      <c r="E101" s="50"/>
      <c r="F101" s="50"/>
      <c r="G101" s="51"/>
      <c r="H101" s="49"/>
      <c r="I101" s="50"/>
      <c r="J101" s="50"/>
      <c r="K101" s="51"/>
      <c r="L101" s="58"/>
      <c r="M101" s="59"/>
      <c r="N101" s="50"/>
      <c r="O101" s="51"/>
      <c r="P101" s="58"/>
      <c r="Q101" s="59"/>
      <c r="R101" s="50"/>
      <c r="S101" s="51"/>
    </row>
    <row r="102" spans="1:19" ht="15.6" x14ac:dyDescent="0.3">
      <c r="A102" s="19">
        <v>1875</v>
      </c>
      <c r="B102" s="49"/>
      <c r="C102" s="50"/>
      <c r="D102" s="50"/>
      <c r="E102" s="50"/>
      <c r="F102" s="50"/>
      <c r="G102" s="51"/>
      <c r="H102" s="49"/>
      <c r="I102" s="50"/>
      <c r="J102" s="50"/>
      <c r="K102" s="51"/>
      <c r="L102" s="58"/>
      <c r="M102" s="59"/>
      <c r="N102" s="50"/>
      <c r="O102" s="51"/>
      <c r="P102" s="58"/>
      <c r="Q102" s="59"/>
      <c r="R102" s="50"/>
      <c r="S102" s="51"/>
    </row>
    <row r="103" spans="1:19" ht="15.6" x14ac:dyDescent="0.3">
      <c r="A103" s="19">
        <v>1876</v>
      </c>
      <c r="B103" s="49"/>
      <c r="C103" s="50"/>
      <c r="D103" s="50"/>
      <c r="E103" s="50"/>
      <c r="F103" s="50"/>
      <c r="G103" s="51"/>
      <c r="H103" s="49"/>
      <c r="I103" s="50"/>
      <c r="J103" s="50"/>
      <c r="K103" s="51"/>
      <c r="L103" s="58"/>
      <c r="M103" s="59"/>
      <c r="N103" s="50"/>
      <c r="O103" s="51"/>
      <c r="P103" s="58"/>
      <c r="Q103" s="59"/>
      <c r="R103" s="50"/>
      <c r="S103" s="51"/>
    </row>
    <row r="104" spans="1:19" ht="15.6" x14ac:dyDescent="0.3">
      <c r="A104" s="19">
        <v>1877</v>
      </c>
      <c r="B104" s="49"/>
      <c r="C104" s="50"/>
      <c r="D104" s="50"/>
      <c r="E104" s="50"/>
      <c r="F104" s="50"/>
      <c r="G104" s="51"/>
      <c r="H104" s="49"/>
      <c r="I104" s="50"/>
      <c r="J104" s="50"/>
      <c r="K104" s="51"/>
      <c r="L104" s="58"/>
      <c r="M104" s="59"/>
      <c r="N104" s="50"/>
      <c r="O104" s="51"/>
      <c r="P104" s="58"/>
      <c r="Q104" s="59"/>
      <c r="R104" s="50"/>
      <c r="S104" s="51"/>
    </row>
    <row r="105" spans="1:19" ht="15.6" x14ac:dyDescent="0.3">
      <c r="A105" s="19">
        <v>1878</v>
      </c>
      <c r="B105" s="49"/>
      <c r="C105" s="50"/>
      <c r="D105" s="50"/>
      <c r="E105" s="50"/>
      <c r="F105" s="50"/>
      <c r="G105" s="51"/>
      <c r="H105" s="49"/>
      <c r="I105" s="50"/>
      <c r="J105" s="50"/>
      <c r="K105" s="51"/>
      <c r="L105" s="58"/>
      <c r="M105" s="59"/>
      <c r="N105" s="50"/>
      <c r="O105" s="51"/>
      <c r="P105" s="58"/>
      <c r="Q105" s="59"/>
      <c r="R105" s="50"/>
      <c r="S105" s="51"/>
    </row>
    <row r="106" spans="1:19" ht="15.6" x14ac:dyDescent="0.3">
      <c r="A106" s="19">
        <v>1879</v>
      </c>
      <c r="B106" s="49"/>
      <c r="C106" s="50"/>
      <c r="D106" s="50"/>
      <c r="E106" s="50"/>
      <c r="F106" s="50"/>
      <c r="G106" s="51"/>
      <c r="H106" s="49"/>
      <c r="I106" s="50"/>
      <c r="J106" s="50"/>
      <c r="K106" s="51"/>
      <c r="L106" s="58"/>
      <c r="M106" s="59"/>
      <c r="N106" s="50"/>
      <c r="O106" s="51"/>
      <c r="P106" s="58"/>
      <c r="Q106" s="59"/>
      <c r="R106" s="50"/>
      <c r="S106" s="51"/>
    </row>
    <row r="107" spans="1:19" ht="15.6" x14ac:dyDescent="0.3">
      <c r="A107" s="19">
        <v>1880</v>
      </c>
      <c r="B107" s="49">
        <v>0.82931485772149993</v>
      </c>
      <c r="C107" s="50">
        <v>0.47155115008350001</v>
      </c>
      <c r="D107" s="50">
        <v>0.1494469940665</v>
      </c>
      <c r="E107" s="50">
        <v>2.12380886078E-2</v>
      </c>
      <c r="F107" s="50">
        <v>0.58967709475088181</v>
      </c>
      <c r="G107" s="51">
        <v>6.4906673954682036E-3</v>
      </c>
      <c r="H107" s="49"/>
      <c r="I107" s="50"/>
      <c r="J107" s="50"/>
      <c r="K107" s="51"/>
      <c r="L107" s="58"/>
      <c r="M107" s="59"/>
      <c r="N107" s="50"/>
      <c r="O107" s="51"/>
      <c r="P107" s="58"/>
      <c r="Q107" s="59"/>
      <c r="R107" s="50"/>
      <c r="S107" s="51"/>
    </row>
    <row r="108" spans="1:19" ht="15.6" x14ac:dyDescent="0.3">
      <c r="A108" s="19">
        <v>1881</v>
      </c>
      <c r="B108" s="49"/>
      <c r="C108" s="50"/>
      <c r="D108" s="50"/>
      <c r="E108" s="50"/>
      <c r="F108" s="50"/>
      <c r="G108" s="51"/>
      <c r="H108" s="49"/>
      <c r="I108" s="50"/>
      <c r="J108" s="50"/>
      <c r="K108" s="51"/>
      <c r="L108" s="58"/>
      <c r="M108" s="59"/>
      <c r="N108" s="50"/>
      <c r="O108" s="51"/>
      <c r="P108" s="58"/>
      <c r="Q108" s="59"/>
      <c r="R108" s="50"/>
      <c r="S108" s="51"/>
    </row>
    <row r="109" spans="1:19" ht="15.6" x14ac:dyDescent="0.3">
      <c r="A109" s="19">
        <v>1882</v>
      </c>
      <c r="B109" s="49"/>
      <c r="C109" s="50"/>
      <c r="D109" s="50"/>
      <c r="E109" s="50"/>
      <c r="F109" s="50"/>
      <c r="G109" s="51"/>
      <c r="H109" s="49"/>
      <c r="I109" s="50"/>
      <c r="J109" s="50"/>
      <c r="K109" s="51"/>
      <c r="L109" s="58"/>
      <c r="M109" s="59"/>
      <c r="N109" s="50"/>
      <c r="O109" s="51"/>
      <c r="P109" s="58"/>
      <c r="Q109" s="59"/>
      <c r="R109" s="50"/>
      <c r="S109" s="51"/>
    </row>
    <row r="110" spans="1:19" ht="15.6" x14ac:dyDescent="0.3">
      <c r="A110" s="19">
        <v>1883</v>
      </c>
      <c r="B110" s="49"/>
      <c r="C110" s="50"/>
      <c r="D110" s="50"/>
      <c r="E110" s="50"/>
      <c r="F110" s="50"/>
      <c r="G110" s="51"/>
      <c r="H110" s="49"/>
      <c r="I110" s="50"/>
      <c r="J110" s="50"/>
      <c r="K110" s="51"/>
      <c r="L110" s="58"/>
      <c r="M110" s="59"/>
      <c r="N110" s="50"/>
      <c r="O110" s="51"/>
      <c r="P110" s="58"/>
      <c r="Q110" s="59"/>
      <c r="R110" s="50"/>
      <c r="S110" s="51"/>
    </row>
    <row r="111" spans="1:19" ht="15.6" x14ac:dyDescent="0.3">
      <c r="A111" s="19">
        <v>1884</v>
      </c>
      <c r="B111" s="49"/>
      <c r="C111" s="50"/>
      <c r="D111" s="50"/>
      <c r="E111" s="50"/>
      <c r="F111" s="50"/>
      <c r="G111" s="51"/>
      <c r="H111" s="49"/>
      <c r="I111" s="50"/>
      <c r="J111" s="50"/>
      <c r="K111" s="51"/>
      <c r="L111" s="58"/>
      <c r="M111" s="59"/>
      <c r="N111" s="50"/>
      <c r="O111" s="51"/>
      <c r="P111" s="58"/>
      <c r="Q111" s="59"/>
      <c r="R111" s="50"/>
      <c r="S111" s="51"/>
    </row>
    <row r="112" spans="1:19" ht="15.6" x14ac:dyDescent="0.3">
      <c r="A112" s="19">
        <v>1885</v>
      </c>
      <c r="B112" s="49"/>
      <c r="C112" s="50"/>
      <c r="D112" s="50"/>
      <c r="E112" s="50"/>
      <c r="F112" s="50"/>
      <c r="G112" s="51"/>
      <c r="H112" s="49"/>
      <c r="I112" s="50"/>
      <c r="J112" s="50"/>
      <c r="K112" s="51"/>
      <c r="L112" s="49"/>
      <c r="M112" s="50"/>
      <c r="N112" s="50"/>
      <c r="O112" s="51"/>
      <c r="P112" s="49"/>
      <c r="Q112" s="50"/>
      <c r="R112" s="50"/>
      <c r="S112" s="51"/>
    </row>
    <row r="113" spans="1:19" ht="15.6" x14ac:dyDescent="0.3">
      <c r="A113" s="19">
        <v>1886</v>
      </c>
      <c r="B113" s="49"/>
      <c r="C113" s="50"/>
      <c r="D113" s="50"/>
      <c r="E113" s="50"/>
      <c r="F113" s="50"/>
      <c r="G113" s="51"/>
      <c r="H113" s="49"/>
      <c r="I113" s="50"/>
      <c r="J113" s="50"/>
      <c r="K113" s="51"/>
      <c r="L113" s="49"/>
      <c r="M113" s="50"/>
      <c r="N113" s="50"/>
      <c r="O113" s="51"/>
      <c r="P113" s="49"/>
      <c r="Q113" s="50"/>
      <c r="R113" s="50"/>
      <c r="S113" s="51"/>
    </row>
    <row r="114" spans="1:19" ht="15.6" x14ac:dyDescent="0.3">
      <c r="A114" s="19">
        <v>1887</v>
      </c>
      <c r="B114" s="49"/>
      <c r="C114" s="50"/>
      <c r="D114" s="50"/>
      <c r="E114" s="50"/>
      <c r="F114" s="50"/>
      <c r="G114" s="51"/>
      <c r="H114" s="49"/>
      <c r="I114" s="50"/>
      <c r="J114" s="50"/>
      <c r="K114" s="51"/>
      <c r="L114" s="49"/>
      <c r="M114" s="50"/>
      <c r="N114" s="50"/>
      <c r="O114" s="51"/>
      <c r="P114" s="49"/>
      <c r="Q114" s="50"/>
      <c r="R114" s="50"/>
      <c r="S114" s="51"/>
    </row>
    <row r="115" spans="1:19" ht="15.6" x14ac:dyDescent="0.3">
      <c r="A115" s="19">
        <v>1888</v>
      </c>
      <c r="B115" s="49"/>
      <c r="C115" s="50"/>
      <c r="D115" s="50"/>
      <c r="E115" s="50"/>
      <c r="F115" s="50"/>
      <c r="G115" s="51"/>
      <c r="H115" s="49"/>
      <c r="I115" s="50"/>
      <c r="J115" s="50"/>
      <c r="K115" s="51"/>
      <c r="L115" s="49"/>
      <c r="M115" s="50"/>
      <c r="N115" s="50"/>
      <c r="O115" s="51"/>
      <c r="P115" s="49"/>
      <c r="Q115" s="50"/>
      <c r="R115" s="50"/>
      <c r="S115" s="51"/>
    </row>
    <row r="116" spans="1:19" ht="15.6" x14ac:dyDescent="0.3">
      <c r="A116" s="19">
        <v>1889</v>
      </c>
      <c r="B116" s="49"/>
      <c r="C116" s="50"/>
      <c r="D116" s="50"/>
      <c r="E116" s="50"/>
      <c r="F116" s="50"/>
      <c r="G116" s="51"/>
      <c r="H116" s="49"/>
      <c r="I116" s="50"/>
      <c r="J116" s="50"/>
      <c r="K116" s="51"/>
      <c r="L116" s="49"/>
      <c r="M116" s="50"/>
      <c r="N116" s="50"/>
      <c r="O116" s="51"/>
      <c r="P116" s="49"/>
      <c r="Q116" s="50"/>
      <c r="R116" s="50"/>
      <c r="S116" s="51"/>
    </row>
    <row r="117" spans="1:19" ht="15.6" x14ac:dyDescent="0.3">
      <c r="A117" s="19">
        <v>1890</v>
      </c>
      <c r="B117" s="49">
        <v>0.83277791738499995</v>
      </c>
      <c r="C117" s="50">
        <v>0.48943001031900002</v>
      </c>
      <c r="D117" s="50">
        <v>0.146093964577</v>
      </c>
      <c r="E117" s="50">
        <v>2.11281180382E-2</v>
      </c>
      <c r="F117" s="50">
        <v>0.5574330058819138</v>
      </c>
      <c r="G117" s="51">
        <v>8.3140566044245471E-3</v>
      </c>
      <c r="H117" s="49"/>
      <c r="I117" s="50"/>
      <c r="J117" s="50"/>
      <c r="K117" s="51"/>
      <c r="L117" s="49"/>
      <c r="M117" s="50"/>
      <c r="N117" s="50"/>
      <c r="O117" s="51"/>
      <c r="P117" s="49"/>
      <c r="Q117" s="50"/>
      <c r="R117" s="50"/>
      <c r="S117" s="51"/>
    </row>
    <row r="118" spans="1:19" ht="15.6" x14ac:dyDescent="0.3">
      <c r="A118" s="19">
        <v>1891</v>
      </c>
      <c r="B118" s="49"/>
      <c r="C118" s="50"/>
      <c r="D118" s="50"/>
      <c r="E118" s="50"/>
      <c r="F118" s="50"/>
      <c r="G118" s="51"/>
      <c r="H118" s="49"/>
      <c r="I118" s="50"/>
      <c r="J118" s="50"/>
      <c r="K118" s="51"/>
      <c r="L118" s="49"/>
      <c r="M118" s="50"/>
      <c r="N118" s="50"/>
      <c r="O118" s="51"/>
      <c r="P118" s="49"/>
      <c r="Q118" s="50"/>
      <c r="R118" s="50"/>
      <c r="S118" s="51"/>
    </row>
    <row r="119" spans="1:19" ht="15.6" x14ac:dyDescent="0.3">
      <c r="A119" s="19">
        <v>1892</v>
      </c>
      <c r="B119" s="49"/>
      <c r="C119" s="50"/>
      <c r="D119" s="50"/>
      <c r="E119" s="50"/>
      <c r="F119" s="50"/>
      <c r="G119" s="51"/>
      <c r="H119" s="49"/>
      <c r="I119" s="50"/>
      <c r="J119" s="50"/>
      <c r="K119" s="51"/>
      <c r="L119" s="49"/>
      <c r="M119" s="50"/>
      <c r="N119" s="50"/>
      <c r="O119" s="51"/>
      <c r="P119" s="49"/>
      <c r="Q119" s="50"/>
      <c r="R119" s="50"/>
      <c r="S119" s="51"/>
    </row>
    <row r="120" spans="1:19" ht="15.6" x14ac:dyDescent="0.3">
      <c r="A120" s="19">
        <v>1893</v>
      </c>
      <c r="B120" s="49"/>
      <c r="C120" s="50"/>
      <c r="D120" s="50"/>
      <c r="E120" s="50"/>
      <c r="F120" s="50"/>
      <c r="G120" s="51"/>
      <c r="H120" s="49"/>
      <c r="I120" s="50"/>
      <c r="J120" s="50"/>
      <c r="K120" s="51"/>
      <c r="L120" s="49"/>
      <c r="M120" s="50"/>
      <c r="N120" s="50"/>
      <c r="O120" s="51"/>
      <c r="P120" s="49"/>
      <c r="Q120" s="50"/>
      <c r="R120" s="50"/>
      <c r="S120" s="51"/>
    </row>
    <row r="121" spans="1:19" ht="15.6" x14ac:dyDescent="0.3">
      <c r="A121" s="19">
        <v>1894</v>
      </c>
      <c r="B121" s="49"/>
      <c r="C121" s="50"/>
      <c r="D121" s="50"/>
      <c r="E121" s="50"/>
      <c r="F121" s="50"/>
      <c r="G121" s="51"/>
      <c r="H121" s="49"/>
      <c r="I121" s="50"/>
      <c r="J121" s="50"/>
      <c r="K121" s="51"/>
      <c r="L121" s="49"/>
      <c r="M121" s="50"/>
      <c r="N121" s="50"/>
      <c r="O121" s="51"/>
      <c r="P121" s="49"/>
      <c r="Q121" s="50"/>
      <c r="R121" s="50"/>
      <c r="S121" s="51"/>
    </row>
    <row r="122" spans="1:19" ht="15.6" x14ac:dyDescent="0.3">
      <c r="A122" s="19">
        <v>1895</v>
      </c>
      <c r="B122" s="49"/>
      <c r="C122" s="50"/>
      <c r="D122" s="50"/>
      <c r="E122" s="50"/>
      <c r="F122" s="50"/>
      <c r="G122" s="51"/>
      <c r="H122" s="49"/>
      <c r="I122" s="50"/>
      <c r="J122" s="50"/>
      <c r="K122" s="51"/>
      <c r="L122" s="49"/>
      <c r="M122" s="50"/>
      <c r="N122" s="50"/>
      <c r="O122" s="51"/>
      <c r="P122" s="49"/>
      <c r="Q122" s="50"/>
      <c r="R122" s="50"/>
      <c r="S122" s="51"/>
    </row>
    <row r="123" spans="1:19" ht="15.6" x14ac:dyDescent="0.3">
      <c r="A123" s="19">
        <v>1896</v>
      </c>
      <c r="B123" s="49"/>
      <c r="C123" s="50"/>
      <c r="D123" s="50"/>
      <c r="E123" s="50"/>
      <c r="F123" s="50"/>
      <c r="G123" s="51"/>
      <c r="H123" s="49"/>
      <c r="I123" s="50"/>
      <c r="J123" s="50"/>
      <c r="K123" s="51"/>
      <c r="L123" s="49"/>
      <c r="M123" s="50"/>
      <c r="N123" s="50"/>
      <c r="O123" s="51"/>
      <c r="P123" s="49"/>
      <c r="Q123" s="50"/>
      <c r="R123" s="50"/>
      <c r="S123" s="51"/>
    </row>
    <row r="124" spans="1:19" ht="15.6" x14ac:dyDescent="0.3">
      <c r="A124" s="19">
        <v>1897</v>
      </c>
      <c r="B124" s="49"/>
      <c r="C124" s="50"/>
      <c r="D124" s="50"/>
      <c r="E124" s="50"/>
      <c r="F124" s="50"/>
      <c r="G124" s="51"/>
      <c r="H124" s="49"/>
      <c r="I124" s="50"/>
      <c r="J124" s="50"/>
      <c r="K124" s="51"/>
      <c r="L124" s="49"/>
      <c r="M124" s="50"/>
      <c r="N124" s="50"/>
      <c r="O124" s="51"/>
      <c r="P124" s="49"/>
      <c r="Q124" s="50"/>
      <c r="R124" s="50"/>
      <c r="S124" s="51"/>
    </row>
    <row r="125" spans="1:19" ht="15.6" x14ac:dyDescent="0.3">
      <c r="A125" s="19">
        <v>1898</v>
      </c>
      <c r="B125" s="49"/>
      <c r="C125" s="50"/>
      <c r="D125" s="50"/>
      <c r="E125" s="50"/>
      <c r="F125" s="50"/>
      <c r="G125" s="51"/>
      <c r="H125" s="49"/>
      <c r="I125" s="50"/>
      <c r="J125" s="50"/>
      <c r="K125" s="51"/>
      <c r="L125" s="49"/>
      <c r="M125" s="50"/>
      <c r="N125" s="50"/>
      <c r="O125" s="51"/>
      <c r="P125" s="49"/>
      <c r="Q125" s="50"/>
      <c r="R125" s="50"/>
      <c r="S125" s="51"/>
    </row>
    <row r="126" spans="1:19" ht="15.6" x14ac:dyDescent="0.3">
      <c r="A126" s="19">
        <v>1899</v>
      </c>
      <c r="B126" s="49"/>
      <c r="C126" s="50"/>
      <c r="D126" s="50"/>
      <c r="E126" s="50"/>
      <c r="F126" s="50"/>
      <c r="G126" s="51"/>
      <c r="H126" s="49"/>
      <c r="I126" s="50"/>
      <c r="J126" s="50"/>
      <c r="K126" s="51"/>
      <c r="L126" s="49"/>
      <c r="M126" s="50"/>
      <c r="N126" s="50"/>
      <c r="O126" s="51"/>
      <c r="P126" s="49"/>
      <c r="Q126" s="50"/>
      <c r="R126" s="50"/>
      <c r="S126" s="51"/>
    </row>
    <row r="127" spans="1:19" ht="15.6" x14ac:dyDescent="0.3">
      <c r="A127" s="19">
        <v>1900</v>
      </c>
      <c r="B127" s="49">
        <v>0.84557470679299995</v>
      </c>
      <c r="C127" s="50">
        <v>0.53362980485</v>
      </c>
      <c r="D127" s="50">
        <v>0.13172283768675</v>
      </c>
      <c r="E127" s="50">
        <v>1.5792503953000001E-2</v>
      </c>
      <c r="F127" s="50">
        <v>0.63326624956166966</v>
      </c>
      <c r="G127" s="51">
        <v>2.4185556103838591E-3</v>
      </c>
      <c r="H127" s="49">
        <v>0.92460289001474993</v>
      </c>
      <c r="I127" s="50">
        <v>0.70586483001700007</v>
      </c>
      <c r="J127" s="50">
        <v>6.4312788885719535E-2</v>
      </c>
      <c r="K127" s="51">
        <v>7.7105837570970075E-3</v>
      </c>
      <c r="L127" s="49">
        <v>0.87657499999999999</v>
      </c>
      <c r="M127" s="50">
        <v>0.59182500000000005</v>
      </c>
      <c r="N127" s="50">
        <v>0.10927905254133907</v>
      </c>
      <c r="O127" s="51">
        <v>1.4145926485630619E-2</v>
      </c>
      <c r="P127" s="49">
        <f>(B127+H127+L127)/3</f>
        <v>0.88225086560258326</v>
      </c>
      <c r="Q127" s="50">
        <f t="shared" ref="Q127" si="8">(C127+I127+M127)/3</f>
        <v>0.61043987828900004</v>
      </c>
      <c r="R127" s="50">
        <f t="shared" ref="R127" si="9">(D127+J127+N127)/3</f>
        <v>0.10177155970460287</v>
      </c>
      <c r="S127" s="51">
        <f t="shared" ref="S127" si="10">(E127+K127+O127)/3</f>
        <v>1.2549671398575874E-2</v>
      </c>
    </row>
    <row r="128" spans="1:19" ht="15.6" x14ac:dyDescent="0.3">
      <c r="A128" s="19">
        <v>1901</v>
      </c>
      <c r="B128" s="49"/>
      <c r="C128" s="50"/>
      <c r="D128" s="50"/>
      <c r="E128" s="50"/>
      <c r="F128" s="50"/>
      <c r="G128" s="51"/>
      <c r="H128" s="49"/>
      <c r="I128" s="50"/>
      <c r="J128" s="50"/>
      <c r="K128" s="51"/>
      <c r="L128" s="49"/>
      <c r="M128" s="50"/>
      <c r="N128" s="50"/>
      <c r="O128" s="51"/>
      <c r="P128" s="49"/>
      <c r="Q128" s="50"/>
      <c r="R128" s="50"/>
      <c r="S128" s="51"/>
    </row>
    <row r="129" spans="1:19" ht="15.6" x14ac:dyDescent="0.3">
      <c r="A129" s="19">
        <v>1902</v>
      </c>
      <c r="B129" s="49"/>
      <c r="C129" s="50"/>
      <c r="D129" s="50"/>
      <c r="E129" s="50"/>
      <c r="F129" s="50"/>
      <c r="G129" s="51"/>
      <c r="H129" s="49"/>
      <c r="I129" s="50"/>
      <c r="J129" s="50"/>
      <c r="K129" s="51"/>
      <c r="L129" s="49"/>
      <c r="M129" s="50"/>
      <c r="N129" s="50"/>
      <c r="O129" s="51"/>
      <c r="P129" s="49"/>
      <c r="Q129" s="50"/>
      <c r="R129" s="50"/>
      <c r="S129" s="51"/>
    </row>
    <row r="130" spans="1:19" ht="15.6" x14ac:dyDescent="0.3">
      <c r="A130" s="19">
        <v>1903</v>
      </c>
      <c r="B130" s="49"/>
      <c r="C130" s="50"/>
      <c r="D130" s="50"/>
      <c r="E130" s="50"/>
      <c r="F130" s="50"/>
      <c r="G130" s="51"/>
      <c r="H130" s="49"/>
      <c r="I130" s="50"/>
      <c r="J130" s="50"/>
      <c r="K130" s="51"/>
      <c r="L130" s="49"/>
      <c r="M130" s="50"/>
      <c r="N130" s="50"/>
      <c r="O130" s="51"/>
      <c r="P130" s="49"/>
      <c r="Q130" s="50"/>
      <c r="R130" s="50"/>
      <c r="S130" s="51"/>
    </row>
    <row r="131" spans="1:19" ht="15.6" x14ac:dyDescent="0.3">
      <c r="A131" s="19">
        <v>1904</v>
      </c>
      <c r="B131" s="49"/>
      <c r="C131" s="50"/>
      <c r="D131" s="50"/>
      <c r="E131" s="50"/>
      <c r="F131" s="50"/>
      <c r="G131" s="51"/>
      <c r="H131" s="49"/>
      <c r="I131" s="50"/>
      <c r="J131" s="50"/>
      <c r="K131" s="51"/>
      <c r="L131" s="49"/>
      <c r="M131" s="50"/>
      <c r="N131" s="50"/>
      <c r="O131" s="51"/>
      <c r="P131" s="49"/>
      <c r="Q131" s="50"/>
      <c r="R131" s="50"/>
      <c r="S131" s="51"/>
    </row>
    <row r="132" spans="1:19" ht="15.6" x14ac:dyDescent="0.3">
      <c r="A132" s="19">
        <v>1905</v>
      </c>
      <c r="B132" s="49"/>
      <c r="C132" s="50"/>
      <c r="D132" s="50"/>
      <c r="E132" s="50"/>
      <c r="F132" s="50"/>
      <c r="G132" s="51"/>
      <c r="H132" s="49"/>
      <c r="I132" s="50"/>
      <c r="J132" s="50"/>
      <c r="K132" s="51"/>
      <c r="L132" s="49"/>
      <c r="M132" s="50"/>
      <c r="N132" s="50"/>
      <c r="O132" s="51"/>
      <c r="P132" s="49"/>
      <c r="Q132" s="50"/>
      <c r="R132" s="50"/>
      <c r="S132" s="51"/>
    </row>
    <row r="133" spans="1:19" ht="15.6" x14ac:dyDescent="0.3">
      <c r="A133" s="19">
        <v>1906</v>
      </c>
      <c r="B133" s="49"/>
      <c r="C133" s="50"/>
      <c r="D133" s="50"/>
      <c r="E133" s="50"/>
      <c r="F133" s="50"/>
      <c r="G133" s="51"/>
      <c r="H133" s="49"/>
      <c r="I133" s="50"/>
      <c r="J133" s="50"/>
      <c r="K133" s="51"/>
      <c r="L133" s="49"/>
      <c r="M133" s="50"/>
      <c r="N133" s="50"/>
      <c r="O133" s="51"/>
      <c r="P133" s="49"/>
      <c r="Q133" s="50"/>
      <c r="R133" s="50"/>
      <c r="S133" s="51"/>
    </row>
    <row r="134" spans="1:19" ht="15.6" x14ac:dyDescent="0.3">
      <c r="A134" s="19">
        <v>1907</v>
      </c>
      <c r="B134" s="49"/>
      <c r="C134" s="50"/>
      <c r="D134" s="50"/>
      <c r="E134" s="50"/>
      <c r="F134" s="50"/>
      <c r="G134" s="51"/>
      <c r="H134" s="49"/>
      <c r="I134" s="50"/>
      <c r="J134" s="50"/>
      <c r="K134" s="51"/>
      <c r="L134" s="49"/>
      <c r="M134" s="50"/>
      <c r="N134" s="50"/>
      <c r="O134" s="51"/>
      <c r="P134" s="49"/>
      <c r="Q134" s="50"/>
      <c r="R134" s="50"/>
      <c r="S134" s="51"/>
    </row>
    <row r="135" spans="1:19" ht="15.6" x14ac:dyDescent="0.3">
      <c r="A135" s="19">
        <v>1908</v>
      </c>
      <c r="B135" s="49"/>
      <c r="C135" s="50"/>
      <c r="D135" s="50"/>
      <c r="E135" s="50"/>
      <c r="F135" s="50"/>
      <c r="G135" s="51"/>
      <c r="H135" s="49"/>
      <c r="I135" s="50"/>
      <c r="J135" s="50"/>
      <c r="K135" s="51"/>
      <c r="L135" s="49"/>
      <c r="M135" s="50"/>
      <c r="N135" s="50"/>
      <c r="O135" s="51"/>
      <c r="P135" s="49"/>
      <c r="Q135" s="50"/>
      <c r="R135" s="50"/>
      <c r="S135" s="51"/>
    </row>
    <row r="136" spans="1:19" ht="15.6" x14ac:dyDescent="0.3">
      <c r="A136" s="19">
        <v>1909</v>
      </c>
      <c r="B136" s="49"/>
      <c r="C136" s="50"/>
      <c r="D136" s="50"/>
      <c r="E136" s="50"/>
      <c r="F136" s="50"/>
      <c r="G136" s="51"/>
      <c r="H136" s="49"/>
      <c r="I136" s="50"/>
      <c r="J136" s="50"/>
      <c r="K136" s="51"/>
      <c r="L136" s="49"/>
      <c r="M136" s="50"/>
      <c r="N136" s="50"/>
      <c r="O136" s="51"/>
      <c r="P136" s="49"/>
      <c r="Q136" s="50"/>
      <c r="R136" s="50"/>
      <c r="S136" s="51"/>
    </row>
    <row r="137" spans="1:19" ht="15.6" x14ac:dyDescent="0.3">
      <c r="A137" s="19">
        <v>1910</v>
      </c>
      <c r="B137" s="49">
        <v>0.8512820899487501</v>
      </c>
      <c r="C137" s="50">
        <v>0.55025181174274995</v>
      </c>
      <c r="D137" s="50">
        <v>0.13260990381224999</v>
      </c>
      <c r="E137" s="50">
        <v>1.610800623895E-2</v>
      </c>
      <c r="F137" s="50">
        <v>0.66500518102927209</v>
      </c>
      <c r="G137" s="51">
        <v>1.9980441831372389E-3</v>
      </c>
      <c r="H137" s="49">
        <v>0.92437997606066657</v>
      </c>
      <c r="I137" s="50">
        <v>0.6888744354248888</v>
      </c>
      <c r="J137" s="50">
        <v>6.7429431313412724E-2</v>
      </c>
      <c r="K137" s="51">
        <v>8.1905926258953217E-3</v>
      </c>
      <c r="L137" s="49">
        <v>0.88149999999999995</v>
      </c>
      <c r="M137" s="50">
        <v>0.61099999999999999</v>
      </c>
      <c r="N137" s="50">
        <v>0.10566497065710723</v>
      </c>
      <c r="O137" s="51">
        <v>1.2835029342853068E-2</v>
      </c>
      <c r="P137" s="49">
        <f>(B137+H137+L137)/3</f>
        <v>0.88572068866980558</v>
      </c>
      <c r="Q137" s="50">
        <f t="shared" ref="Q137" si="11">(C137+I137+M137)/3</f>
        <v>0.61670874905587958</v>
      </c>
      <c r="R137" s="50">
        <f t="shared" ref="R137" si="12">(D137+J137+N137)/3</f>
        <v>0.10190143526092332</v>
      </c>
      <c r="S137" s="51">
        <f t="shared" ref="S137" si="13">(E137+K137+O137)/3</f>
        <v>1.2377876069232796E-2</v>
      </c>
    </row>
    <row r="138" spans="1:19" ht="15.6" x14ac:dyDescent="0.3">
      <c r="A138" s="19">
        <v>1911</v>
      </c>
      <c r="B138" s="49"/>
      <c r="C138" s="50"/>
      <c r="D138" s="50"/>
      <c r="E138" s="50"/>
      <c r="F138" s="50"/>
      <c r="G138" s="51"/>
      <c r="H138" s="49"/>
      <c r="I138" s="50"/>
      <c r="J138" s="50"/>
      <c r="K138" s="51"/>
      <c r="L138" s="58"/>
      <c r="M138" s="59"/>
      <c r="N138" s="50"/>
      <c r="O138" s="51"/>
      <c r="P138" s="58"/>
      <c r="Q138" s="59"/>
      <c r="R138" s="50"/>
      <c r="S138" s="51"/>
    </row>
    <row r="139" spans="1:19" ht="15.6" x14ac:dyDescent="0.3">
      <c r="A139" s="19">
        <v>1912</v>
      </c>
      <c r="B139" s="49"/>
      <c r="C139" s="50"/>
      <c r="D139" s="50"/>
      <c r="E139" s="50"/>
      <c r="F139" s="50"/>
      <c r="G139" s="51"/>
      <c r="H139" s="49"/>
      <c r="I139" s="50"/>
      <c r="J139" s="50"/>
      <c r="K139" s="51"/>
      <c r="L139" s="58"/>
      <c r="M139" s="59"/>
      <c r="N139" s="50"/>
      <c r="O139" s="51"/>
      <c r="P139" s="58"/>
      <c r="Q139" s="59"/>
      <c r="R139" s="50"/>
      <c r="S139" s="51"/>
    </row>
    <row r="140" spans="1:19" ht="15.6" x14ac:dyDescent="0.3">
      <c r="A140" s="19">
        <v>1913</v>
      </c>
      <c r="B140" s="49"/>
      <c r="C140" s="50"/>
      <c r="D140" s="50"/>
      <c r="E140" s="50"/>
      <c r="F140" s="50"/>
      <c r="G140" s="51"/>
      <c r="H140" s="49"/>
      <c r="I140" s="50"/>
      <c r="J140" s="50"/>
      <c r="K140" s="51"/>
      <c r="L140" s="58"/>
      <c r="M140" s="59"/>
      <c r="N140" s="50"/>
      <c r="O140" s="51"/>
      <c r="P140" s="58"/>
      <c r="Q140" s="59"/>
      <c r="R140" s="50"/>
      <c r="S140" s="51"/>
    </row>
    <row r="141" spans="1:19" ht="15.6" x14ac:dyDescent="0.3">
      <c r="A141" s="19">
        <v>1914</v>
      </c>
      <c r="B141" s="49"/>
      <c r="C141" s="50"/>
      <c r="D141" s="50"/>
      <c r="E141" s="50"/>
      <c r="F141" s="50"/>
      <c r="G141" s="51"/>
      <c r="H141" s="49"/>
      <c r="I141" s="50"/>
      <c r="J141" s="50"/>
      <c r="K141" s="51"/>
      <c r="L141" s="58"/>
      <c r="M141" s="59"/>
      <c r="N141" s="50"/>
      <c r="O141" s="51"/>
      <c r="P141" s="58"/>
      <c r="Q141" s="59"/>
      <c r="R141" s="50"/>
      <c r="S141" s="51"/>
    </row>
    <row r="142" spans="1:19" ht="15.6" x14ac:dyDescent="0.3">
      <c r="A142" s="19">
        <v>1915</v>
      </c>
      <c r="B142" s="49">
        <v>0.84178264439099992</v>
      </c>
      <c r="C142" s="50">
        <v>0.53514544665800001</v>
      </c>
      <c r="D142" s="50">
        <v>0.14166560769100001</v>
      </c>
      <c r="E142" s="50">
        <v>1.6551718115825002E-2</v>
      </c>
      <c r="F142" s="50">
        <v>0.64674842869607863</v>
      </c>
      <c r="G142" s="51">
        <v>2.5779566751777117E-3</v>
      </c>
      <c r="H142" s="49"/>
      <c r="I142" s="50"/>
      <c r="J142" s="50"/>
      <c r="K142" s="51"/>
      <c r="L142" s="58"/>
      <c r="M142" s="59"/>
      <c r="N142" s="50"/>
      <c r="O142" s="51"/>
      <c r="P142" s="58"/>
      <c r="Q142" s="59"/>
      <c r="R142" s="50"/>
      <c r="S142" s="51"/>
    </row>
    <row r="143" spans="1:19" ht="15.6" x14ac:dyDescent="0.3">
      <c r="A143" s="19">
        <v>1916</v>
      </c>
      <c r="B143" s="49"/>
      <c r="C143" s="50"/>
      <c r="D143" s="50"/>
      <c r="E143" s="50"/>
      <c r="F143" s="50"/>
      <c r="G143" s="51"/>
      <c r="H143" s="49"/>
      <c r="I143" s="50"/>
      <c r="J143" s="50"/>
      <c r="K143" s="51"/>
      <c r="L143" s="58"/>
      <c r="M143" s="59"/>
      <c r="N143" s="50"/>
      <c r="O143" s="51"/>
      <c r="P143" s="58"/>
      <c r="Q143" s="59"/>
      <c r="R143" s="50"/>
      <c r="S143" s="51"/>
    </row>
    <row r="144" spans="1:19" ht="15.6" x14ac:dyDescent="0.3">
      <c r="A144" s="19">
        <v>1917</v>
      </c>
      <c r="B144" s="49"/>
      <c r="C144" s="50"/>
      <c r="D144" s="50"/>
      <c r="E144" s="50"/>
      <c r="F144" s="50"/>
      <c r="G144" s="51"/>
      <c r="H144" s="49"/>
      <c r="I144" s="50"/>
      <c r="J144" s="50"/>
      <c r="K144" s="51"/>
      <c r="L144" s="58"/>
      <c r="M144" s="59"/>
      <c r="N144" s="50"/>
      <c r="O144" s="51"/>
      <c r="P144" s="58"/>
      <c r="Q144" s="59"/>
      <c r="R144" s="50"/>
      <c r="S144" s="51"/>
    </row>
    <row r="145" spans="1:19" ht="15.6" x14ac:dyDescent="0.3">
      <c r="A145" s="19">
        <v>1918</v>
      </c>
      <c r="B145" s="49"/>
      <c r="C145" s="50"/>
      <c r="D145" s="50"/>
      <c r="E145" s="50"/>
      <c r="F145" s="50"/>
      <c r="G145" s="51"/>
      <c r="H145" s="49"/>
      <c r="I145" s="50"/>
      <c r="J145" s="50"/>
      <c r="K145" s="51"/>
      <c r="L145" s="58"/>
      <c r="M145" s="59"/>
      <c r="N145" s="50"/>
      <c r="O145" s="51"/>
      <c r="P145" s="58"/>
      <c r="Q145" s="59"/>
      <c r="R145" s="50"/>
      <c r="S145" s="51"/>
    </row>
    <row r="146" spans="1:19" ht="15.6" x14ac:dyDescent="0.3">
      <c r="A146" s="19">
        <v>1919</v>
      </c>
      <c r="B146" s="49"/>
      <c r="C146" s="50"/>
      <c r="D146" s="50"/>
      <c r="E146" s="50"/>
      <c r="F146" s="50"/>
      <c r="G146" s="51"/>
      <c r="H146" s="49"/>
      <c r="I146" s="50"/>
      <c r="J146" s="50"/>
      <c r="K146" s="51"/>
      <c r="L146" s="58"/>
      <c r="M146" s="59"/>
      <c r="N146" s="50"/>
      <c r="O146" s="51"/>
      <c r="P146" s="58"/>
      <c r="Q146" s="59"/>
      <c r="R146" s="50"/>
      <c r="S146" s="51"/>
    </row>
    <row r="147" spans="1:19" ht="15.6" x14ac:dyDescent="0.3">
      <c r="A147" s="19">
        <v>1920</v>
      </c>
      <c r="B147" s="49">
        <v>0.82399085760120006</v>
      </c>
      <c r="C147" s="50">
        <v>0.50624855160719995</v>
      </c>
      <c r="D147" s="50">
        <v>0.1594828248024</v>
      </c>
      <c r="E147" s="50">
        <v>1.652629375458E-2</v>
      </c>
      <c r="F147" s="50">
        <v>0.61737628244780485</v>
      </c>
      <c r="G147" s="51">
        <v>2.8067511990497139E-3</v>
      </c>
      <c r="H147" s="49">
        <v>0.88377658843975004</v>
      </c>
      <c r="I147" s="50">
        <v>0.60534757614125001</v>
      </c>
      <c r="J147" s="50">
        <v>0.10531065449885946</v>
      </c>
      <c r="K147" s="51">
        <v>1.0912741318017102E-2</v>
      </c>
      <c r="L147" s="49">
        <v>0.8669</v>
      </c>
      <c r="M147" s="50">
        <v>0.53790000000000004</v>
      </c>
      <c r="N147" s="50">
        <v>0.12060262149964417</v>
      </c>
      <c r="O147" s="51">
        <v>1.2497360470916059E-2</v>
      </c>
      <c r="P147" s="49">
        <f>(B147+H147+L147)/3</f>
        <v>0.85822248201364992</v>
      </c>
      <c r="Q147" s="50">
        <f t="shared" ref="Q147" si="14">(C147+I147+M147)/3</f>
        <v>0.5498320425828167</v>
      </c>
      <c r="R147" s="50">
        <f t="shared" ref="R147" si="15">(D147+J147+N147)/3</f>
        <v>0.12846536693363456</v>
      </c>
      <c r="S147" s="51">
        <f t="shared" ref="S147" si="16">(E147+K147+O147)/3</f>
        <v>1.3312131847837722E-2</v>
      </c>
    </row>
    <row r="148" spans="1:19" ht="15.6" x14ac:dyDescent="0.3">
      <c r="A148" s="19">
        <v>1921</v>
      </c>
      <c r="B148" s="49"/>
      <c r="C148" s="50"/>
      <c r="D148" s="50"/>
      <c r="E148" s="50"/>
      <c r="F148" s="50"/>
      <c r="G148" s="51"/>
      <c r="H148" s="49"/>
      <c r="I148" s="50"/>
      <c r="J148" s="50"/>
      <c r="K148" s="51"/>
      <c r="L148" s="58"/>
      <c r="M148" s="59"/>
      <c r="N148" s="50"/>
      <c r="O148" s="51"/>
      <c r="P148" s="58"/>
      <c r="Q148" s="59"/>
      <c r="R148" s="50"/>
      <c r="S148" s="51"/>
    </row>
    <row r="149" spans="1:19" ht="15.6" x14ac:dyDescent="0.3">
      <c r="A149" s="19">
        <v>1922</v>
      </c>
      <c r="B149" s="49"/>
      <c r="C149" s="50"/>
      <c r="D149" s="50"/>
      <c r="E149" s="50"/>
      <c r="F149" s="50"/>
      <c r="G149" s="51"/>
      <c r="H149" s="49"/>
      <c r="I149" s="50"/>
      <c r="J149" s="50"/>
      <c r="K149" s="51"/>
      <c r="L149" s="58"/>
      <c r="M149" s="59"/>
      <c r="N149" s="50"/>
      <c r="O149" s="51"/>
      <c r="P149" s="58"/>
      <c r="Q149" s="59"/>
      <c r="R149" s="50"/>
      <c r="S149" s="51"/>
    </row>
    <row r="150" spans="1:19" ht="15.6" x14ac:dyDescent="0.3">
      <c r="A150" s="19">
        <v>1923</v>
      </c>
      <c r="B150" s="49"/>
      <c r="C150" s="50"/>
      <c r="D150" s="50"/>
      <c r="E150" s="50"/>
      <c r="F150" s="50"/>
      <c r="G150" s="51"/>
      <c r="H150" s="49"/>
      <c r="I150" s="50"/>
      <c r="J150" s="50"/>
      <c r="K150" s="51"/>
      <c r="L150" s="58"/>
      <c r="M150" s="59"/>
      <c r="N150" s="50"/>
      <c r="O150" s="51"/>
      <c r="P150" s="58"/>
      <c r="Q150" s="59"/>
      <c r="R150" s="50"/>
      <c r="S150" s="51"/>
    </row>
    <row r="151" spans="1:19" ht="15.6" x14ac:dyDescent="0.3">
      <c r="A151" s="19">
        <v>1924</v>
      </c>
      <c r="B151" s="49"/>
      <c r="C151" s="50"/>
      <c r="D151" s="50"/>
      <c r="E151" s="50"/>
      <c r="F151" s="50"/>
      <c r="G151" s="51"/>
      <c r="H151" s="49"/>
      <c r="I151" s="50"/>
      <c r="J151" s="50"/>
      <c r="K151" s="51"/>
      <c r="L151" s="58"/>
      <c r="M151" s="59"/>
      <c r="N151" s="50"/>
      <c r="O151" s="51"/>
      <c r="P151" s="58"/>
      <c r="Q151" s="59"/>
      <c r="R151" s="50"/>
      <c r="S151" s="51"/>
    </row>
    <row r="152" spans="1:19" ht="15.6" x14ac:dyDescent="0.3">
      <c r="A152" s="19">
        <v>1925</v>
      </c>
      <c r="B152" s="49">
        <v>0.79603471755980004</v>
      </c>
      <c r="C152" s="50">
        <v>0.46591015458100005</v>
      </c>
      <c r="D152" s="50">
        <v>0.18174611330019999</v>
      </c>
      <c r="E152" s="50">
        <v>2.2219145298000002E-2</v>
      </c>
      <c r="F152" s="50"/>
      <c r="G152" s="51"/>
      <c r="H152" s="49">
        <v>0.87923791503899995</v>
      </c>
      <c r="I152" s="50">
        <v>0.59195346069319998</v>
      </c>
      <c r="J152" s="50">
        <v>0.10760674225097686</v>
      </c>
      <c r="K152" s="51">
        <v>1.3155328593848171E-2</v>
      </c>
      <c r="L152" s="49">
        <v>0.85119999999999996</v>
      </c>
      <c r="M152" s="50">
        <v>0.48280000000000001</v>
      </c>
      <c r="N152" s="50">
        <v>0.1339995887785905</v>
      </c>
      <c r="O152" s="51">
        <v>1.4800402206590253E-2</v>
      </c>
      <c r="P152" s="49">
        <f>(B152+H152+L152)/3</f>
        <v>0.84215754419959998</v>
      </c>
      <c r="Q152" s="50">
        <f t="shared" ref="Q152" si="17">(C152+I152+M152)/3</f>
        <v>0.51355453842473331</v>
      </c>
      <c r="R152" s="50">
        <f t="shared" ref="R152" si="18">(D152+J152+N152)/3</f>
        <v>0.14111748144325578</v>
      </c>
      <c r="S152" s="51">
        <f t="shared" ref="S152" si="19">(E152+K152+O152)/3</f>
        <v>1.6724958699479476E-2</v>
      </c>
    </row>
    <row r="153" spans="1:19" ht="15.6" x14ac:dyDescent="0.3">
      <c r="A153" s="19">
        <v>1926</v>
      </c>
      <c r="B153" s="49"/>
      <c r="C153" s="50"/>
      <c r="D153" s="50"/>
      <c r="E153" s="50"/>
      <c r="F153" s="50"/>
      <c r="G153" s="51"/>
      <c r="H153" s="49"/>
      <c r="I153" s="50"/>
      <c r="J153" s="50"/>
      <c r="K153" s="51"/>
      <c r="L153" s="58"/>
      <c r="M153" s="59"/>
      <c r="N153" s="50"/>
      <c r="O153" s="51"/>
      <c r="P153" s="58"/>
      <c r="Q153" s="59"/>
      <c r="R153" s="50"/>
      <c r="S153" s="51"/>
    </row>
    <row r="154" spans="1:19" ht="15.6" x14ac:dyDescent="0.3">
      <c r="A154" s="19">
        <v>1927</v>
      </c>
      <c r="B154" s="49"/>
      <c r="C154" s="50"/>
      <c r="D154" s="50"/>
      <c r="E154" s="50"/>
      <c r="F154" s="50"/>
      <c r="G154" s="51"/>
      <c r="H154" s="49"/>
      <c r="I154" s="50"/>
      <c r="J154" s="50"/>
      <c r="K154" s="51"/>
      <c r="L154" s="58"/>
      <c r="M154" s="59"/>
      <c r="N154" s="50"/>
      <c r="O154" s="51"/>
      <c r="P154" s="58"/>
      <c r="Q154" s="59"/>
      <c r="R154" s="50"/>
      <c r="S154" s="51"/>
    </row>
    <row r="155" spans="1:19" ht="15.6" x14ac:dyDescent="0.3">
      <c r="A155" s="19">
        <v>1928</v>
      </c>
      <c r="B155" s="49"/>
      <c r="C155" s="50"/>
      <c r="D155" s="50"/>
      <c r="E155" s="50"/>
      <c r="F155" s="50"/>
      <c r="G155" s="51"/>
      <c r="H155" s="49"/>
      <c r="I155" s="50"/>
      <c r="J155" s="50"/>
      <c r="K155" s="51"/>
      <c r="L155" s="58"/>
      <c r="M155" s="59"/>
      <c r="N155" s="50"/>
      <c r="O155" s="51"/>
      <c r="P155" s="58"/>
      <c r="Q155" s="59"/>
      <c r="R155" s="50"/>
      <c r="S155" s="51"/>
    </row>
    <row r="156" spans="1:19" ht="15.6" x14ac:dyDescent="0.3">
      <c r="A156" s="19">
        <v>1929</v>
      </c>
      <c r="B156" s="49"/>
      <c r="C156" s="50"/>
      <c r="D156" s="50"/>
      <c r="E156" s="50"/>
      <c r="F156" s="50"/>
      <c r="G156" s="51"/>
      <c r="H156" s="49"/>
      <c r="I156" s="50"/>
      <c r="J156" s="50"/>
      <c r="K156" s="51"/>
      <c r="L156" s="58"/>
      <c r="M156" s="59"/>
      <c r="N156" s="50"/>
      <c r="O156" s="51"/>
      <c r="P156" s="58"/>
      <c r="Q156" s="59"/>
      <c r="R156" s="50"/>
      <c r="S156" s="51"/>
    </row>
    <row r="157" spans="1:19" ht="15.6" x14ac:dyDescent="0.3">
      <c r="A157" s="19">
        <v>1930</v>
      </c>
      <c r="B157" s="49">
        <v>0.79303523898100003</v>
      </c>
      <c r="C157" s="50">
        <v>0.47451822459674997</v>
      </c>
      <c r="D157" s="50">
        <v>0.1854461580515</v>
      </c>
      <c r="E157" s="50">
        <v>2.1518602967249997E-2</v>
      </c>
      <c r="F157" s="50">
        <v>0.54859912885868989</v>
      </c>
      <c r="G157" s="51">
        <v>8.4849724192747941E-3</v>
      </c>
      <c r="H157" s="49">
        <v>0.86286625671400008</v>
      </c>
      <c r="I157" s="50">
        <v>0.55429869079580008</v>
      </c>
      <c r="J157" s="50">
        <v>0.12287563209504412</v>
      </c>
      <c r="K157" s="51">
        <v>1.4258111190790172E-2</v>
      </c>
      <c r="L157" s="49">
        <v>0.83550000000000002</v>
      </c>
      <c r="M157" s="50">
        <v>0.42770000000000002</v>
      </c>
      <c r="N157" s="50">
        <v>0.14739655605753685</v>
      </c>
      <c r="O157" s="51">
        <v>1.7103443942264446E-2</v>
      </c>
      <c r="P157" s="49">
        <f>(B157+H157+L157)/3</f>
        <v>0.83046716523166675</v>
      </c>
      <c r="Q157" s="50">
        <f t="shared" ref="Q157" si="20">(C157+I157+M157)/3</f>
        <v>0.48550563846418338</v>
      </c>
      <c r="R157" s="50">
        <f t="shared" ref="R157" si="21">(D157+J157+N157)/3</f>
        <v>0.15190611540136034</v>
      </c>
      <c r="S157" s="51">
        <f t="shared" ref="S157" si="22">(E157+K157+O157)/3</f>
        <v>1.7626719366768202E-2</v>
      </c>
    </row>
    <row r="158" spans="1:19" ht="15.6" x14ac:dyDescent="0.3">
      <c r="A158" s="19">
        <v>1931</v>
      </c>
      <c r="B158" s="49"/>
      <c r="C158" s="50"/>
      <c r="D158" s="50"/>
      <c r="E158" s="50"/>
      <c r="F158" s="50"/>
      <c r="G158" s="51"/>
      <c r="H158" s="49"/>
      <c r="I158" s="50"/>
      <c r="J158" s="50"/>
      <c r="K158" s="51"/>
      <c r="L158" s="58"/>
      <c r="M158" s="59"/>
      <c r="N158" s="50"/>
      <c r="O158" s="51"/>
      <c r="P158" s="58"/>
      <c r="Q158" s="59"/>
      <c r="R158" s="50"/>
      <c r="S158" s="51"/>
    </row>
    <row r="159" spans="1:19" ht="15.6" x14ac:dyDescent="0.3">
      <c r="A159" s="19">
        <v>1932</v>
      </c>
      <c r="B159" s="49"/>
      <c r="C159" s="50"/>
      <c r="D159" s="50"/>
      <c r="E159" s="50"/>
      <c r="F159" s="50"/>
      <c r="G159" s="51"/>
      <c r="H159" s="49"/>
      <c r="I159" s="50"/>
      <c r="J159" s="50"/>
      <c r="K159" s="51"/>
      <c r="L159" s="58"/>
      <c r="M159" s="59"/>
      <c r="N159" s="50"/>
      <c r="O159" s="51"/>
      <c r="P159" s="58"/>
      <c r="Q159" s="59"/>
      <c r="R159" s="50"/>
      <c r="S159" s="51"/>
    </row>
    <row r="160" spans="1:19" ht="15.6" x14ac:dyDescent="0.3">
      <c r="A160" s="19">
        <v>1933</v>
      </c>
      <c r="B160" s="49"/>
      <c r="C160" s="50"/>
      <c r="D160" s="50"/>
      <c r="E160" s="50"/>
      <c r="F160" s="50"/>
      <c r="G160" s="51"/>
      <c r="H160" s="49"/>
      <c r="I160" s="50"/>
      <c r="J160" s="50"/>
      <c r="K160" s="51"/>
      <c r="L160" s="58"/>
      <c r="M160" s="59"/>
      <c r="N160" s="50"/>
      <c r="O160" s="51"/>
      <c r="P160" s="58"/>
      <c r="Q160" s="59"/>
      <c r="R160" s="50"/>
      <c r="S160" s="51"/>
    </row>
    <row r="161" spans="1:19" ht="15.6" x14ac:dyDescent="0.3">
      <c r="A161" s="19">
        <v>1934</v>
      </c>
      <c r="B161" s="49"/>
      <c r="C161" s="50"/>
      <c r="D161" s="50"/>
      <c r="E161" s="50"/>
      <c r="F161" s="50"/>
      <c r="G161" s="51"/>
      <c r="H161" s="49"/>
      <c r="I161" s="50"/>
      <c r="J161" s="50"/>
      <c r="K161" s="51"/>
      <c r="L161" s="58"/>
      <c r="M161" s="59"/>
      <c r="N161" s="50"/>
      <c r="O161" s="51"/>
      <c r="P161" s="58"/>
      <c r="Q161" s="59"/>
      <c r="R161" s="50"/>
      <c r="S161" s="51"/>
    </row>
    <row r="162" spans="1:19" ht="15.6" x14ac:dyDescent="0.3">
      <c r="A162" s="19">
        <v>1935</v>
      </c>
      <c r="B162" s="49">
        <v>0.77101862430549994</v>
      </c>
      <c r="C162" s="50">
        <v>0.43560562282824999</v>
      </c>
      <c r="D162" s="50">
        <v>0.20464375615124999</v>
      </c>
      <c r="E162" s="50">
        <v>2.4337619543075003E-2</v>
      </c>
      <c r="F162" s="50"/>
      <c r="G162" s="51"/>
      <c r="H162" s="49">
        <v>0.85805972290039989</v>
      </c>
      <c r="I162" s="50">
        <v>0.54055686187759999</v>
      </c>
      <c r="J162" s="50">
        <v>0.12685394769208344</v>
      </c>
      <c r="K162" s="51">
        <v>1.5086329407408146E-2</v>
      </c>
      <c r="L162" s="49">
        <v>0.83360000000000001</v>
      </c>
      <c r="M162" s="50">
        <v>0.40229999999999999</v>
      </c>
      <c r="N162" s="50">
        <v>0.14776529505720748</v>
      </c>
      <c r="O162" s="51">
        <v>1.8634704942634809E-2</v>
      </c>
      <c r="P162" s="49">
        <f>(B162+H162+L162)/3</f>
        <v>0.82089278240196661</v>
      </c>
      <c r="Q162" s="50">
        <f t="shared" ref="Q162" si="23">(C162+I162+M162)/3</f>
        <v>0.45948749490195001</v>
      </c>
      <c r="R162" s="50">
        <f t="shared" ref="R162" si="24">(D162+J162+N162)/3</f>
        <v>0.15975433296684696</v>
      </c>
      <c r="S162" s="51">
        <f t="shared" ref="S162" si="25">(E162+K162+O162)/3</f>
        <v>1.9352884631039319E-2</v>
      </c>
    </row>
    <row r="163" spans="1:19" ht="15.6" x14ac:dyDescent="0.3">
      <c r="A163" s="19">
        <v>1936</v>
      </c>
      <c r="B163" s="49"/>
      <c r="C163" s="50"/>
      <c r="D163" s="50"/>
      <c r="E163" s="50"/>
      <c r="F163" s="50"/>
      <c r="G163" s="51"/>
      <c r="H163" s="49"/>
      <c r="I163" s="50"/>
      <c r="J163" s="50"/>
      <c r="K163" s="51"/>
      <c r="L163" s="58"/>
      <c r="M163" s="59"/>
      <c r="N163" s="50"/>
      <c r="O163" s="51"/>
      <c r="P163" s="58"/>
      <c r="Q163" s="59"/>
      <c r="R163" s="50"/>
      <c r="S163" s="51"/>
    </row>
    <row r="164" spans="1:19" ht="15.6" x14ac:dyDescent="0.3">
      <c r="A164" s="19">
        <v>1937</v>
      </c>
      <c r="B164" s="49"/>
      <c r="C164" s="50"/>
      <c r="D164" s="50"/>
      <c r="E164" s="50"/>
      <c r="F164" s="50"/>
      <c r="G164" s="51"/>
      <c r="H164" s="49"/>
      <c r="I164" s="50"/>
      <c r="J164" s="50"/>
      <c r="K164" s="51"/>
      <c r="L164" s="58"/>
      <c r="M164" s="59"/>
      <c r="N164" s="50"/>
      <c r="O164" s="51"/>
      <c r="P164" s="58"/>
      <c r="Q164" s="59"/>
      <c r="R164" s="50"/>
      <c r="S164" s="51"/>
    </row>
    <row r="165" spans="1:19" ht="15.6" x14ac:dyDescent="0.3">
      <c r="A165" s="19">
        <v>1938</v>
      </c>
      <c r="B165" s="49"/>
      <c r="C165" s="50"/>
      <c r="D165" s="50"/>
      <c r="E165" s="50"/>
      <c r="F165" s="50"/>
      <c r="G165" s="51"/>
      <c r="H165" s="49"/>
      <c r="I165" s="50"/>
      <c r="J165" s="50"/>
      <c r="K165" s="51"/>
      <c r="L165" s="58"/>
      <c r="M165" s="59"/>
      <c r="N165" s="50"/>
      <c r="O165" s="51"/>
      <c r="P165" s="58"/>
      <c r="Q165" s="59"/>
      <c r="R165" s="50"/>
      <c r="S165" s="51"/>
    </row>
    <row r="166" spans="1:19" ht="15.6" x14ac:dyDescent="0.3">
      <c r="A166" s="19">
        <v>1939</v>
      </c>
      <c r="B166" s="49"/>
      <c r="C166" s="50"/>
      <c r="D166" s="50"/>
      <c r="E166" s="50"/>
      <c r="F166" s="50"/>
      <c r="G166" s="51"/>
      <c r="H166" s="49"/>
      <c r="I166" s="50"/>
      <c r="J166" s="50"/>
      <c r="K166" s="51"/>
      <c r="L166" s="49"/>
      <c r="M166" s="50"/>
      <c r="N166" s="50"/>
      <c r="O166" s="51"/>
      <c r="P166" s="49"/>
      <c r="Q166" s="50"/>
      <c r="R166" s="50"/>
      <c r="S166" s="51"/>
    </row>
    <row r="167" spans="1:19" ht="15.6" x14ac:dyDescent="0.3">
      <c r="A167" s="19">
        <v>1940</v>
      </c>
      <c r="B167" s="49">
        <v>0.74058663845060002</v>
      </c>
      <c r="C167" s="50">
        <v>0.37112493515</v>
      </c>
      <c r="D167" s="50">
        <v>0.22833005189880001</v>
      </c>
      <c r="E167" s="50">
        <v>3.1083309650420006E-2</v>
      </c>
      <c r="F167" s="50">
        <v>0.5357285565250689</v>
      </c>
      <c r="G167" s="51">
        <v>1.2947472154617662E-2</v>
      </c>
      <c r="H167" s="49">
        <v>0.83992280960075005</v>
      </c>
      <c r="I167" s="50">
        <v>0.51522109985374998</v>
      </c>
      <c r="J167" s="50">
        <v>0.14089649420280359</v>
      </c>
      <c r="K167" s="51">
        <v>1.9180696196335285E-2</v>
      </c>
      <c r="L167" s="49">
        <v>0.83169999999999999</v>
      </c>
      <c r="M167" s="50">
        <v>0.37690000000000001</v>
      </c>
      <c r="N167" s="50">
        <v>0.14813403405687808</v>
      </c>
      <c r="O167" s="51">
        <v>2.0165965943005171E-2</v>
      </c>
      <c r="P167" s="49">
        <f>(B167+H167+L167)/3</f>
        <v>0.80406981601711669</v>
      </c>
      <c r="Q167" s="50">
        <f t="shared" ref="Q167" si="26">(C167+I167+M167)/3</f>
        <v>0.42108201166791664</v>
      </c>
      <c r="R167" s="50">
        <f t="shared" ref="R167" si="27">(D167+J167+N167)/3</f>
        <v>0.1724535267194939</v>
      </c>
      <c r="S167" s="51">
        <f t="shared" ref="S167" si="28">(E167+K167+O167)/3</f>
        <v>2.3476657263253486E-2</v>
      </c>
    </row>
    <row r="168" spans="1:19" ht="15.6" x14ac:dyDescent="0.3">
      <c r="A168" s="19">
        <v>1941</v>
      </c>
      <c r="B168" s="49"/>
      <c r="C168" s="50"/>
      <c r="D168" s="50"/>
      <c r="E168" s="50"/>
      <c r="F168" s="50"/>
      <c r="G168" s="51"/>
      <c r="H168" s="49"/>
      <c r="I168" s="50"/>
      <c r="J168" s="50"/>
      <c r="K168" s="51"/>
      <c r="L168" s="58"/>
      <c r="M168" s="59"/>
      <c r="N168" s="50"/>
      <c r="O168" s="51"/>
      <c r="P168" s="58"/>
      <c r="Q168" s="59"/>
      <c r="R168" s="50"/>
      <c r="S168" s="51"/>
    </row>
    <row r="169" spans="1:19" ht="15.6" x14ac:dyDescent="0.3">
      <c r="A169" s="19">
        <v>1942</v>
      </c>
      <c r="B169" s="49"/>
      <c r="C169" s="50"/>
      <c r="D169" s="50"/>
      <c r="E169" s="50"/>
      <c r="F169" s="50"/>
      <c r="G169" s="51"/>
      <c r="H169" s="49"/>
      <c r="I169" s="50"/>
      <c r="J169" s="50"/>
      <c r="K169" s="51"/>
      <c r="L169" s="58"/>
      <c r="M169" s="59"/>
      <c r="N169" s="50"/>
      <c r="O169" s="51"/>
      <c r="P169" s="58"/>
      <c r="Q169" s="59"/>
      <c r="R169" s="50"/>
      <c r="S169" s="51"/>
    </row>
    <row r="170" spans="1:19" ht="15.6" x14ac:dyDescent="0.3">
      <c r="A170" s="19">
        <v>1943</v>
      </c>
      <c r="B170" s="49"/>
      <c r="C170" s="50"/>
      <c r="D170" s="50"/>
      <c r="E170" s="50"/>
      <c r="F170" s="50"/>
      <c r="G170" s="51"/>
      <c r="H170" s="49"/>
      <c r="I170" s="50"/>
      <c r="J170" s="50"/>
      <c r="K170" s="51"/>
      <c r="L170" s="58"/>
      <c r="M170" s="59"/>
      <c r="N170" s="50"/>
      <c r="O170" s="51"/>
      <c r="P170" s="58"/>
      <c r="Q170" s="59"/>
      <c r="R170" s="50"/>
      <c r="S170" s="51"/>
    </row>
    <row r="171" spans="1:19" ht="15.6" x14ac:dyDescent="0.3">
      <c r="A171" s="19">
        <v>1944</v>
      </c>
      <c r="B171" s="49"/>
      <c r="C171" s="50"/>
      <c r="D171" s="50"/>
      <c r="E171" s="50"/>
      <c r="F171" s="50"/>
      <c r="G171" s="51"/>
      <c r="H171" s="49"/>
      <c r="I171" s="50"/>
      <c r="J171" s="50"/>
      <c r="K171" s="51"/>
      <c r="L171" s="58"/>
      <c r="M171" s="59"/>
      <c r="N171" s="50"/>
      <c r="O171" s="51"/>
      <c r="P171" s="58"/>
      <c r="Q171" s="59"/>
      <c r="R171" s="50"/>
      <c r="S171" s="51"/>
    </row>
    <row r="172" spans="1:19" ht="15.6" x14ac:dyDescent="0.3">
      <c r="A172" s="19">
        <v>1945</v>
      </c>
      <c r="B172" s="49">
        <v>0.72910113334659998</v>
      </c>
      <c r="C172" s="50">
        <v>0.344012004137</v>
      </c>
      <c r="D172" s="50">
        <v>0.242435157299</v>
      </c>
      <c r="E172" s="50">
        <v>2.8463685512539999E-2</v>
      </c>
      <c r="F172" s="50"/>
      <c r="G172" s="51"/>
      <c r="H172" s="49">
        <v>0.83244583129899996</v>
      </c>
      <c r="I172" s="50">
        <v>0.45512874603249998</v>
      </c>
      <c r="J172" s="50">
        <v>0.14994902616961647</v>
      </c>
      <c r="K172" s="51">
        <v>1.7605127784909764E-2</v>
      </c>
      <c r="L172" s="49">
        <v>0.80230000000000001</v>
      </c>
      <c r="M172" s="50">
        <v>0.35250000000000004</v>
      </c>
      <c r="N172" s="50">
        <v>0.17503408023145184</v>
      </c>
      <c r="O172" s="51">
        <v>2.2665910369821674E-2</v>
      </c>
      <c r="P172" s="49">
        <f>(B172+H172+L172)/3</f>
        <v>0.78794898821519999</v>
      </c>
      <c r="Q172" s="50">
        <f t="shared" ref="Q172" si="29">(C172+I172+M172)/3</f>
        <v>0.38388025005650001</v>
      </c>
      <c r="R172" s="50">
        <f t="shared" ref="R172" si="30">(D172+J172+N172)/3</f>
        <v>0.18913942123335611</v>
      </c>
      <c r="S172" s="51">
        <f t="shared" ref="S172" si="31">(E172+K172+O172)/3</f>
        <v>2.2911574555757142E-2</v>
      </c>
    </row>
    <row r="173" spans="1:19" ht="15.6" x14ac:dyDescent="0.3">
      <c r="A173" s="19">
        <v>1946</v>
      </c>
      <c r="B173" s="49"/>
      <c r="C173" s="50"/>
      <c r="D173" s="50"/>
      <c r="E173" s="50"/>
      <c r="F173" s="50"/>
      <c r="G173" s="51"/>
      <c r="H173" s="49"/>
      <c r="I173" s="50"/>
      <c r="J173" s="50"/>
      <c r="K173" s="51"/>
      <c r="L173" s="58"/>
      <c r="M173" s="59"/>
      <c r="N173" s="50"/>
      <c r="O173" s="51"/>
      <c r="P173" s="58"/>
      <c r="Q173" s="59"/>
      <c r="R173" s="50"/>
      <c r="S173" s="51"/>
    </row>
    <row r="174" spans="1:19" ht="15.6" x14ac:dyDescent="0.3">
      <c r="A174" s="19">
        <v>1947</v>
      </c>
      <c r="B174" s="49"/>
      <c r="C174" s="50"/>
      <c r="D174" s="50"/>
      <c r="E174" s="50"/>
      <c r="F174" s="50"/>
      <c r="G174" s="51"/>
      <c r="H174" s="49"/>
      <c r="I174" s="50"/>
      <c r="J174" s="50"/>
      <c r="K174" s="51"/>
      <c r="L174" s="58"/>
      <c r="M174" s="59"/>
      <c r="N174" s="50"/>
      <c r="O174" s="51"/>
      <c r="P174" s="58"/>
      <c r="Q174" s="59"/>
      <c r="R174" s="50"/>
      <c r="S174" s="51"/>
    </row>
    <row r="175" spans="1:19" ht="15.6" x14ac:dyDescent="0.3">
      <c r="A175" s="19">
        <v>1948</v>
      </c>
      <c r="B175" s="49"/>
      <c r="C175" s="50"/>
      <c r="D175" s="50"/>
      <c r="E175" s="50"/>
      <c r="F175" s="50"/>
      <c r="G175" s="51"/>
      <c r="H175" s="49"/>
      <c r="I175" s="50"/>
      <c r="J175" s="50"/>
      <c r="K175" s="51"/>
      <c r="L175" s="49"/>
      <c r="M175" s="50"/>
      <c r="N175" s="50"/>
      <c r="O175" s="51"/>
      <c r="P175" s="49"/>
      <c r="Q175" s="50"/>
      <c r="R175" s="50"/>
      <c r="S175" s="51"/>
    </row>
    <row r="176" spans="1:19" ht="15.6" x14ac:dyDescent="0.3">
      <c r="A176" s="19">
        <v>1949</v>
      </c>
      <c r="B176" s="49"/>
      <c r="C176" s="50"/>
      <c r="D176" s="50"/>
      <c r="E176" s="50"/>
      <c r="F176" s="50"/>
      <c r="G176" s="51"/>
      <c r="H176" s="49"/>
      <c r="I176" s="50"/>
      <c r="J176" s="50"/>
      <c r="K176" s="51"/>
      <c r="L176" s="49"/>
      <c r="M176" s="50"/>
      <c r="N176" s="50"/>
      <c r="O176" s="51"/>
      <c r="P176" s="49"/>
      <c r="Q176" s="50"/>
      <c r="R176" s="50"/>
      <c r="S176" s="51"/>
    </row>
    <row r="177" spans="1:19" ht="15.6" x14ac:dyDescent="0.3">
      <c r="A177" s="19">
        <v>1950</v>
      </c>
      <c r="B177" s="49">
        <v>0.71195579767219996</v>
      </c>
      <c r="C177" s="50">
        <v>0.32397644519800001</v>
      </c>
      <c r="D177" s="50">
        <v>0.25612485408800001</v>
      </c>
      <c r="E177" s="50">
        <v>3.1919324398040003E-2</v>
      </c>
      <c r="F177" s="50">
        <v>0.3773258598264132</v>
      </c>
      <c r="G177" s="51">
        <v>1.9400362950803725E-2</v>
      </c>
      <c r="H177" s="49">
        <v>0.80119589233400001</v>
      </c>
      <c r="I177" s="50">
        <v>0.42286986541760002</v>
      </c>
      <c r="J177" s="50">
        <v>0.17677381685364676</v>
      </c>
      <c r="K177" s="51">
        <v>2.2030274357101622E-2</v>
      </c>
      <c r="L177" s="49">
        <v>0.77290000000000003</v>
      </c>
      <c r="M177" s="50">
        <v>0.3281</v>
      </c>
      <c r="N177" s="50">
        <v>0.20193412640602562</v>
      </c>
      <c r="O177" s="51">
        <v>2.5165854796638177E-2</v>
      </c>
      <c r="P177" s="49">
        <f>(B177+H177+L177)/3</f>
        <v>0.76201723000206656</v>
      </c>
      <c r="Q177" s="50">
        <f t="shared" ref="Q177" si="32">(C177+I177+M177)/3</f>
        <v>0.35831543687186668</v>
      </c>
      <c r="R177" s="50">
        <f t="shared" ref="R177" si="33">(D177+J177+N177)/3</f>
        <v>0.21161093244922413</v>
      </c>
      <c r="S177" s="51">
        <f t="shared" ref="S177" si="34">(E177+K177+O177)/3</f>
        <v>2.6371817850593268E-2</v>
      </c>
    </row>
    <row r="178" spans="1:19" ht="15.6" x14ac:dyDescent="0.3">
      <c r="A178" s="19">
        <v>1951</v>
      </c>
      <c r="B178" s="49"/>
      <c r="C178" s="50"/>
      <c r="D178" s="50"/>
      <c r="E178" s="50"/>
      <c r="F178" s="50"/>
      <c r="G178" s="51"/>
      <c r="H178" s="49"/>
      <c r="I178" s="50"/>
      <c r="J178" s="50"/>
      <c r="K178" s="51"/>
      <c r="L178" s="58"/>
      <c r="M178" s="59"/>
      <c r="N178" s="50"/>
      <c r="O178" s="51"/>
      <c r="P178" s="58"/>
      <c r="Q178" s="59"/>
      <c r="R178" s="50"/>
      <c r="S178" s="51"/>
    </row>
    <row r="179" spans="1:19" ht="15.6" x14ac:dyDescent="0.3">
      <c r="A179" s="19">
        <v>1952</v>
      </c>
      <c r="B179" s="49"/>
      <c r="C179" s="50"/>
      <c r="D179" s="50"/>
      <c r="E179" s="50"/>
      <c r="F179" s="50"/>
      <c r="G179" s="51"/>
      <c r="H179" s="49"/>
      <c r="I179" s="50"/>
      <c r="J179" s="50"/>
      <c r="K179" s="51"/>
      <c r="L179" s="58"/>
      <c r="M179" s="59"/>
      <c r="N179" s="50"/>
      <c r="O179" s="51"/>
      <c r="P179" s="58"/>
      <c r="Q179" s="59"/>
      <c r="R179" s="50"/>
      <c r="S179" s="51"/>
    </row>
    <row r="180" spans="1:19" ht="15.6" x14ac:dyDescent="0.3">
      <c r="A180" s="19">
        <v>1953</v>
      </c>
      <c r="B180" s="49"/>
      <c r="C180" s="50"/>
      <c r="D180" s="50"/>
      <c r="E180" s="50"/>
      <c r="F180" s="50"/>
      <c r="G180" s="51"/>
      <c r="H180" s="49"/>
      <c r="I180" s="50"/>
      <c r="J180" s="50"/>
      <c r="K180" s="51"/>
      <c r="L180" s="58"/>
      <c r="M180" s="59"/>
      <c r="N180" s="50"/>
      <c r="O180" s="51"/>
      <c r="P180" s="58"/>
      <c r="Q180" s="59"/>
      <c r="R180" s="50"/>
      <c r="S180" s="51"/>
    </row>
    <row r="181" spans="1:19" ht="15.6" x14ac:dyDescent="0.3">
      <c r="A181" s="19">
        <v>1954</v>
      </c>
      <c r="B181" s="49"/>
      <c r="C181" s="50"/>
      <c r="D181" s="50"/>
      <c r="E181" s="50"/>
      <c r="F181" s="50"/>
      <c r="G181" s="51"/>
      <c r="H181" s="49"/>
      <c r="I181" s="50"/>
      <c r="J181" s="50"/>
      <c r="K181" s="51"/>
      <c r="L181" s="58"/>
      <c r="M181" s="59"/>
      <c r="N181" s="50"/>
      <c r="O181" s="51"/>
      <c r="P181" s="58"/>
      <c r="Q181" s="59"/>
      <c r="R181" s="50"/>
      <c r="S181" s="51"/>
    </row>
    <row r="182" spans="1:19" ht="15.6" x14ac:dyDescent="0.3">
      <c r="A182" s="19">
        <v>1955</v>
      </c>
      <c r="B182" s="49">
        <v>0.70969376564039999</v>
      </c>
      <c r="C182" s="50">
        <v>0.31597227454200005</v>
      </c>
      <c r="D182" s="50">
        <v>0.25444536209099999</v>
      </c>
      <c r="E182" s="50">
        <v>3.5860848426819997E-2</v>
      </c>
      <c r="F182" s="50"/>
      <c r="G182" s="51"/>
      <c r="H182" s="49">
        <v>0.75050245666500004</v>
      </c>
      <c r="I182" s="50">
        <v>0.38431089019779996</v>
      </c>
      <c r="J182" s="50">
        <v>0.21867767633282215</v>
      </c>
      <c r="K182" s="51">
        <v>3.0819846511865017E-2</v>
      </c>
      <c r="L182" s="49">
        <v>0.7026</v>
      </c>
      <c r="M182" s="50">
        <v>0.28110000000000002</v>
      </c>
      <c r="N182" s="50">
        <v>0.26006886507852778</v>
      </c>
      <c r="O182" s="51">
        <v>3.7331125522835212E-2</v>
      </c>
      <c r="P182" s="49">
        <f>(B182+H182+L182)/3</f>
        <v>0.72093207410180005</v>
      </c>
      <c r="Q182" s="50">
        <f t="shared" ref="Q182" si="35">(C182+I182+M182)/3</f>
        <v>0.32712772157993336</v>
      </c>
      <c r="R182" s="50">
        <f t="shared" ref="R182" si="36">(D182+J182+N182)/3</f>
        <v>0.24439730116744998</v>
      </c>
      <c r="S182" s="51">
        <f t="shared" ref="S182" si="37">(E182+K182+O182)/3</f>
        <v>3.4670606820506746E-2</v>
      </c>
    </row>
    <row r="183" spans="1:19" ht="15.6" x14ac:dyDescent="0.3">
      <c r="A183" s="19">
        <v>1956</v>
      </c>
      <c r="B183" s="49"/>
      <c r="C183" s="50"/>
      <c r="D183" s="50"/>
      <c r="E183" s="50"/>
      <c r="F183" s="50"/>
      <c r="G183" s="51"/>
      <c r="H183" s="49"/>
      <c r="I183" s="50"/>
      <c r="J183" s="50"/>
      <c r="K183" s="51"/>
      <c r="L183" s="58"/>
      <c r="M183" s="59"/>
      <c r="N183" s="50"/>
      <c r="O183" s="51"/>
      <c r="P183" s="58"/>
      <c r="Q183" s="59"/>
      <c r="R183" s="50"/>
      <c r="S183" s="51"/>
    </row>
    <row r="184" spans="1:19" ht="15.6" x14ac:dyDescent="0.3">
      <c r="A184" s="19">
        <v>1957</v>
      </c>
      <c r="B184" s="49"/>
      <c r="C184" s="50"/>
      <c r="D184" s="50"/>
      <c r="E184" s="50"/>
      <c r="F184" s="50"/>
      <c r="G184" s="51"/>
      <c r="H184" s="49"/>
      <c r="I184" s="50"/>
      <c r="J184" s="50"/>
      <c r="K184" s="51"/>
      <c r="L184" s="49"/>
      <c r="M184" s="50"/>
      <c r="N184" s="50"/>
      <c r="O184" s="51"/>
      <c r="P184" s="49"/>
      <c r="Q184" s="50"/>
      <c r="R184" s="50"/>
      <c r="S184" s="51"/>
    </row>
    <row r="185" spans="1:19" ht="15.6" x14ac:dyDescent="0.3">
      <c r="A185" s="19">
        <v>1958</v>
      </c>
      <c r="B185" s="49"/>
      <c r="C185" s="50"/>
      <c r="D185" s="50"/>
      <c r="E185" s="50"/>
      <c r="F185" s="50"/>
      <c r="G185" s="51"/>
      <c r="H185" s="49"/>
      <c r="I185" s="50"/>
      <c r="J185" s="50"/>
      <c r="K185" s="51"/>
      <c r="L185" s="49"/>
      <c r="M185" s="50"/>
      <c r="N185" s="50"/>
      <c r="O185" s="51"/>
      <c r="P185" s="49"/>
      <c r="Q185" s="50"/>
      <c r="R185" s="50"/>
      <c r="S185" s="51"/>
    </row>
    <row r="186" spans="1:19" ht="15.6" x14ac:dyDescent="0.3">
      <c r="A186" s="19">
        <v>1959</v>
      </c>
      <c r="B186" s="49"/>
      <c r="C186" s="50"/>
      <c r="D186" s="50"/>
      <c r="E186" s="50"/>
      <c r="F186" s="50"/>
      <c r="G186" s="51"/>
      <c r="H186" s="49"/>
      <c r="I186" s="50"/>
      <c r="J186" s="50"/>
      <c r="K186" s="51"/>
      <c r="L186" s="49"/>
      <c r="M186" s="50"/>
      <c r="N186" s="50"/>
      <c r="O186" s="51"/>
      <c r="P186" s="49"/>
      <c r="Q186" s="50"/>
      <c r="R186" s="50"/>
      <c r="S186" s="51"/>
    </row>
    <row r="187" spans="1:19" ht="15.6" x14ac:dyDescent="0.3">
      <c r="A187" s="19">
        <v>1960</v>
      </c>
      <c r="B187" s="49">
        <v>0.70395830273625004</v>
      </c>
      <c r="C187" s="50">
        <v>0.31781964749074998</v>
      </c>
      <c r="D187" s="50">
        <v>0.25619128346449999</v>
      </c>
      <c r="E187" s="50">
        <v>3.9850413799300002E-2</v>
      </c>
      <c r="F187" s="50">
        <v>0.35169384189415276</v>
      </c>
      <c r="G187" s="51">
        <v>2.7871610599928716E-2</v>
      </c>
      <c r="H187" s="49">
        <v>0.70186570739739995</v>
      </c>
      <c r="I187" s="50">
        <v>0.34642906951899999</v>
      </c>
      <c r="J187" s="50">
        <v>0.25800219284174963</v>
      </c>
      <c r="K187" s="51">
        <v>4.0132099760900763E-2</v>
      </c>
      <c r="L187" s="49">
        <v>0.63229999999999997</v>
      </c>
      <c r="M187" s="50">
        <v>0.2341</v>
      </c>
      <c r="N187" s="50">
        <v>0.31820360375102991</v>
      </c>
      <c r="O187" s="51">
        <v>4.9496396249032244E-2</v>
      </c>
      <c r="P187" s="49">
        <f>(B187+H187+L187)/3</f>
        <v>0.67937467004454988</v>
      </c>
      <c r="Q187" s="50">
        <f t="shared" ref="Q187" si="38">(C187+I187+M187)/3</f>
        <v>0.29944957233658331</v>
      </c>
      <c r="R187" s="50">
        <f t="shared" ref="R187" si="39">(D187+J187+N187)/3</f>
        <v>0.27746569335242649</v>
      </c>
      <c r="S187" s="51">
        <f t="shared" ref="S187" si="40">(E187+K187+O187)/3</f>
        <v>4.3159636603077672E-2</v>
      </c>
    </row>
    <row r="188" spans="1:19" ht="15.6" x14ac:dyDescent="0.3">
      <c r="A188" s="19">
        <v>1961</v>
      </c>
      <c r="B188" s="49"/>
      <c r="C188" s="50"/>
      <c r="D188" s="50"/>
      <c r="E188" s="50"/>
      <c r="F188" s="50"/>
      <c r="G188" s="51"/>
      <c r="H188" s="49"/>
      <c r="I188" s="50"/>
      <c r="J188" s="50"/>
      <c r="K188" s="51"/>
      <c r="L188" s="58"/>
      <c r="M188" s="59"/>
      <c r="N188" s="50"/>
      <c r="O188" s="51"/>
      <c r="P188" s="58"/>
      <c r="Q188" s="59"/>
      <c r="R188" s="50"/>
      <c r="S188" s="51"/>
    </row>
    <row r="189" spans="1:19" ht="15.6" x14ac:dyDescent="0.3">
      <c r="A189" s="19">
        <v>1962</v>
      </c>
      <c r="B189" s="49"/>
      <c r="C189" s="50"/>
      <c r="D189" s="50"/>
      <c r="E189" s="50"/>
      <c r="F189" s="50"/>
      <c r="G189" s="51"/>
      <c r="H189" s="49"/>
      <c r="I189" s="50"/>
      <c r="J189" s="50"/>
      <c r="K189" s="51"/>
      <c r="L189" s="58"/>
      <c r="M189" s="59"/>
      <c r="N189" s="50"/>
      <c r="O189" s="51"/>
      <c r="P189" s="58"/>
      <c r="Q189" s="59"/>
      <c r="R189" s="50"/>
      <c r="S189" s="51"/>
    </row>
    <row r="190" spans="1:19" ht="15.6" x14ac:dyDescent="0.3">
      <c r="A190" s="19">
        <v>1963</v>
      </c>
      <c r="B190" s="49"/>
      <c r="C190" s="50"/>
      <c r="D190" s="50"/>
      <c r="E190" s="50"/>
      <c r="F190" s="50"/>
      <c r="G190" s="51"/>
      <c r="H190" s="49"/>
      <c r="I190" s="50"/>
      <c r="J190" s="50"/>
      <c r="K190" s="51"/>
      <c r="L190" s="58"/>
      <c r="M190" s="59"/>
      <c r="N190" s="50"/>
      <c r="O190" s="51"/>
      <c r="P190" s="58"/>
      <c r="Q190" s="59"/>
      <c r="R190" s="50"/>
      <c r="S190" s="51"/>
    </row>
    <row r="191" spans="1:19" ht="15.6" x14ac:dyDescent="0.3">
      <c r="A191" s="19">
        <v>1964</v>
      </c>
      <c r="B191" s="49"/>
      <c r="C191" s="50"/>
      <c r="D191" s="50"/>
      <c r="E191" s="50"/>
      <c r="F191" s="50"/>
      <c r="G191" s="51"/>
      <c r="H191" s="49"/>
      <c r="I191" s="50"/>
      <c r="J191" s="50"/>
      <c r="K191" s="51"/>
      <c r="L191" s="58"/>
      <c r="M191" s="59"/>
      <c r="N191" s="50"/>
      <c r="O191" s="51"/>
      <c r="P191" s="58"/>
      <c r="Q191" s="59"/>
      <c r="R191" s="50"/>
      <c r="S191" s="51"/>
    </row>
    <row r="192" spans="1:19" ht="15.6" x14ac:dyDescent="0.3">
      <c r="A192" s="19">
        <v>1965</v>
      </c>
      <c r="B192" s="49">
        <v>0.67572395290642862</v>
      </c>
      <c r="C192" s="50">
        <v>0.2930777221917143</v>
      </c>
      <c r="D192" s="50">
        <v>0.26740983554300002</v>
      </c>
      <c r="E192" s="50">
        <v>5.6866177490771434E-2</v>
      </c>
      <c r="F192" s="50"/>
      <c r="G192" s="51"/>
      <c r="H192" s="49">
        <v>0.6711437320711251</v>
      </c>
      <c r="I192" s="50">
        <v>0.30683538436875002</v>
      </c>
      <c r="J192" s="50">
        <v>0.27118685241272183</v>
      </c>
      <c r="K192" s="51">
        <v>5.7669380975277157E-2</v>
      </c>
      <c r="L192" s="49">
        <v>0.58965000000000001</v>
      </c>
      <c r="M192" s="50">
        <v>0.20555000000000001</v>
      </c>
      <c r="N192" s="50">
        <v>0.3443844733101139</v>
      </c>
      <c r="O192" s="51">
        <v>6.5965501255957959E-2</v>
      </c>
      <c r="P192" s="49">
        <f>(B192+H192+L192)/3</f>
        <v>0.64550589499251798</v>
      </c>
      <c r="Q192" s="50">
        <f t="shared" ref="Q192" si="41">(C192+I192+M192)/3</f>
        <v>0.26848770218682144</v>
      </c>
      <c r="R192" s="50">
        <f t="shared" ref="R192" si="42">(D192+J192+N192)/3</f>
        <v>0.29432705375527857</v>
      </c>
      <c r="S192" s="51">
        <f t="shared" ref="S192" si="43">(E192+K192+O192)/3</f>
        <v>6.0167019907335521E-2</v>
      </c>
    </row>
    <row r="193" spans="1:19" ht="15.6" x14ac:dyDescent="0.3">
      <c r="A193" s="19">
        <v>1966</v>
      </c>
      <c r="B193" s="49"/>
      <c r="C193" s="50"/>
      <c r="D193" s="50"/>
      <c r="E193" s="50"/>
      <c r="F193" s="50"/>
      <c r="G193" s="51"/>
      <c r="H193" s="49"/>
      <c r="I193" s="50"/>
      <c r="J193" s="50"/>
      <c r="K193" s="51"/>
      <c r="L193" s="49"/>
      <c r="M193" s="50"/>
      <c r="N193" s="50"/>
      <c r="O193" s="51"/>
      <c r="P193" s="49"/>
      <c r="Q193" s="50"/>
      <c r="R193" s="50"/>
      <c r="S193" s="51"/>
    </row>
    <row r="194" spans="1:19" ht="15.6" x14ac:dyDescent="0.3">
      <c r="A194" s="19">
        <v>1967</v>
      </c>
      <c r="B194" s="49"/>
      <c r="C194" s="50"/>
      <c r="D194" s="50"/>
      <c r="E194" s="50"/>
      <c r="F194" s="50"/>
      <c r="G194" s="51"/>
      <c r="H194" s="49"/>
      <c r="I194" s="50"/>
      <c r="J194" s="50"/>
      <c r="K194" s="51"/>
      <c r="L194" s="49"/>
      <c r="M194" s="50"/>
      <c r="N194" s="50"/>
      <c r="O194" s="51"/>
      <c r="P194" s="49"/>
      <c r="Q194" s="50"/>
      <c r="R194" s="50"/>
      <c r="S194" s="51"/>
    </row>
    <row r="195" spans="1:19" ht="15.6" x14ac:dyDescent="0.3">
      <c r="A195" s="19">
        <v>1968</v>
      </c>
      <c r="B195" s="49"/>
      <c r="C195" s="50"/>
      <c r="D195" s="50"/>
      <c r="E195" s="50"/>
      <c r="F195" s="50"/>
      <c r="G195" s="51"/>
      <c r="H195" s="49"/>
      <c r="I195" s="50"/>
      <c r="J195" s="50"/>
      <c r="K195" s="51"/>
      <c r="L195" s="49"/>
      <c r="M195" s="50"/>
      <c r="N195" s="50"/>
      <c r="O195" s="51"/>
      <c r="P195" s="49"/>
      <c r="Q195" s="50"/>
      <c r="R195" s="50"/>
      <c r="S195" s="51"/>
    </row>
    <row r="196" spans="1:19" ht="15.6" x14ac:dyDescent="0.3">
      <c r="A196" s="19">
        <v>1969</v>
      </c>
      <c r="B196" s="49"/>
      <c r="C196" s="50"/>
      <c r="D196" s="50"/>
      <c r="E196" s="50"/>
      <c r="F196" s="50"/>
      <c r="G196" s="51"/>
      <c r="H196" s="49"/>
      <c r="I196" s="50"/>
      <c r="J196" s="50"/>
      <c r="K196" s="51"/>
      <c r="L196" s="49"/>
      <c r="M196" s="50"/>
      <c r="N196" s="50"/>
      <c r="O196" s="51"/>
      <c r="P196" s="49"/>
      <c r="Q196" s="50"/>
      <c r="R196" s="50"/>
      <c r="S196" s="51"/>
    </row>
    <row r="197" spans="1:19" ht="15.6" x14ac:dyDescent="0.3">
      <c r="A197" s="19">
        <v>1970</v>
      </c>
      <c r="B197" s="49">
        <v>0.64613006512316662</v>
      </c>
      <c r="C197" s="50">
        <v>0.26820639520866663</v>
      </c>
      <c r="D197" s="50">
        <v>0.28947446743650002</v>
      </c>
      <c r="E197" s="50">
        <v>6.4395427703849997E-2</v>
      </c>
      <c r="F197" s="50">
        <v>0.31087559444640905</v>
      </c>
      <c r="G197" s="51">
        <v>5.0640678664359964E-2</v>
      </c>
      <c r="H197" s="49">
        <v>0.66264517466250006</v>
      </c>
      <c r="I197" s="50">
        <v>0.29272743860866668</v>
      </c>
      <c r="J197" s="50">
        <v>0.27596469430412596</v>
      </c>
      <c r="K197" s="51">
        <v>6.139009315139228E-2</v>
      </c>
      <c r="L197" s="49">
        <v>0.54700000000000004</v>
      </c>
      <c r="M197" s="50">
        <v>0.17699999999999999</v>
      </c>
      <c r="N197" s="50">
        <v>0.3705653428691979</v>
      </c>
      <c r="O197" s="51">
        <v>8.2434606262883667E-2</v>
      </c>
      <c r="P197" s="49">
        <f>(B197+H197+L197)/3</f>
        <v>0.61859174659522231</v>
      </c>
      <c r="Q197" s="50">
        <f t="shared" ref="Q197" si="44">(C197+I197+M197)/3</f>
        <v>0.24597794460577779</v>
      </c>
      <c r="R197" s="50">
        <f t="shared" ref="R197" si="45">(D197+J197+N197)/3</f>
        <v>0.31200150153660799</v>
      </c>
      <c r="S197" s="51">
        <f t="shared" ref="S197" si="46">(E197+K197+O197)/3</f>
        <v>6.9406709039375306E-2</v>
      </c>
    </row>
    <row r="198" spans="1:19" ht="15.6" x14ac:dyDescent="0.3">
      <c r="A198" s="19">
        <v>1971</v>
      </c>
      <c r="B198" s="49"/>
      <c r="C198" s="50"/>
      <c r="D198" s="50"/>
      <c r="E198" s="50"/>
      <c r="F198" s="50"/>
      <c r="G198" s="51"/>
      <c r="H198" s="49"/>
      <c r="I198" s="50"/>
      <c r="J198" s="50"/>
      <c r="K198" s="51"/>
      <c r="L198" s="58"/>
      <c r="M198" s="59"/>
      <c r="N198" s="50"/>
      <c r="O198" s="51"/>
      <c r="P198" s="58"/>
      <c r="Q198" s="59"/>
      <c r="R198" s="50"/>
      <c r="S198" s="51"/>
    </row>
    <row r="199" spans="1:19" ht="15.6" x14ac:dyDescent="0.3">
      <c r="A199" s="19">
        <v>1972</v>
      </c>
      <c r="B199" s="49"/>
      <c r="C199" s="50"/>
      <c r="D199" s="50"/>
      <c r="E199" s="50"/>
      <c r="F199" s="50"/>
      <c r="G199" s="51"/>
      <c r="H199" s="49"/>
      <c r="I199" s="50"/>
      <c r="J199" s="50"/>
      <c r="K199" s="51"/>
      <c r="L199" s="58"/>
      <c r="M199" s="59"/>
      <c r="N199" s="50"/>
      <c r="O199" s="51"/>
      <c r="P199" s="58"/>
      <c r="Q199" s="59"/>
      <c r="R199" s="50"/>
      <c r="S199" s="51"/>
    </row>
    <row r="200" spans="1:19" ht="15.6" x14ac:dyDescent="0.3">
      <c r="A200" s="19">
        <v>1973</v>
      </c>
      <c r="B200" s="49"/>
      <c r="C200" s="50"/>
      <c r="D200" s="50"/>
      <c r="E200" s="50"/>
      <c r="F200" s="50"/>
      <c r="G200" s="51"/>
      <c r="H200" s="49"/>
      <c r="I200" s="50"/>
      <c r="J200" s="50"/>
      <c r="K200" s="51"/>
      <c r="L200" s="58"/>
      <c r="M200" s="59"/>
      <c r="N200" s="50"/>
      <c r="O200" s="51"/>
      <c r="P200" s="58"/>
      <c r="Q200" s="59"/>
      <c r="R200" s="50"/>
      <c r="S200" s="51"/>
    </row>
    <row r="201" spans="1:19" ht="15.6" x14ac:dyDescent="0.3">
      <c r="A201" s="19">
        <v>1974</v>
      </c>
      <c r="B201" s="49"/>
      <c r="C201" s="50"/>
      <c r="D201" s="50"/>
      <c r="E201" s="50"/>
      <c r="F201" s="50"/>
      <c r="G201" s="51"/>
      <c r="H201" s="49"/>
      <c r="I201" s="50"/>
      <c r="J201" s="50"/>
      <c r="K201" s="51"/>
      <c r="L201" s="58"/>
      <c r="M201" s="59"/>
      <c r="N201" s="50"/>
      <c r="O201" s="51"/>
      <c r="P201" s="58"/>
      <c r="Q201" s="59"/>
      <c r="R201" s="50"/>
      <c r="S201" s="51"/>
    </row>
    <row r="202" spans="1:19" ht="15.6" x14ac:dyDescent="0.3">
      <c r="A202" s="19">
        <v>1975</v>
      </c>
      <c r="B202" s="49">
        <v>0.56684252619750009</v>
      </c>
      <c r="C202" s="50">
        <v>0.19590786844499999</v>
      </c>
      <c r="D202" s="50">
        <v>0.36018880208333331</v>
      </c>
      <c r="E202" s="50">
        <v>7.2968671719233338E-2</v>
      </c>
      <c r="F202" s="50"/>
      <c r="G202" s="51"/>
      <c r="H202" s="49">
        <v>0.62824568430600003</v>
      </c>
      <c r="I202" s="50">
        <v>0.25820984522499996</v>
      </c>
      <c r="J202" s="50">
        <v>0.30912947308438743</v>
      </c>
      <c r="K202" s="51">
        <v>6.2624842609669773E-2</v>
      </c>
      <c r="L202" s="49">
        <v>0.53516000000000008</v>
      </c>
      <c r="M202" s="50">
        <v>0.17099999999999999</v>
      </c>
      <c r="N202" s="50">
        <v>0.38239596915952578</v>
      </c>
      <c r="O202" s="51">
        <v>8.2444005406489621E-2</v>
      </c>
      <c r="P202" s="49">
        <f>(B202+H202+L202)/3</f>
        <v>0.57674940350116677</v>
      </c>
      <c r="Q202" s="50">
        <f t="shared" ref="Q202" si="47">(C202+I202+M202)/3</f>
        <v>0.2083725712233333</v>
      </c>
      <c r="R202" s="50">
        <f t="shared" ref="R202" si="48">(D202+J202+N202)/3</f>
        <v>0.35057141477574882</v>
      </c>
      <c r="S202" s="51">
        <f t="shared" ref="S202" si="49">(E202+K202+O202)/3</f>
        <v>7.2679173245130901E-2</v>
      </c>
    </row>
    <row r="203" spans="1:19" ht="15.6" x14ac:dyDescent="0.3">
      <c r="A203" s="19">
        <v>1976</v>
      </c>
      <c r="B203" s="49"/>
      <c r="C203" s="50"/>
      <c r="D203" s="50"/>
      <c r="E203" s="50"/>
      <c r="F203" s="50"/>
      <c r="G203" s="51"/>
      <c r="H203" s="49"/>
      <c r="I203" s="50"/>
      <c r="J203" s="50"/>
      <c r="K203" s="51"/>
      <c r="L203" s="49"/>
      <c r="M203" s="50"/>
      <c r="N203" s="50"/>
      <c r="O203" s="51"/>
      <c r="P203" s="49"/>
      <c r="Q203" s="50"/>
      <c r="R203" s="50"/>
      <c r="S203" s="51"/>
    </row>
    <row r="204" spans="1:19" ht="15.6" x14ac:dyDescent="0.3">
      <c r="A204" s="19">
        <v>1977</v>
      </c>
      <c r="B204" s="49"/>
      <c r="C204" s="50"/>
      <c r="D204" s="50"/>
      <c r="E204" s="50"/>
      <c r="F204" s="50"/>
      <c r="G204" s="51"/>
      <c r="H204" s="49"/>
      <c r="I204" s="50"/>
      <c r="J204" s="50"/>
      <c r="K204" s="51"/>
      <c r="L204" s="49"/>
      <c r="M204" s="50"/>
      <c r="N204" s="50"/>
      <c r="O204" s="51"/>
      <c r="P204" s="49"/>
      <c r="Q204" s="50"/>
      <c r="R204" s="50"/>
      <c r="S204" s="51"/>
    </row>
    <row r="205" spans="1:19" ht="15.6" x14ac:dyDescent="0.3">
      <c r="A205" s="19">
        <v>1978</v>
      </c>
      <c r="B205" s="49"/>
      <c r="C205" s="50"/>
      <c r="D205" s="50"/>
      <c r="E205" s="50"/>
      <c r="F205" s="50"/>
      <c r="G205" s="51"/>
      <c r="H205" s="49"/>
      <c r="I205" s="50"/>
      <c r="J205" s="50"/>
      <c r="K205" s="51"/>
      <c r="L205" s="49"/>
      <c r="M205" s="50"/>
      <c r="N205" s="50"/>
      <c r="O205" s="51"/>
      <c r="P205" s="49"/>
      <c r="Q205" s="50"/>
      <c r="R205" s="50"/>
      <c r="S205" s="51"/>
    </row>
    <row r="206" spans="1:19" ht="15.6" x14ac:dyDescent="0.3">
      <c r="A206" s="19">
        <v>1979</v>
      </c>
      <c r="B206" s="49"/>
      <c r="C206" s="50"/>
      <c r="D206" s="50"/>
      <c r="E206" s="50"/>
      <c r="F206" s="50"/>
      <c r="G206" s="51"/>
      <c r="H206" s="49"/>
      <c r="I206" s="50"/>
      <c r="J206" s="50"/>
      <c r="K206" s="51"/>
      <c r="L206" s="49"/>
      <c r="M206" s="50"/>
      <c r="N206" s="50"/>
      <c r="O206" s="51"/>
      <c r="P206" s="49"/>
      <c r="Q206" s="50"/>
      <c r="R206" s="50"/>
      <c r="S206" s="51"/>
    </row>
    <row r="207" spans="1:19" ht="15.6" x14ac:dyDescent="0.3">
      <c r="A207" s="19">
        <v>1980</v>
      </c>
      <c r="B207" s="49">
        <v>0.53053785363833328</v>
      </c>
      <c r="C207" s="50">
        <v>0.1784928664565</v>
      </c>
      <c r="D207" s="50">
        <v>0.38825724522266669</v>
      </c>
      <c r="E207" s="50">
        <v>8.120490113895E-2</v>
      </c>
      <c r="F207" s="50">
        <v>0.20283280279147731</v>
      </c>
      <c r="G207" s="51">
        <v>6.8798930401624075E-2</v>
      </c>
      <c r="H207" s="49">
        <v>0.57040172576916659</v>
      </c>
      <c r="I207" s="50">
        <v>0.20711773236583333</v>
      </c>
      <c r="J207" s="50">
        <v>0.35528879974228839</v>
      </c>
      <c r="K207" s="51">
        <v>7.4309474488499214E-2</v>
      </c>
      <c r="L207" s="49">
        <v>0.52332000000000001</v>
      </c>
      <c r="M207" s="50">
        <v>0.16500000000000001</v>
      </c>
      <c r="N207" s="50">
        <v>0.39422659544985361</v>
      </c>
      <c r="O207" s="51">
        <v>8.2453404550095574E-2</v>
      </c>
      <c r="P207" s="49">
        <f>(B207+H207+L207)/3</f>
        <v>0.54141985980249996</v>
      </c>
      <c r="Q207" s="50">
        <f t="shared" ref="Q207" si="50">(C207+I207+M207)/3</f>
        <v>0.18353686627411112</v>
      </c>
      <c r="R207" s="50">
        <f t="shared" ref="R207" si="51">(D207+J207+N207)/3</f>
        <v>0.37925754680493623</v>
      </c>
      <c r="S207" s="51">
        <f t="shared" ref="S207" si="52">(E207+K207+O207)/3</f>
        <v>7.932259339251492E-2</v>
      </c>
    </row>
    <row r="208" spans="1:19" ht="15.6" x14ac:dyDescent="0.3">
      <c r="A208" s="19">
        <v>1981</v>
      </c>
      <c r="B208" s="49"/>
      <c r="C208" s="50"/>
      <c r="D208" s="50"/>
      <c r="E208" s="50"/>
      <c r="F208" s="50"/>
      <c r="G208" s="51"/>
      <c r="H208" s="49"/>
      <c r="I208" s="50"/>
      <c r="J208" s="50"/>
      <c r="K208" s="51"/>
      <c r="L208" s="58"/>
      <c r="M208" s="59"/>
      <c r="N208" s="50"/>
      <c r="O208" s="51"/>
      <c r="P208" s="58"/>
      <c r="Q208" s="59"/>
      <c r="R208" s="50"/>
      <c r="S208" s="51"/>
    </row>
    <row r="209" spans="1:19" ht="15.6" x14ac:dyDescent="0.3">
      <c r="A209" s="19">
        <v>1982</v>
      </c>
      <c r="B209" s="49"/>
      <c r="C209" s="50"/>
      <c r="D209" s="50"/>
      <c r="E209" s="50"/>
      <c r="F209" s="50"/>
      <c r="G209" s="51"/>
      <c r="H209" s="49"/>
      <c r="I209" s="50"/>
      <c r="J209" s="50"/>
      <c r="K209" s="51"/>
      <c r="L209" s="58"/>
      <c r="M209" s="59"/>
      <c r="N209" s="50"/>
      <c r="O209" s="51"/>
      <c r="P209" s="58"/>
      <c r="Q209" s="59"/>
      <c r="R209" s="50"/>
      <c r="S209" s="51"/>
    </row>
    <row r="210" spans="1:19" ht="15.6" x14ac:dyDescent="0.3">
      <c r="A210" s="19">
        <v>1983</v>
      </c>
      <c r="B210" s="49"/>
      <c r="C210" s="50"/>
      <c r="D210" s="50"/>
      <c r="E210" s="50"/>
      <c r="F210" s="50"/>
      <c r="G210" s="51"/>
      <c r="H210" s="49"/>
      <c r="I210" s="50"/>
      <c r="J210" s="50"/>
      <c r="K210" s="51"/>
      <c r="L210" s="58"/>
      <c r="M210" s="59"/>
      <c r="N210" s="50"/>
      <c r="O210" s="51"/>
      <c r="P210" s="58"/>
      <c r="Q210" s="59"/>
      <c r="R210" s="50"/>
      <c r="S210" s="51"/>
    </row>
    <row r="211" spans="1:19" ht="15.6" x14ac:dyDescent="0.3">
      <c r="A211" s="19">
        <v>1984</v>
      </c>
      <c r="B211" s="49"/>
      <c r="C211" s="50"/>
      <c r="D211" s="50"/>
      <c r="E211" s="50"/>
      <c r="F211" s="50"/>
      <c r="G211" s="51"/>
      <c r="H211" s="49"/>
      <c r="I211" s="50"/>
      <c r="J211" s="50"/>
      <c r="K211" s="51"/>
      <c r="L211" s="49"/>
      <c r="M211" s="50"/>
      <c r="N211" s="50"/>
      <c r="O211" s="51"/>
      <c r="P211" s="58"/>
      <c r="Q211" s="59"/>
      <c r="R211" s="50"/>
      <c r="S211" s="51"/>
    </row>
    <row r="212" spans="1:19" ht="15.6" x14ac:dyDescent="0.3">
      <c r="A212" s="19">
        <v>1985</v>
      </c>
      <c r="B212" s="49">
        <v>0.50237474441520003</v>
      </c>
      <c r="C212" s="50">
        <v>0.16343387961380001</v>
      </c>
      <c r="D212" s="50">
        <v>0.40588645935039996</v>
      </c>
      <c r="E212" s="50">
        <v>9.1738796234160008E-2</v>
      </c>
      <c r="F212" s="50"/>
      <c r="G212" s="51"/>
      <c r="H212" s="49">
        <v>0.49046768188480006</v>
      </c>
      <c r="I212" s="50">
        <v>0.1628793697358</v>
      </c>
      <c r="J212" s="50">
        <v>0.41559841708865486</v>
      </c>
      <c r="K212" s="51">
        <v>9.3933901026299366E-2</v>
      </c>
      <c r="L212" s="49">
        <v>0.53395200000000009</v>
      </c>
      <c r="M212" s="50">
        <v>0.16827</v>
      </c>
      <c r="N212" s="50">
        <v>0.38720851917815446</v>
      </c>
      <c r="O212" s="51">
        <v>8.2826480821651116E-2</v>
      </c>
      <c r="P212" s="49">
        <f>(B212+H212+L212)/3</f>
        <v>0.50893147543333339</v>
      </c>
      <c r="Q212" s="50">
        <f t="shared" ref="Q212" si="53">(C212+I212+M212)/3</f>
        <v>0.16486108311653336</v>
      </c>
      <c r="R212" s="50">
        <f t="shared" ref="R212" si="54">(D212+J212+N212)/3</f>
        <v>0.40289779853906976</v>
      </c>
      <c r="S212" s="51">
        <f t="shared" ref="S212" si="55">(E212+K212+O212)/3</f>
        <v>8.9499726027370163E-2</v>
      </c>
    </row>
    <row r="213" spans="1:19" ht="15.6" x14ac:dyDescent="0.3">
      <c r="A213" s="19">
        <v>1986</v>
      </c>
      <c r="B213" s="49"/>
      <c r="C213" s="50"/>
      <c r="D213" s="50"/>
      <c r="E213" s="50"/>
      <c r="F213" s="50"/>
      <c r="G213" s="51"/>
      <c r="H213" s="49"/>
      <c r="I213" s="50"/>
      <c r="J213" s="50"/>
      <c r="K213" s="51"/>
      <c r="L213" s="49"/>
      <c r="M213" s="50"/>
      <c r="N213" s="50"/>
      <c r="O213" s="51"/>
      <c r="P213" s="49"/>
      <c r="Q213" s="50"/>
      <c r="R213" s="50"/>
      <c r="S213" s="51"/>
    </row>
    <row r="214" spans="1:19" ht="15.6" x14ac:dyDescent="0.3">
      <c r="A214" s="19">
        <v>1987</v>
      </c>
      <c r="B214" s="49"/>
      <c r="C214" s="50"/>
      <c r="D214" s="50"/>
      <c r="E214" s="50"/>
      <c r="F214" s="50"/>
      <c r="G214" s="51"/>
      <c r="H214" s="49"/>
      <c r="I214" s="50"/>
      <c r="J214" s="50"/>
      <c r="K214" s="51"/>
      <c r="L214" s="49"/>
      <c r="M214" s="50"/>
      <c r="N214" s="50"/>
      <c r="O214" s="51"/>
      <c r="P214" s="49"/>
      <c r="Q214" s="50"/>
      <c r="R214" s="50"/>
      <c r="S214" s="51"/>
    </row>
    <row r="215" spans="1:19" ht="15.6" x14ac:dyDescent="0.3">
      <c r="A215" s="19">
        <v>1988</v>
      </c>
      <c r="B215" s="49"/>
      <c r="C215" s="50"/>
      <c r="D215" s="50"/>
      <c r="E215" s="50"/>
      <c r="F215" s="50"/>
      <c r="G215" s="51"/>
      <c r="H215" s="49"/>
      <c r="I215" s="50"/>
      <c r="J215" s="50"/>
      <c r="K215" s="51"/>
      <c r="L215" s="49"/>
      <c r="M215" s="50"/>
      <c r="N215" s="50"/>
      <c r="O215" s="51"/>
      <c r="P215" s="49"/>
      <c r="Q215" s="50"/>
      <c r="R215" s="50"/>
      <c r="S215" s="51"/>
    </row>
    <row r="216" spans="1:19" ht="15.6" x14ac:dyDescent="0.3">
      <c r="A216" s="19">
        <v>1989</v>
      </c>
      <c r="B216" s="49"/>
      <c r="C216" s="50"/>
      <c r="D216" s="50"/>
      <c r="E216" s="50"/>
      <c r="F216" s="50"/>
      <c r="G216" s="51"/>
      <c r="H216" s="49"/>
      <c r="I216" s="50"/>
      <c r="J216" s="50"/>
      <c r="K216" s="51"/>
      <c r="L216" s="49"/>
      <c r="M216" s="50"/>
      <c r="N216" s="50"/>
      <c r="O216" s="51"/>
      <c r="P216" s="49"/>
      <c r="Q216" s="50"/>
      <c r="R216" s="50"/>
      <c r="S216" s="51"/>
    </row>
    <row r="217" spans="1:19" ht="15.6" x14ac:dyDescent="0.3">
      <c r="A217" s="19">
        <v>1990</v>
      </c>
      <c r="B217" s="49">
        <v>0.5063542842862</v>
      </c>
      <c r="C217" s="50">
        <v>0.17560249865040001</v>
      </c>
      <c r="D217" s="50">
        <v>0.40501388311379999</v>
      </c>
      <c r="E217" s="50">
        <v>8.8631832599639998E-2</v>
      </c>
      <c r="F217" s="50">
        <v>0.19583320125989312</v>
      </c>
      <c r="G217" s="51">
        <v>7.6456808725692937E-2</v>
      </c>
      <c r="H217" s="49">
        <v>0.47256492614740003</v>
      </c>
      <c r="I217" s="50">
        <v>0.161431158066</v>
      </c>
      <c r="J217" s="50">
        <v>0.43273651639530192</v>
      </c>
      <c r="K217" s="51">
        <v>9.4698557456913329E-2</v>
      </c>
      <c r="L217" s="49">
        <v>0.53661000000000014</v>
      </c>
      <c r="M217" s="50">
        <v>0.18135000000000001</v>
      </c>
      <c r="N217" s="50">
        <v>0.38019044290645526</v>
      </c>
      <c r="O217" s="51">
        <v>8.3199557093206658E-2</v>
      </c>
      <c r="P217" s="49">
        <f>(B217+H217+L217)/3</f>
        <v>0.50517640347786674</v>
      </c>
      <c r="Q217" s="50">
        <f t="shared" ref="Q217" si="56">(C217+I217+M217)/3</f>
        <v>0.1727945522388</v>
      </c>
      <c r="R217" s="50">
        <f t="shared" ref="R217" si="57">(D217+J217+N217)/3</f>
        <v>0.40598028080518572</v>
      </c>
      <c r="S217" s="51">
        <f t="shared" ref="S217" si="58">(E217+K217+O217)/3</f>
        <v>8.8843315716586657E-2</v>
      </c>
    </row>
    <row r="218" spans="1:19" ht="15.6" x14ac:dyDescent="0.3">
      <c r="A218" s="19">
        <v>1991</v>
      </c>
      <c r="B218" s="49"/>
      <c r="C218" s="50"/>
      <c r="D218" s="50"/>
      <c r="E218" s="50"/>
      <c r="F218" s="50"/>
      <c r="G218" s="51"/>
      <c r="H218" s="49"/>
      <c r="I218" s="50"/>
      <c r="J218" s="50"/>
      <c r="K218" s="51"/>
      <c r="L218" s="58"/>
      <c r="M218" s="59"/>
      <c r="N218" s="50"/>
      <c r="O218" s="51"/>
      <c r="P218" s="58"/>
      <c r="Q218" s="59"/>
      <c r="R218" s="50"/>
      <c r="S218" s="51"/>
    </row>
    <row r="219" spans="1:19" ht="15.6" x14ac:dyDescent="0.3">
      <c r="A219" s="19">
        <v>1992</v>
      </c>
      <c r="B219" s="49"/>
      <c r="C219" s="50"/>
      <c r="D219" s="50"/>
      <c r="E219" s="50"/>
      <c r="F219" s="50"/>
      <c r="G219" s="51"/>
      <c r="H219" s="49"/>
      <c r="I219" s="50"/>
      <c r="J219" s="50"/>
      <c r="K219" s="51"/>
      <c r="L219" s="58"/>
      <c r="M219" s="59"/>
      <c r="N219" s="50"/>
      <c r="O219" s="51"/>
      <c r="P219" s="58"/>
      <c r="Q219" s="59"/>
      <c r="R219" s="50"/>
      <c r="S219" s="51"/>
    </row>
    <row r="220" spans="1:19" ht="15.6" x14ac:dyDescent="0.3">
      <c r="A220" s="19">
        <v>1993</v>
      </c>
      <c r="B220" s="49"/>
      <c r="C220" s="50"/>
      <c r="D220" s="50"/>
      <c r="E220" s="50"/>
      <c r="F220" s="50"/>
      <c r="G220" s="51"/>
      <c r="H220" s="49"/>
      <c r="I220" s="50"/>
      <c r="J220" s="50"/>
      <c r="K220" s="51"/>
      <c r="L220" s="49"/>
      <c r="M220" s="50"/>
      <c r="N220" s="50"/>
      <c r="O220" s="51"/>
      <c r="P220" s="58"/>
      <c r="Q220" s="59"/>
      <c r="R220" s="50"/>
      <c r="S220" s="51"/>
    </row>
    <row r="221" spans="1:19" ht="15.6" x14ac:dyDescent="0.3">
      <c r="A221" s="19">
        <v>1994</v>
      </c>
      <c r="B221" s="49"/>
      <c r="C221" s="50"/>
      <c r="D221" s="50"/>
      <c r="E221" s="50"/>
      <c r="F221" s="50"/>
      <c r="G221" s="51"/>
      <c r="H221" s="49"/>
      <c r="I221" s="50"/>
      <c r="J221" s="50"/>
      <c r="K221" s="51"/>
      <c r="L221" s="49"/>
      <c r="M221" s="50"/>
      <c r="N221" s="50"/>
      <c r="O221" s="51"/>
      <c r="P221" s="58"/>
      <c r="Q221" s="59"/>
      <c r="R221" s="50"/>
      <c r="S221" s="51"/>
    </row>
    <row r="222" spans="1:19" ht="15.6" x14ac:dyDescent="0.3">
      <c r="A222" s="19">
        <v>1995</v>
      </c>
      <c r="B222" s="49">
        <v>0.52554925680160003</v>
      </c>
      <c r="C222" s="50">
        <v>0.2127693831918</v>
      </c>
      <c r="D222" s="50">
        <v>0.39764682054520001</v>
      </c>
      <c r="E222" s="50">
        <v>7.6803922653180007E-2</v>
      </c>
      <c r="F222" s="50"/>
      <c r="G222" s="51"/>
      <c r="H222" s="49">
        <v>0.4924874954224</v>
      </c>
      <c r="I222" s="50">
        <v>0.17595480346679998</v>
      </c>
      <c r="J222" s="50">
        <v>0.42535655539656975</v>
      </c>
      <c r="K222" s="51">
        <v>8.2155949181008908E-2</v>
      </c>
      <c r="L222" s="49">
        <v>0.54579300000000008</v>
      </c>
      <c r="M222" s="50">
        <v>0.193075</v>
      </c>
      <c r="N222" s="50">
        <v>0.37694077981036583</v>
      </c>
      <c r="O222" s="51">
        <v>7.726622018953283E-2</v>
      </c>
      <c r="P222" s="49">
        <f>(B222+H222+L222)/3</f>
        <v>0.5212765840746667</v>
      </c>
      <c r="Q222" s="50">
        <f t="shared" ref="Q222" si="59">(C222+I222+M222)/3</f>
        <v>0.19393306221953333</v>
      </c>
      <c r="R222" s="50">
        <f t="shared" ref="R222" si="60">(D222+J222+N222)/3</f>
        <v>0.39998138525071186</v>
      </c>
      <c r="S222" s="51">
        <f t="shared" ref="S222" si="61">(E222+K222+O222)/3</f>
        <v>7.8742030674573915E-2</v>
      </c>
    </row>
    <row r="223" spans="1:19" ht="15.6" x14ac:dyDescent="0.3">
      <c r="A223" s="19">
        <v>1996</v>
      </c>
      <c r="B223" s="49"/>
      <c r="C223" s="50"/>
      <c r="D223" s="50"/>
      <c r="E223" s="50"/>
      <c r="F223" s="50"/>
      <c r="G223" s="51"/>
      <c r="H223" s="49"/>
      <c r="I223" s="50"/>
      <c r="J223" s="50"/>
      <c r="K223" s="51"/>
      <c r="L223" s="49"/>
      <c r="M223" s="50"/>
      <c r="N223" s="50"/>
      <c r="O223" s="51"/>
      <c r="P223" s="49"/>
      <c r="Q223" s="50"/>
      <c r="R223" s="50"/>
      <c r="S223" s="51"/>
    </row>
    <row r="224" spans="1:19" ht="15.6" x14ac:dyDescent="0.3">
      <c r="A224" s="19">
        <v>1997</v>
      </c>
      <c r="B224" s="49"/>
      <c r="C224" s="50"/>
      <c r="D224" s="50"/>
      <c r="E224" s="50"/>
      <c r="F224" s="50"/>
      <c r="G224" s="51"/>
      <c r="H224" s="49"/>
      <c r="I224" s="50"/>
      <c r="J224" s="50"/>
      <c r="K224" s="51"/>
      <c r="L224" s="49"/>
      <c r="M224" s="50"/>
      <c r="N224" s="50"/>
      <c r="O224" s="51"/>
      <c r="P224" s="49"/>
      <c r="Q224" s="50"/>
      <c r="R224" s="50"/>
      <c r="S224" s="51"/>
    </row>
    <row r="225" spans="1:19" ht="15.6" x14ac:dyDescent="0.3">
      <c r="A225" s="19">
        <v>1998</v>
      </c>
      <c r="B225" s="49"/>
      <c r="C225" s="50"/>
      <c r="D225" s="50"/>
      <c r="E225" s="50"/>
      <c r="F225" s="50"/>
      <c r="G225" s="51"/>
      <c r="H225" s="49"/>
      <c r="I225" s="50"/>
      <c r="J225" s="50"/>
      <c r="K225" s="51"/>
      <c r="L225" s="49"/>
      <c r="M225" s="50"/>
      <c r="N225" s="50"/>
      <c r="O225" s="51"/>
      <c r="P225" s="49"/>
      <c r="Q225" s="50"/>
      <c r="R225" s="50"/>
      <c r="S225" s="51"/>
    </row>
    <row r="226" spans="1:19" ht="15.6" x14ac:dyDescent="0.3">
      <c r="A226" s="19">
        <v>1999</v>
      </c>
      <c r="B226" s="49"/>
      <c r="C226" s="50"/>
      <c r="D226" s="50"/>
      <c r="E226" s="50"/>
      <c r="F226" s="50"/>
      <c r="G226" s="51"/>
      <c r="H226" s="49"/>
      <c r="I226" s="50"/>
      <c r="J226" s="50"/>
      <c r="K226" s="51"/>
      <c r="L226" s="49"/>
      <c r="M226" s="50"/>
      <c r="N226" s="50"/>
      <c r="O226" s="51"/>
      <c r="P226" s="49"/>
      <c r="Q226" s="50"/>
      <c r="R226" s="50"/>
      <c r="S226" s="51"/>
    </row>
    <row r="227" spans="1:19" ht="15.6" x14ac:dyDescent="0.3">
      <c r="A227" s="19">
        <v>2000</v>
      </c>
      <c r="B227" s="49">
        <v>0.53979516029359997</v>
      </c>
      <c r="C227" s="50">
        <v>0.24669200479979997</v>
      </c>
      <c r="D227" s="50">
        <v>0.38643862009060004</v>
      </c>
      <c r="E227" s="50">
        <v>7.3766219615940015E-2</v>
      </c>
      <c r="F227" s="50">
        <v>0.27503534152147913</v>
      </c>
      <c r="G227" s="51">
        <v>6.0990753518962944E-2</v>
      </c>
      <c r="H227" s="49">
        <v>0.50617019653320006</v>
      </c>
      <c r="I227" s="50">
        <v>0.18190851974499997</v>
      </c>
      <c r="J227" s="50">
        <v>0.41467383944304154</v>
      </c>
      <c r="K227" s="51">
        <v>7.9155964023908676E-2</v>
      </c>
      <c r="L227" s="49">
        <v>0.55497600000000002</v>
      </c>
      <c r="M227" s="50">
        <v>0.20480000000000001</v>
      </c>
      <c r="N227" s="50">
        <v>0.37369111671427641</v>
      </c>
      <c r="O227" s="51">
        <v>7.1332883285859003E-2</v>
      </c>
      <c r="P227" s="49">
        <f>(B227+H227+L227)/3</f>
        <v>0.53364711894226657</v>
      </c>
      <c r="Q227" s="50">
        <f t="shared" ref="Q227" si="62">(C227+I227+M227)/3</f>
        <v>0.21113350818159995</v>
      </c>
      <c r="R227" s="50">
        <f t="shared" ref="R227" si="63">(D227+J227+N227)/3</f>
        <v>0.39160119208263938</v>
      </c>
      <c r="S227" s="51">
        <f t="shared" ref="S227" si="64">(E227+K227+O227)/3</f>
        <v>7.4751688975235889E-2</v>
      </c>
    </row>
    <row r="228" spans="1:19" ht="15.6" x14ac:dyDescent="0.3">
      <c r="A228" s="19">
        <v>2001</v>
      </c>
      <c r="B228" s="49"/>
      <c r="C228" s="50"/>
      <c r="D228" s="50"/>
      <c r="E228" s="50"/>
      <c r="F228" s="50"/>
      <c r="G228" s="51"/>
      <c r="H228" s="49"/>
      <c r="I228" s="50"/>
      <c r="J228" s="50"/>
      <c r="K228" s="51"/>
      <c r="L228" s="58"/>
      <c r="M228" s="59"/>
      <c r="N228" s="50"/>
      <c r="O228" s="51"/>
      <c r="P228" s="58"/>
      <c r="Q228" s="59"/>
      <c r="R228" s="50"/>
      <c r="S228" s="51"/>
    </row>
    <row r="229" spans="1:19" ht="15.6" x14ac:dyDescent="0.3">
      <c r="A229" s="19">
        <v>2002</v>
      </c>
      <c r="B229" s="49"/>
      <c r="C229" s="50"/>
      <c r="D229" s="50"/>
      <c r="E229" s="50"/>
      <c r="F229" s="50"/>
      <c r="G229" s="51"/>
      <c r="H229" s="49"/>
      <c r="I229" s="50"/>
      <c r="J229" s="50"/>
      <c r="K229" s="51"/>
      <c r="L229" s="49"/>
      <c r="M229" s="50"/>
      <c r="N229" s="50"/>
      <c r="O229" s="51"/>
      <c r="P229" s="58"/>
      <c r="Q229" s="59"/>
      <c r="R229" s="50"/>
      <c r="S229" s="51"/>
    </row>
    <row r="230" spans="1:19" ht="15.6" x14ac:dyDescent="0.3">
      <c r="A230" s="19">
        <v>2003</v>
      </c>
      <c r="B230" s="49"/>
      <c r="C230" s="50"/>
      <c r="D230" s="50"/>
      <c r="E230" s="50"/>
      <c r="F230" s="50"/>
      <c r="G230" s="51"/>
      <c r="H230" s="49"/>
      <c r="I230" s="50"/>
      <c r="J230" s="50"/>
      <c r="K230" s="51"/>
      <c r="L230" s="49"/>
      <c r="M230" s="50"/>
      <c r="N230" s="50"/>
      <c r="O230" s="51"/>
      <c r="P230" s="58"/>
      <c r="Q230" s="59"/>
      <c r="R230" s="50"/>
      <c r="S230" s="51"/>
    </row>
    <row r="231" spans="1:19" ht="15.6" x14ac:dyDescent="0.3">
      <c r="A231" s="19">
        <v>2004</v>
      </c>
      <c r="B231" s="49"/>
      <c r="C231" s="50"/>
      <c r="D231" s="50"/>
      <c r="E231" s="50"/>
      <c r="F231" s="50"/>
      <c r="G231" s="51"/>
      <c r="H231" s="49"/>
      <c r="I231" s="50"/>
      <c r="J231" s="50"/>
      <c r="K231" s="51"/>
      <c r="L231" s="49"/>
      <c r="M231" s="50"/>
      <c r="N231" s="50"/>
      <c r="O231" s="51"/>
      <c r="P231" s="58"/>
      <c r="Q231" s="59"/>
      <c r="R231" s="50"/>
      <c r="S231" s="51"/>
    </row>
    <row r="232" spans="1:19" ht="15.6" x14ac:dyDescent="0.3">
      <c r="A232" s="19">
        <v>2005</v>
      </c>
      <c r="B232" s="49">
        <v>0.53117421865459991</v>
      </c>
      <c r="C232" s="50">
        <v>0.23080096244839998</v>
      </c>
      <c r="D232" s="50">
        <v>0.39530211687100003</v>
      </c>
      <c r="E232" s="50">
        <v>7.3523664474500011E-2</v>
      </c>
      <c r="F232" s="50"/>
      <c r="G232" s="51"/>
      <c r="H232" s="49">
        <v>0.51140579223633331</v>
      </c>
      <c r="I232" s="50">
        <v>0.18476574579866667</v>
      </c>
      <c r="J232" s="50">
        <v>0.41197035723082825</v>
      </c>
      <c r="K232" s="51">
        <v>7.6623850532942628E-2</v>
      </c>
      <c r="L232" s="49">
        <v>0.56554109999999991</v>
      </c>
      <c r="M232" s="50">
        <v>0.20595000000000002</v>
      </c>
      <c r="N232" s="50">
        <v>0.37198548123029623</v>
      </c>
      <c r="O232" s="51">
        <v>6.5492018769809354E-2</v>
      </c>
      <c r="P232" s="49">
        <f>(B232+H232+L232)/3</f>
        <v>0.53604037029697771</v>
      </c>
      <c r="Q232" s="50">
        <f t="shared" ref="Q232" si="65">(C232+I232+M232)/3</f>
        <v>0.20717223608235558</v>
      </c>
      <c r="R232" s="50">
        <f t="shared" ref="R232" si="66">(D232+J232+N232)/3</f>
        <v>0.39308598511070819</v>
      </c>
      <c r="S232" s="51">
        <f t="shared" ref="S232" si="67">(E232+K232+O232)/3</f>
        <v>7.1879844592417322E-2</v>
      </c>
    </row>
    <row r="233" spans="1:19" ht="15.6" x14ac:dyDescent="0.3">
      <c r="A233" s="19">
        <v>2006</v>
      </c>
      <c r="B233" s="49"/>
      <c r="C233" s="50"/>
      <c r="D233" s="50"/>
      <c r="E233" s="50"/>
      <c r="F233" s="50"/>
      <c r="G233" s="51"/>
      <c r="H233" s="49"/>
      <c r="I233" s="50"/>
      <c r="J233" s="50"/>
      <c r="K233" s="51"/>
      <c r="L233" s="49"/>
      <c r="M233" s="50"/>
      <c r="N233" s="50"/>
      <c r="O233" s="51"/>
      <c r="P233" s="49"/>
      <c r="Q233" s="50"/>
      <c r="R233" s="50"/>
      <c r="S233" s="51"/>
    </row>
    <row r="234" spans="1:19" ht="15.6" x14ac:dyDescent="0.3">
      <c r="A234" s="19">
        <v>2007</v>
      </c>
      <c r="B234" s="49"/>
      <c r="C234" s="50"/>
      <c r="D234" s="50"/>
      <c r="E234" s="50"/>
      <c r="F234" s="50"/>
      <c r="G234" s="51"/>
      <c r="H234" s="49"/>
      <c r="I234" s="50"/>
      <c r="J234" s="50"/>
      <c r="K234" s="51"/>
      <c r="L234" s="49"/>
      <c r="M234" s="50"/>
      <c r="N234" s="50"/>
      <c r="O234" s="51"/>
      <c r="P234" s="49"/>
      <c r="Q234" s="50"/>
      <c r="R234" s="50"/>
      <c r="S234" s="51"/>
    </row>
    <row r="235" spans="1:19" ht="15.6" x14ac:dyDescent="0.3">
      <c r="A235" s="19">
        <v>2008</v>
      </c>
      <c r="B235" s="49"/>
      <c r="C235" s="50"/>
      <c r="D235" s="50"/>
      <c r="E235" s="50"/>
      <c r="F235" s="50"/>
      <c r="G235" s="51"/>
      <c r="H235" s="49"/>
      <c r="I235" s="50"/>
      <c r="J235" s="50"/>
      <c r="K235" s="51"/>
      <c r="L235" s="49"/>
      <c r="M235" s="50"/>
      <c r="N235" s="50"/>
      <c r="O235" s="51"/>
      <c r="P235" s="49"/>
      <c r="Q235" s="50"/>
      <c r="R235" s="50"/>
      <c r="S235" s="51"/>
    </row>
    <row r="236" spans="1:19" ht="15.6" x14ac:dyDescent="0.3">
      <c r="A236" s="19">
        <v>2009</v>
      </c>
      <c r="B236" s="49"/>
      <c r="C236" s="50"/>
      <c r="D236" s="50"/>
      <c r="E236" s="50"/>
      <c r="F236" s="50"/>
      <c r="G236" s="51"/>
      <c r="H236" s="49"/>
      <c r="I236" s="50"/>
      <c r="J236" s="50"/>
      <c r="K236" s="51"/>
      <c r="L236" s="49"/>
      <c r="M236" s="50"/>
      <c r="N236" s="50"/>
      <c r="O236" s="51"/>
      <c r="P236" s="49"/>
      <c r="Q236" s="50"/>
      <c r="R236" s="50"/>
      <c r="S236" s="51"/>
    </row>
    <row r="237" spans="1:19" ht="15.6" x14ac:dyDescent="0.3">
      <c r="A237" s="19">
        <v>2010</v>
      </c>
      <c r="B237" s="49">
        <v>0.54551197290419995</v>
      </c>
      <c r="C237" s="50">
        <v>0.22426778376100001</v>
      </c>
      <c r="D237" s="50">
        <v>0.39142968654640004</v>
      </c>
      <c r="E237" s="50">
        <v>6.3058340549480008E-2</v>
      </c>
      <c r="F237" s="50">
        <v>0.25000343107783612</v>
      </c>
      <c r="G237" s="51">
        <v>5.0966320676134477E-2</v>
      </c>
      <c r="H237" s="49">
        <v>0.52964752197249998</v>
      </c>
      <c r="I237" s="50">
        <v>0.20231334686300001</v>
      </c>
      <c r="J237" s="50">
        <v>0.40509301029797845</v>
      </c>
      <c r="K237" s="51">
        <v>6.5259467729604337E-2</v>
      </c>
      <c r="L237" s="49">
        <v>0.57006899999999994</v>
      </c>
      <c r="M237" s="50">
        <v>0.20710000000000001</v>
      </c>
      <c r="N237" s="50">
        <v>0.37027984574631606</v>
      </c>
      <c r="O237" s="51">
        <v>5.9651154253759713E-2</v>
      </c>
      <c r="P237" s="49">
        <f>(B237+H237+L237)/3</f>
        <v>0.54840949829223329</v>
      </c>
      <c r="Q237" s="50">
        <f t="shared" ref="Q237" si="68">(C237+I237+M237)/3</f>
        <v>0.21122704354133334</v>
      </c>
      <c r="R237" s="50">
        <f t="shared" ref="R237" si="69">(D237+J237+N237)/3</f>
        <v>0.38893418086356485</v>
      </c>
      <c r="S237" s="51">
        <f t="shared" ref="S237" si="70">(E237+K237+O237)/3</f>
        <v>6.2656320844281355E-2</v>
      </c>
    </row>
    <row r="238" spans="1:19" ht="15.6" x14ac:dyDescent="0.3">
      <c r="A238" s="19">
        <v>2011</v>
      </c>
      <c r="B238" s="49"/>
      <c r="C238" s="50"/>
      <c r="D238" s="50"/>
      <c r="E238" s="50"/>
      <c r="F238" s="50"/>
      <c r="G238" s="51"/>
      <c r="H238" s="49"/>
      <c r="I238" s="50"/>
      <c r="J238" s="50"/>
      <c r="K238" s="51"/>
      <c r="L238" s="49"/>
      <c r="M238" s="50"/>
      <c r="N238" s="50"/>
      <c r="O238" s="51"/>
      <c r="P238" s="58"/>
      <c r="Q238" s="59"/>
      <c r="R238" s="50"/>
      <c r="S238" s="51"/>
    </row>
    <row r="239" spans="1:19" ht="15.6" x14ac:dyDescent="0.3">
      <c r="A239" s="19">
        <v>2012</v>
      </c>
      <c r="B239" s="49"/>
      <c r="C239" s="50"/>
      <c r="D239" s="50"/>
      <c r="E239" s="50"/>
      <c r="F239" s="50"/>
      <c r="G239" s="51"/>
      <c r="H239" s="49"/>
      <c r="I239" s="50"/>
      <c r="J239" s="50"/>
      <c r="K239" s="51"/>
      <c r="L239" s="49"/>
      <c r="M239" s="50"/>
      <c r="N239" s="50"/>
      <c r="O239" s="51"/>
      <c r="P239" s="58"/>
      <c r="Q239" s="59"/>
      <c r="R239" s="50"/>
      <c r="S239" s="51"/>
    </row>
    <row r="240" spans="1:19" ht="15.6" x14ac:dyDescent="0.3">
      <c r="A240" s="19">
        <v>2013</v>
      </c>
      <c r="B240" s="49"/>
      <c r="C240" s="50"/>
      <c r="D240" s="50"/>
      <c r="E240" s="50"/>
      <c r="F240" s="50"/>
      <c r="G240" s="51"/>
      <c r="H240" s="49"/>
      <c r="I240" s="50"/>
      <c r="J240" s="50"/>
      <c r="K240" s="51"/>
      <c r="L240" s="49"/>
      <c r="M240" s="50"/>
      <c r="N240" s="50"/>
      <c r="O240" s="51"/>
      <c r="P240" s="58"/>
      <c r="Q240" s="59"/>
      <c r="R240" s="50"/>
      <c r="S240" s="51"/>
    </row>
    <row r="241" spans="1:19" ht="15.6" x14ac:dyDescent="0.3">
      <c r="A241" s="19">
        <v>2014</v>
      </c>
      <c r="B241" s="49"/>
      <c r="C241" s="50"/>
      <c r="D241" s="50"/>
      <c r="E241" s="50"/>
      <c r="F241" s="50"/>
      <c r="G241" s="51"/>
      <c r="H241" s="49"/>
      <c r="I241" s="50"/>
      <c r="J241" s="50"/>
      <c r="K241" s="51"/>
      <c r="L241" s="49"/>
      <c r="M241" s="50"/>
      <c r="N241" s="50"/>
      <c r="O241" s="51"/>
      <c r="P241" s="58"/>
      <c r="Q241" s="59"/>
      <c r="R241" s="50"/>
      <c r="S241" s="51"/>
    </row>
    <row r="242" spans="1:19" ht="15.6" x14ac:dyDescent="0.3">
      <c r="A242" s="19">
        <v>2015</v>
      </c>
      <c r="B242" s="49">
        <v>0.55276471376400005</v>
      </c>
      <c r="C242" s="50">
        <v>0.23378859460400001</v>
      </c>
      <c r="D242" s="50">
        <v>0.38378417491900002</v>
      </c>
      <c r="E242" s="50">
        <v>6.3451111316700004E-2</v>
      </c>
      <c r="F242" s="50"/>
      <c r="G242" s="51"/>
      <c r="H242" s="49">
        <v>0.52964752197249998</v>
      </c>
      <c r="I242" s="50">
        <v>0.20231334686300001</v>
      </c>
      <c r="J242" s="50">
        <v>0.40362163553802527</v>
      </c>
      <c r="K242" s="51">
        <v>6.6730842489159323E-2</v>
      </c>
      <c r="L242" s="49">
        <v>0.57594599999999996</v>
      </c>
      <c r="M242" s="50">
        <v>0.20710000000000001</v>
      </c>
      <c r="N242" s="50">
        <v>0.36389171319819169</v>
      </c>
      <c r="O242" s="51">
        <v>6.0162286801523995E-2</v>
      </c>
      <c r="P242" s="49">
        <f>(B242+H242+L242)/3</f>
        <v>0.55278607857883333</v>
      </c>
      <c r="Q242" s="50">
        <f t="shared" ref="Q242" si="71">(C242+I242+M242)/3</f>
        <v>0.21440064715566667</v>
      </c>
      <c r="R242" s="50">
        <f t="shared" ref="R242" si="72">(D242+J242+N242)/3</f>
        <v>0.38376584121840568</v>
      </c>
      <c r="S242" s="51">
        <f t="shared" ref="S242" si="73">(E242+K242+O242)/3</f>
        <v>6.3448080202461107E-2</v>
      </c>
    </row>
    <row r="243" spans="1:19" ht="15.6" x14ac:dyDescent="0.3">
      <c r="A243" s="19">
        <v>2016</v>
      </c>
      <c r="B243" s="49"/>
      <c r="C243" s="50"/>
      <c r="D243" s="50"/>
      <c r="E243" s="50"/>
      <c r="F243" s="50"/>
      <c r="G243" s="51"/>
      <c r="H243" s="49"/>
      <c r="I243" s="50"/>
      <c r="J243" s="50"/>
      <c r="K243" s="51"/>
      <c r="L243" s="49"/>
      <c r="M243" s="50"/>
      <c r="N243" s="50"/>
      <c r="O243" s="51"/>
      <c r="P243" s="49"/>
      <c r="Q243" s="50"/>
      <c r="R243" s="50"/>
      <c r="S243" s="51"/>
    </row>
    <row r="244" spans="1:19" ht="15.6" x14ac:dyDescent="0.3">
      <c r="A244" s="19">
        <v>2017</v>
      </c>
      <c r="B244" s="49"/>
      <c r="C244" s="50"/>
      <c r="D244" s="50"/>
      <c r="E244" s="50"/>
      <c r="F244" s="50"/>
      <c r="G244" s="51"/>
      <c r="H244" s="49"/>
      <c r="I244" s="50"/>
      <c r="J244" s="50"/>
      <c r="K244" s="51"/>
      <c r="L244" s="49"/>
      <c r="M244" s="50"/>
      <c r="N244" s="50"/>
      <c r="O244" s="51"/>
      <c r="P244" s="49"/>
      <c r="Q244" s="50"/>
      <c r="R244" s="50"/>
      <c r="S244" s="51"/>
    </row>
    <row r="245" spans="1:19" ht="15.6" x14ac:dyDescent="0.3">
      <c r="A245" s="19">
        <v>2018</v>
      </c>
      <c r="B245" s="49"/>
      <c r="C245" s="50"/>
      <c r="D245" s="50"/>
      <c r="E245" s="50"/>
      <c r="F245" s="50"/>
      <c r="G245" s="51"/>
      <c r="H245" s="49"/>
      <c r="I245" s="50"/>
      <c r="J245" s="50"/>
      <c r="K245" s="51"/>
      <c r="L245" s="49"/>
      <c r="M245" s="50"/>
      <c r="N245" s="50"/>
      <c r="O245" s="51"/>
      <c r="P245" s="49"/>
      <c r="Q245" s="50"/>
      <c r="R245" s="50"/>
      <c r="S245" s="51"/>
    </row>
    <row r="246" spans="1:19" ht="15.6" x14ac:dyDescent="0.3">
      <c r="A246" s="19">
        <v>2019</v>
      </c>
      <c r="B246" s="49"/>
      <c r="C246" s="50"/>
      <c r="D246" s="50"/>
      <c r="E246" s="50"/>
      <c r="F246" s="50"/>
      <c r="G246" s="51"/>
      <c r="H246" s="49"/>
      <c r="I246" s="50"/>
      <c r="J246" s="50"/>
      <c r="K246" s="51"/>
      <c r="L246" s="49"/>
      <c r="M246" s="50"/>
      <c r="N246" s="50"/>
      <c r="O246" s="51"/>
      <c r="P246" s="49"/>
      <c r="Q246" s="50"/>
      <c r="R246" s="50"/>
      <c r="S246" s="51"/>
    </row>
    <row r="247" spans="1:19" ht="16.2" thickBot="1" x14ac:dyDescent="0.35">
      <c r="A247" s="19">
        <v>2020</v>
      </c>
      <c r="B247" s="52">
        <v>0.56276471376399995</v>
      </c>
      <c r="C247" s="53">
        <v>0.24378859460399999</v>
      </c>
      <c r="D247" s="53">
        <v>0.37678417491900001</v>
      </c>
      <c r="E247" s="53">
        <v>6.0451111316700001E-2</v>
      </c>
      <c r="F247" s="53">
        <v>0.270616793984787</v>
      </c>
      <c r="G247" s="54">
        <v>5.1229428040584911E-2</v>
      </c>
      <c r="H247" s="52">
        <v>0.52964752197249998</v>
      </c>
      <c r="I247" s="53">
        <v>0.20231334686300001</v>
      </c>
      <c r="J247" s="53">
        <v>0.40362163553802527</v>
      </c>
      <c r="K247" s="54">
        <v>6.6730842489159323E-2</v>
      </c>
      <c r="L247" s="52">
        <v>0.57594599999999996</v>
      </c>
      <c r="M247" s="53">
        <v>0.20710000000000001</v>
      </c>
      <c r="N247" s="53">
        <v>0.36389171319819169</v>
      </c>
      <c r="O247" s="54">
        <v>6.0162286801523995E-2</v>
      </c>
      <c r="P247" s="52">
        <f>(B247+H247+L247)/3</f>
        <v>0.55611941191216674</v>
      </c>
      <c r="Q247" s="53">
        <f t="shared" ref="Q247" si="74">(C247+I247+M247)/3</f>
        <v>0.21773398048900003</v>
      </c>
      <c r="R247" s="53">
        <f t="shared" ref="R247" si="75">(D247+J247+N247)/3</f>
        <v>0.38143250788507227</v>
      </c>
      <c r="S247" s="54">
        <f t="shared" ref="S247" si="76">(E247+K247+O247)/3</f>
        <v>6.2448080202461113E-2</v>
      </c>
    </row>
    <row r="248" spans="1:19" ht="15" thickTop="1" x14ac:dyDescent="0.3"/>
  </sheetData>
  <mergeCells count="4">
    <mergeCell ref="H5:K5"/>
    <mergeCell ref="L5:O5"/>
    <mergeCell ref="B5:G5"/>
    <mergeCell ref="P5:S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X51"/>
  <sheetViews>
    <sheetView workbookViewId="0">
      <selection activeCell="A3" sqref="A3"/>
    </sheetView>
  </sheetViews>
  <sheetFormatPr baseColWidth="10" defaultColWidth="8.88671875" defaultRowHeight="13.2" x14ac:dyDescent="0.25"/>
  <cols>
    <col min="1" max="1" width="12.109375" style="197" customWidth="1"/>
    <col min="2" max="16384" width="8.88671875" style="197"/>
  </cols>
  <sheetData>
    <row r="1" spans="1:50" ht="15.6" x14ac:dyDescent="0.3">
      <c r="A1" s="213" t="s">
        <v>216</v>
      </c>
    </row>
    <row r="2" spans="1:50" ht="15" x14ac:dyDescent="0.25">
      <c r="A2" s="19" t="s">
        <v>215</v>
      </c>
    </row>
    <row r="3" spans="1:50" ht="15.6" x14ac:dyDescent="0.3">
      <c r="A3" s="213"/>
    </row>
    <row r="4" spans="1:50" ht="39" customHeight="1" x14ac:dyDescent="0.25">
      <c r="A4" s="198"/>
      <c r="B4" s="212"/>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198"/>
      <c r="AK4" s="198"/>
      <c r="AL4" s="198"/>
      <c r="AM4" s="198"/>
      <c r="AN4" s="198"/>
      <c r="AO4" s="198"/>
      <c r="AP4" s="198"/>
      <c r="AQ4" s="198"/>
      <c r="AR4" s="198"/>
      <c r="AS4" s="198"/>
      <c r="AT4" s="198"/>
      <c r="AU4" s="198"/>
      <c r="AV4" s="198"/>
      <c r="AW4" s="198"/>
      <c r="AX4" s="198"/>
    </row>
    <row r="5" spans="1:50" s="201" customFormat="1" ht="19.5" customHeight="1" thickBot="1" x14ac:dyDescent="0.35">
      <c r="A5" s="205"/>
      <c r="B5" s="401">
        <v>2018</v>
      </c>
      <c r="C5" s="401"/>
      <c r="D5" s="401"/>
      <c r="E5" s="401"/>
      <c r="F5" s="211"/>
      <c r="G5" s="206"/>
      <c r="H5" s="206"/>
      <c r="I5" s="206"/>
      <c r="J5" s="206"/>
      <c r="K5" s="210"/>
      <c r="L5" s="208"/>
      <c r="M5" s="208"/>
      <c r="N5" s="206"/>
      <c r="O5" s="209"/>
      <c r="P5" s="209"/>
      <c r="Q5" s="208"/>
      <c r="R5" s="207"/>
      <c r="S5" s="206"/>
      <c r="T5" s="206"/>
      <c r="U5" s="211"/>
      <c r="V5" s="206"/>
      <c r="W5" s="206"/>
      <c r="X5" s="206"/>
      <c r="Y5" s="206"/>
      <c r="Z5" s="210"/>
      <c r="AA5" s="208"/>
      <c r="AB5" s="208"/>
      <c r="AC5" s="206"/>
      <c r="AD5" s="209"/>
      <c r="AE5" s="209"/>
      <c r="AF5" s="208"/>
      <c r="AG5" s="207"/>
      <c r="AH5" s="206"/>
      <c r="AI5" s="206"/>
      <c r="AJ5" s="205"/>
      <c r="AK5" s="205"/>
      <c r="AL5" s="205"/>
      <c r="AM5" s="205"/>
      <c r="AN5" s="205"/>
      <c r="AO5" s="205"/>
      <c r="AP5" s="205"/>
      <c r="AQ5" s="205"/>
      <c r="AR5" s="205"/>
      <c r="AS5" s="205"/>
      <c r="AT5" s="205"/>
      <c r="AU5" s="205"/>
      <c r="AV5" s="205"/>
      <c r="AW5" s="205"/>
      <c r="AX5" s="205"/>
    </row>
    <row r="6" spans="1:50" s="201" customFormat="1" ht="34.5" customHeight="1" thickBot="1" x14ac:dyDescent="0.35">
      <c r="B6" s="204" t="s">
        <v>214</v>
      </c>
      <c r="C6" s="203" t="s">
        <v>213</v>
      </c>
      <c r="D6" s="203" t="s">
        <v>212</v>
      </c>
      <c r="E6" s="202" t="s">
        <v>211</v>
      </c>
    </row>
    <row r="7" spans="1:50" x14ac:dyDescent="0.25">
      <c r="A7" s="200" t="s">
        <v>210</v>
      </c>
      <c r="B7" s="199">
        <v>1.6174535630852915E-5</v>
      </c>
      <c r="C7" s="199">
        <v>2.8656403649030611E-4</v>
      </c>
      <c r="D7" s="199">
        <v>3.868454834446311E-3</v>
      </c>
      <c r="E7" s="199">
        <v>0.99582880690774367</v>
      </c>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row>
    <row r="8" spans="1:50" x14ac:dyDescent="0.25">
      <c r="A8" s="200" t="s">
        <v>209</v>
      </c>
      <c r="B8" s="199">
        <v>6.6224037436768413E-4</v>
      </c>
      <c r="C8" s="199">
        <v>2.2742562986329826E-3</v>
      </c>
      <c r="D8" s="199">
        <v>4.772571474313736E-2</v>
      </c>
      <c r="E8" s="199">
        <v>0.94933778856449835</v>
      </c>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row>
    <row r="9" spans="1:50" x14ac:dyDescent="0.25">
      <c r="A9" s="200" t="s">
        <v>208</v>
      </c>
      <c r="B9" s="199">
        <v>1.540018618106842E-2</v>
      </c>
      <c r="C9" s="199">
        <v>7.2166950072119485E-3</v>
      </c>
      <c r="D9" s="199">
        <v>0.15182816982269287</v>
      </c>
      <c r="E9" s="199">
        <v>0.82555494892482717</v>
      </c>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row>
    <row r="10" spans="1:50" x14ac:dyDescent="0.25">
      <c r="A10" s="200" t="s">
        <v>207</v>
      </c>
      <c r="B10" s="199">
        <v>0.26645967364311218</v>
      </c>
      <c r="C10" s="199">
        <v>2.6382522096202315E-2</v>
      </c>
      <c r="D10" s="199">
        <v>0.23897239565849304</v>
      </c>
      <c r="E10" s="199">
        <v>0.46818539920906732</v>
      </c>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row>
    <row r="11" spans="1:50" x14ac:dyDescent="0.25">
      <c r="A11" s="200" t="s">
        <v>206</v>
      </c>
      <c r="B11" s="199">
        <v>0.65301245450973511</v>
      </c>
      <c r="C11" s="199">
        <v>2.6212430557217968E-2</v>
      </c>
      <c r="D11" s="199">
        <v>0.14291994273662567</v>
      </c>
      <c r="E11" s="199">
        <v>0.17785516529770956</v>
      </c>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row>
    <row r="12" spans="1:50" x14ac:dyDescent="0.25">
      <c r="A12" s="200" t="s">
        <v>205</v>
      </c>
      <c r="B12" s="199">
        <v>0.77314531803131104</v>
      </c>
      <c r="C12" s="199">
        <v>2.1972813644773354E-2</v>
      </c>
      <c r="D12" s="199">
        <v>7.3454380035400391E-2</v>
      </c>
      <c r="E12" s="199">
        <v>0.1314274545446914</v>
      </c>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row>
    <row r="13" spans="1:50" x14ac:dyDescent="0.25">
      <c r="A13" s="200" t="s">
        <v>204</v>
      </c>
      <c r="B13" s="199">
        <v>0.7917935848236084</v>
      </c>
      <c r="C13" s="199">
        <v>2.2386482652896805E-2</v>
      </c>
      <c r="D13" s="199">
        <v>7.8353889286518097E-2</v>
      </c>
      <c r="E13" s="199">
        <v>0.10746602797630581</v>
      </c>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row>
    <row r="14" spans="1:50" x14ac:dyDescent="0.25">
      <c r="A14" s="200" t="s">
        <v>203</v>
      </c>
      <c r="B14" s="199">
        <v>0.6906391978263855</v>
      </c>
      <c r="C14" s="199">
        <v>3.2781958844273797E-2</v>
      </c>
      <c r="D14" s="199">
        <v>0.15295369923114777</v>
      </c>
      <c r="E14" s="199">
        <v>0.12362517321396388</v>
      </c>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row>
    <row r="15" spans="1:50" x14ac:dyDescent="0.25">
      <c r="A15" s="200" t="s">
        <v>202</v>
      </c>
      <c r="B15" s="199">
        <v>0.64166069030761719</v>
      </c>
      <c r="C15" s="199">
        <v>6.3073529630119307E-2</v>
      </c>
      <c r="D15" s="199">
        <v>0.18317084014415741</v>
      </c>
      <c r="E15" s="199">
        <v>0.1120949056140753</v>
      </c>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row>
    <row r="16" spans="1:50" x14ac:dyDescent="0.25">
      <c r="A16" s="200" t="s">
        <v>201</v>
      </c>
      <c r="B16" s="199">
        <v>0.47396892309188843</v>
      </c>
      <c r="C16" s="199">
        <v>0.11384530576243705</v>
      </c>
      <c r="D16" s="199">
        <v>0.31816726922988892</v>
      </c>
      <c r="E16" s="199">
        <v>9.4018498748630219E-2</v>
      </c>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row>
    <row r="17" spans="1:50" x14ac:dyDescent="0.25">
      <c r="A17" s="200" t="s">
        <v>200</v>
      </c>
      <c r="B17" s="199">
        <v>0.40269520878791809</v>
      </c>
      <c r="C17" s="199">
        <v>0.1715196270191667</v>
      </c>
      <c r="D17" s="199">
        <v>0.36535245180130005</v>
      </c>
      <c r="E17" s="199">
        <v>6.0432724847427198E-2</v>
      </c>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50" x14ac:dyDescent="0.25">
      <c r="A18" s="200" t="s">
        <v>199</v>
      </c>
      <c r="B18" s="199">
        <v>0.28238978981971741</v>
      </c>
      <c r="C18" s="199">
        <v>0.11330716048717672</v>
      </c>
      <c r="D18" s="199">
        <v>0.57951939105987549</v>
      </c>
      <c r="E18" s="199">
        <v>2.4783705251414302E-2</v>
      </c>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50" x14ac:dyDescent="0.25">
      <c r="A19" s="200" t="s">
        <v>198</v>
      </c>
      <c r="B19" s="199">
        <v>0.21618549525737762</v>
      </c>
      <c r="C19" s="199">
        <v>5.3663787617125182E-2</v>
      </c>
      <c r="D19" s="199">
        <v>0.71325200796127319</v>
      </c>
      <c r="E19" s="199">
        <v>1.6898697079219569E-2</v>
      </c>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50" x14ac:dyDescent="0.25">
      <c r="A20" s="200" t="s">
        <v>197</v>
      </c>
      <c r="B20" s="199">
        <v>0.11956171691417694</v>
      </c>
      <c r="C20" s="199">
        <v>2.0334408958663126E-2</v>
      </c>
      <c r="D20" s="199">
        <v>0.85547006130218506</v>
      </c>
      <c r="E20" s="199">
        <v>4.6337649090039679E-3</v>
      </c>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row>
    <row r="21" spans="1:50" x14ac:dyDescent="0.25">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row>
    <row r="22" spans="1:50" x14ac:dyDescent="0.25">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50"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row>
    <row r="24" spans="1:50" x14ac:dyDescent="0.25">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row>
    <row r="25" spans="1:50" x14ac:dyDescent="0.2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row>
    <row r="26" spans="1:50" x14ac:dyDescent="0.2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row>
    <row r="27" spans="1:50" x14ac:dyDescent="0.25">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50" x14ac:dyDescent="0.25">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row>
    <row r="29" spans="1:50" x14ac:dyDescent="0.25">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row>
    <row r="30" spans="1:50" x14ac:dyDescent="0.25">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8"/>
      <c r="AN30" s="198"/>
      <c r="AO30" s="198"/>
      <c r="AP30" s="198"/>
      <c r="AQ30" s="198"/>
      <c r="AR30" s="198"/>
      <c r="AS30" s="198"/>
      <c r="AT30" s="198"/>
      <c r="AU30" s="198"/>
      <c r="AV30" s="198"/>
      <c r="AW30" s="198"/>
      <c r="AX30" s="198"/>
    </row>
    <row r="31" spans="1:50" x14ac:dyDescent="0.25">
      <c r="A31" s="198"/>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8"/>
      <c r="AN31" s="198"/>
      <c r="AO31" s="198"/>
      <c r="AP31" s="198"/>
      <c r="AQ31" s="198"/>
      <c r="AR31" s="198"/>
      <c r="AS31" s="198"/>
      <c r="AT31" s="198"/>
      <c r="AU31" s="198"/>
      <c r="AV31" s="198"/>
      <c r="AW31" s="198"/>
      <c r="AX31" s="198"/>
    </row>
    <row r="32" spans="1:50" x14ac:dyDescent="0.25">
      <c r="A32" s="198"/>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row>
    <row r="33" spans="1:50" x14ac:dyDescent="0.25">
      <c r="A33" s="198"/>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row>
    <row r="34" spans="1:50" x14ac:dyDescent="0.25">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row>
    <row r="35" spans="1:50" x14ac:dyDescent="0.25">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8"/>
      <c r="AN35" s="198"/>
      <c r="AO35" s="198"/>
      <c r="AP35" s="198"/>
      <c r="AQ35" s="198"/>
      <c r="AR35" s="198"/>
      <c r="AS35" s="198"/>
      <c r="AT35" s="198"/>
      <c r="AU35" s="198"/>
      <c r="AV35" s="198"/>
      <c r="AW35" s="198"/>
      <c r="AX35" s="198"/>
    </row>
    <row r="36" spans="1:50" x14ac:dyDescent="0.25">
      <c r="A36" s="198"/>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row>
    <row r="37" spans="1:50" x14ac:dyDescent="0.25">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row>
    <row r="38" spans="1:50" x14ac:dyDescent="0.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row>
    <row r="39" spans="1:50" x14ac:dyDescent="0.25">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row>
    <row r="40" spans="1:50" x14ac:dyDescent="0.25">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row>
    <row r="41" spans="1:50" x14ac:dyDescent="0.25">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row>
    <row r="42" spans="1:50" x14ac:dyDescent="0.25">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row>
    <row r="43" spans="1:50" x14ac:dyDescent="0.25">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row>
    <row r="44" spans="1:50" x14ac:dyDescent="0.25">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row>
    <row r="45" spans="1:50" x14ac:dyDescent="0.25">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row>
    <row r="46" spans="1:50" x14ac:dyDescent="0.25">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row>
    <row r="47" spans="1:50" x14ac:dyDescent="0.25">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row>
    <row r="48" spans="1:50" x14ac:dyDescent="0.25">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row>
    <row r="49" spans="1:50" x14ac:dyDescent="0.25">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row>
    <row r="50" spans="1:50" x14ac:dyDescent="0.25">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row>
    <row r="51" spans="1:50" x14ac:dyDescent="0.25">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row>
  </sheetData>
  <mergeCells count="1">
    <mergeCell ref="B5:E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Feuilles de calcul</vt:lpstr>
      </vt:variant>
      <vt:variant>
        <vt:i4>45</vt:i4>
      </vt:variant>
      <vt:variant>
        <vt:lpstr>Graphiques</vt:lpstr>
      </vt:variant>
      <vt:variant>
        <vt:i4>41</vt:i4>
      </vt:variant>
      <vt:variant>
        <vt:lpstr>Plages nommées</vt:lpstr>
      </vt:variant>
      <vt:variant>
        <vt:i4>3</vt:i4>
      </vt:variant>
    </vt:vector>
  </HeadingPairs>
  <TitlesOfParts>
    <vt:vector size="89" baseType="lpstr">
      <vt:lpstr>ReadMe</vt:lpstr>
      <vt:lpstr>T1</vt:lpstr>
      <vt:lpstr>T2</vt:lpstr>
      <vt:lpstr>T3</vt:lpstr>
      <vt:lpstr>DataG1</vt:lpstr>
      <vt:lpstr>DataG2</vt:lpstr>
      <vt:lpstr>DataG3</vt:lpstr>
      <vt:lpstr>DataG4</vt:lpstr>
      <vt:lpstr>DataG5</vt:lpstr>
      <vt:lpstr>DataG6</vt:lpstr>
      <vt:lpstr>DataG7</vt:lpstr>
      <vt:lpstr>DataG8</vt:lpstr>
      <vt:lpstr>DataG9</vt:lpstr>
      <vt:lpstr>DataG10</vt:lpstr>
      <vt:lpstr>DataG11</vt:lpstr>
      <vt:lpstr>DataG12</vt:lpstr>
      <vt:lpstr>DataG13</vt:lpstr>
      <vt:lpstr>DataG14</vt:lpstr>
      <vt:lpstr>DataG15</vt:lpstr>
      <vt:lpstr>DataG16</vt:lpstr>
      <vt:lpstr>DataG17</vt:lpstr>
      <vt:lpstr>DataG18</vt:lpstr>
      <vt:lpstr>DataG19</vt:lpstr>
      <vt:lpstr>DataG20</vt:lpstr>
      <vt:lpstr>DataG21</vt:lpstr>
      <vt:lpstr>DataG22</vt:lpstr>
      <vt:lpstr>DataG23</vt:lpstr>
      <vt:lpstr>DataG24</vt:lpstr>
      <vt:lpstr>DataG25</vt:lpstr>
      <vt:lpstr>DataG26</vt:lpstr>
      <vt:lpstr>DataG27</vt:lpstr>
      <vt:lpstr>DataG28</vt:lpstr>
      <vt:lpstr>DataG29</vt:lpstr>
      <vt:lpstr>DataG30</vt:lpstr>
      <vt:lpstr>DataG31</vt:lpstr>
      <vt:lpstr>DataG32</vt:lpstr>
      <vt:lpstr>DataG33</vt:lpstr>
      <vt:lpstr>DataG34</vt:lpstr>
      <vt:lpstr>DataG35</vt:lpstr>
      <vt:lpstr>DataG36</vt:lpstr>
      <vt:lpstr>DataG37</vt:lpstr>
      <vt:lpstr>DataG38</vt:lpstr>
      <vt:lpstr>DataG39</vt:lpstr>
      <vt:lpstr>DataG40</vt:lpstr>
      <vt:lpstr>DataG41</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G19</vt:lpstr>
      <vt:lpstr>G20</vt:lpstr>
      <vt:lpstr>G21</vt:lpstr>
      <vt:lpstr>G22</vt:lpstr>
      <vt:lpstr>G23</vt:lpstr>
      <vt:lpstr>G24</vt:lpstr>
      <vt:lpstr>G25</vt:lpstr>
      <vt:lpstr>G26</vt:lpstr>
      <vt:lpstr>G27</vt:lpstr>
      <vt:lpstr>G28</vt:lpstr>
      <vt:lpstr>G29</vt:lpstr>
      <vt:lpstr>G30</vt:lpstr>
      <vt:lpstr>G31</vt:lpstr>
      <vt:lpstr>G32</vt:lpstr>
      <vt:lpstr>G33</vt:lpstr>
      <vt:lpstr>G34</vt:lpstr>
      <vt:lpstr>G35</vt:lpstr>
      <vt:lpstr>G36</vt:lpstr>
      <vt:lpstr>G37</vt:lpstr>
      <vt:lpstr>G38</vt:lpstr>
      <vt:lpstr>G39</vt:lpstr>
      <vt:lpstr>G40</vt:lpstr>
      <vt:lpstr>G41</vt:lpstr>
      <vt:lpstr>DataG12!_ftnref1</vt:lpstr>
      <vt:lpstr>DataG20!Print_Area</vt:lpstr>
      <vt:lpstr>DataG21!Print_Area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Piketty</dc:creator>
  <cp:lastModifiedBy>Thomas Piketty</cp:lastModifiedBy>
  <cp:lastPrinted>2021-06-02T07:42:13Z</cp:lastPrinted>
  <dcterms:created xsi:type="dcterms:W3CDTF">2018-09-26T13:23:36Z</dcterms:created>
  <dcterms:modified xsi:type="dcterms:W3CDTF">2021-06-29T17:13:30Z</dcterms:modified>
</cp:coreProperties>
</file>