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firstSheet="15" activeTab="20"/>
  </bookViews>
  <sheets>
    <sheet name="TableA1" sheetId="1" r:id="rId1"/>
    <sheet name="TableA2" sheetId="2" r:id="rId2"/>
    <sheet name="TableA3" sheetId="3" r:id="rId3"/>
    <sheet name="TableA4" sheetId="4" r:id="rId4"/>
    <sheet name="TableA5" sheetId="5" r:id="rId5"/>
    <sheet name="TableA6" sheetId="6" r:id="rId6"/>
    <sheet name="TableA7" sheetId="7" r:id="rId7"/>
    <sheet name="TableA8" sheetId="8" r:id="rId8"/>
    <sheet name="TableA9" sheetId="9" r:id="rId9"/>
    <sheet name="TableA10" sheetId="10" r:id="rId10"/>
    <sheet name="TableA11" sheetId="11" r:id="rId11"/>
    <sheet name="TableA12" sheetId="12" r:id="rId12"/>
    <sheet name="TableA13" sheetId="13" r:id="rId13"/>
    <sheet name="TableA14" sheetId="14" r:id="rId14"/>
    <sheet name="TableA15" sheetId="15" r:id="rId15"/>
    <sheet name="TableA16" sheetId="16" r:id="rId16"/>
    <sheet name="TableA17" sheetId="17" r:id="rId17"/>
    <sheet name="TableA18" sheetId="18" r:id="rId18"/>
    <sheet name="TableA19" sheetId="19" r:id="rId19"/>
    <sheet name="TableA20" sheetId="20" r:id="rId20"/>
    <sheet name="TableA1(AER2006)" sheetId="21" r:id="rId21"/>
  </sheets>
  <externalReferences>
    <externalReference r:id="rId24"/>
    <externalReference r:id="rId25"/>
  </externalReferences>
  <definedNames>
    <definedName name="column_headings">#REF!</definedName>
    <definedName name="column_numbers">#REF!</definedName>
    <definedName name="data">#REF!</definedName>
    <definedName name="footnotes">#REF!</definedName>
    <definedName name="spanners_level1">#REF!</definedName>
    <definedName name="spanners_level2">#REF!</definedName>
    <definedName name="spanners_level3">#REF!</definedName>
    <definedName name="spanners_level4">#REF!</definedName>
    <definedName name="spanners_level5">#REF!</definedName>
    <definedName name="stub_lines">#REF!</definedName>
    <definedName name="titles">#REF!</definedName>
    <definedName name="totals">#REF!</definedName>
  </definedNames>
  <calcPr fullCalcOnLoad="1"/>
</workbook>
</file>

<file path=xl/sharedStrings.xml><?xml version="1.0" encoding="utf-8"?>
<sst xmlns="http://schemas.openxmlformats.org/spreadsheetml/2006/main" count="1615" uniqueCount="457">
  <si>
    <t xml:space="preserve">Table A1: Estate Tax Returns in Paris and France, 1807-1994 - Summary Statistics </t>
  </si>
  <si>
    <t>Paris</t>
  </si>
  <si>
    <t>France</t>
  </si>
  <si>
    <t>France minus Paris</t>
  </si>
  <si>
    <t>N. decedents</t>
  </si>
  <si>
    <t>N. estate&gt;0</t>
  </si>
  <si>
    <t>Average estate</t>
  </si>
  <si>
    <t>20-yr +</t>
  </si>
  <si>
    <t>(all decedents)</t>
  </si>
  <si>
    <t>series only include total estate, not the number of the positive estates; moreover they only cover the post-1826 period; for</t>
  </si>
  <si>
    <t xml:space="preserve">1807-1887, and to net estates for the years 1902-1994. In 1902, the aggregate (net estate)/(gross estate) ratio was equal to </t>
  </si>
  <si>
    <t xml:space="preserve">0,91, and was approximately uniform across estate brackets, so that shares of top factiles in total estate were virtually identical </t>
  </si>
  <si>
    <t>for gross estates and net estates (with a gap smaller than 1%; data available for other years confirm this finding)</t>
  </si>
  <si>
    <t xml:space="preserve">starting in 1925). For 1902 we used the samples collected in the Paris archives (our 1807-1902 samples are always </t>
  </si>
  <si>
    <t xml:space="preserve">restricted to the city of Paris stricto sensu), and for 1913 we adjusted the figures reported in the Seine département </t>
  </si>
  <si>
    <t xml:space="preserve">tabulation compiled by the Finance Ministry on the basis of the Paris/Seine ratios observed for 1902 and 1925 (the Seine </t>
  </si>
  <si>
    <t>and Paris figures are virtually identical for top estates)</t>
  </si>
  <si>
    <r>
      <t>Sources</t>
    </r>
    <r>
      <rPr>
        <sz val="12"/>
        <rFont val="Arial"/>
        <family val="2"/>
      </rPr>
      <t xml:space="preserve"> : </t>
    </r>
    <r>
      <rPr>
        <u val="single"/>
        <sz val="12"/>
        <rFont val="Arial"/>
        <family val="2"/>
      </rPr>
      <t>N. decedents 20-yr +</t>
    </r>
    <r>
      <rPr>
        <sz val="12"/>
        <rFont val="Arial"/>
        <family val="2"/>
      </rPr>
      <t xml:space="preserve">: Etat-Civil data (published in </t>
    </r>
    <r>
      <rPr>
        <i/>
        <sz val="12"/>
        <rFont val="Arial"/>
        <family val="2"/>
      </rPr>
      <t>Annuaire Statistique de la Ville de Paris</t>
    </r>
    <r>
      <rPr>
        <sz val="12"/>
        <rFont val="Arial"/>
        <family val="2"/>
      </rPr>
      <t xml:space="preserve"> and </t>
    </r>
    <r>
      <rPr>
        <i/>
        <sz val="12"/>
        <rFont val="Arial"/>
        <family val="2"/>
      </rPr>
      <t xml:space="preserve">Annuaire </t>
    </r>
  </si>
  <si>
    <r>
      <t xml:space="preserve">Statistique de la France </t>
    </r>
    <r>
      <rPr>
        <sz val="12"/>
        <rFont val="Arial"/>
        <family val="2"/>
      </rPr>
      <t>(various issues))</t>
    </r>
  </si>
  <si>
    <r>
      <t>N. estate&gt;0 and average estate (all decedents) (Paris)</t>
    </r>
    <r>
      <rPr>
        <sz val="12"/>
        <rFont val="Arial"/>
        <family val="2"/>
      </rPr>
      <t xml:space="preserve">: </t>
    </r>
    <r>
      <rPr>
        <u val="single"/>
        <sz val="12"/>
        <rFont val="Arial"/>
        <family val="2"/>
      </rPr>
      <t>1807-1902</t>
    </r>
    <r>
      <rPr>
        <sz val="12"/>
        <rFont val="Arial"/>
        <family val="2"/>
      </rPr>
      <t xml:space="preserve">: Samples of individual estate tax returns collected in the </t>
    </r>
  </si>
  <si>
    <r>
      <t xml:space="preserve">Paris archives; </t>
    </r>
    <r>
      <rPr>
        <u val="single"/>
        <sz val="12"/>
        <rFont val="Arial"/>
        <family val="2"/>
      </rPr>
      <t>1913-1956</t>
    </r>
    <r>
      <rPr>
        <sz val="12"/>
        <rFont val="Arial"/>
        <family val="2"/>
      </rPr>
      <t xml:space="preserve"> :Tabulations of estate tax returns broken down by estate brackets and by </t>
    </r>
    <r>
      <rPr>
        <i/>
        <sz val="12"/>
        <rFont val="Arial"/>
        <family val="2"/>
      </rPr>
      <t>département</t>
    </r>
    <r>
      <rPr>
        <sz val="12"/>
        <rFont val="Arial"/>
        <family val="2"/>
      </rPr>
      <t xml:space="preserve"> published</t>
    </r>
  </si>
  <si>
    <r>
      <t xml:space="preserve">by the French Finance Ministry (see </t>
    </r>
    <r>
      <rPr>
        <i/>
        <sz val="12"/>
        <rFont val="Arial"/>
        <family val="2"/>
      </rPr>
      <t>Piketty (2001a, Appendix J)</t>
    </r>
    <r>
      <rPr>
        <sz val="12"/>
        <rFont val="Arial"/>
        <family val="2"/>
      </rPr>
      <t xml:space="preserve"> for the exact references of the official publications where</t>
    </r>
  </si>
  <si>
    <r>
      <t xml:space="preserve">the raw tabulations were originally published); </t>
    </r>
    <r>
      <rPr>
        <u val="single"/>
        <sz val="12"/>
        <rFont val="Arial"/>
        <family val="2"/>
      </rPr>
      <t>1994</t>
    </r>
    <r>
      <rPr>
        <sz val="12"/>
        <rFont val="Arial"/>
        <family val="2"/>
      </rPr>
      <t xml:space="preserve"> : National sample of individual estate tax returns released by</t>
    </r>
  </si>
  <si>
    <r>
      <t xml:space="preserve">the French Finance Ministry (DMTG sample; see </t>
    </r>
    <r>
      <rPr>
        <i/>
        <sz val="12"/>
        <rFont val="Arial"/>
        <family val="2"/>
      </rPr>
      <t>Piketty (2001a, Appendix J)</t>
    </r>
    <r>
      <rPr>
        <sz val="12"/>
        <rFont val="Arial"/>
        <family val="2"/>
      </rPr>
      <t xml:space="preserve">) </t>
    </r>
  </si>
  <si>
    <r>
      <t>N. estate&gt;0 and average estate (all decedents) (France)</t>
    </r>
    <r>
      <rPr>
        <sz val="12"/>
        <rFont val="Arial"/>
        <family val="2"/>
      </rPr>
      <t xml:space="preserve">: </t>
    </r>
    <r>
      <rPr>
        <u val="single"/>
        <sz val="12"/>
        <rFont val="Arial"/>
        <family val="2"/>
      </rPr>
      <t>1807-1902</t>
    </r>
    <r>
      <rPr>
        <sz val="12"/>
        <rFont val="Arial"/>
        <family val="2"/>
      </rPr>
      <t>: Annual aggregate series on total estate at death</t>
    </r>
  </si>
  <si>
    <r>
      <t xml:space="preserve">compiled by the French tax administration (see </t>
    </r>
    <r>
      <rPr>
        <i/>
        <sz val="12"/>
        <rFont val="Arial"/>
        <family val="2"/>
      </rPr>
      <t>Annuaire Statistique de la France 1966 - Résumé rétrospectif</t>
    </r>
    <r>
      <rPr>
        <sz val="12"/>
        <rFont val="Arial"/>
        <family val="2"/>
      </rPr>
      <t>, p.530) (these</t>
    </r>
  </si>
  <si>
    <r>
      <t xml:space="preserve">1807 and 1817 we assumed the same average estate ratio between Paris and the rest of France as in 1827); </t>
    </r>
  </si>
  <si>
    <r>
      <t>1913-1994</t>
    </r>
    <r>
      <rPr>
        <sz val="12"/>
        <rFont val="Arial"/>
        <family val="2"/>
      </rPr>
      <t xml:space="preserve"> : Same sources as above.</t>
    </r>
  </si>
  <si>
    <r>
      <t>Notes</t>
    </r>
    <r>
      <rPr>
        <sz val="12"/>
        <rFont val="Arial"/>
        <family val="2"/>
      </rPr>
      <t xml:space="preserve"> : (1) Average estates are measured in current French francs. Average estates refer to gross estates for the years </t>
    </r>
  </si>
  <si>
    <r>
      <t xml:space="preserve"> (2) The 1902-1913 tabulations published by the French Finance Ministry are for the Seine </t>
    </r>
    <r>
      <rPr>
        <i/>
        <sz val="12"/>
        <rFont val="Arial"/>
        <family val="2"/>
      </rPr>
      <t>département</t>
    </r>
    <r>
      <rPr>
        <sz val="12"/>
        <rFont val="Arial"/>
        <family val="2"/>
      </rPr>
      <t>, which at that time</t>
    </r>
  </si>
  <si>
    <r>
      <t xml:space="preserve">included a number of small suburban areas in addition to the city of Paris (the Seine </t>
    </r>
    <r>
      <rPr>
        <i/>
        <sz val="12"/>
        <rFont val="Arial"/>
        <family val="2"/>
      </rPr>
      <t>départment</t>
    </r>
    <r>
      <rPr>
        <sz val="12"/>
        <rFont val="Arial"/>
        <family val="2"/>
      </rPr>
      <t xml:space="preserve"> was restricted to the city</t>
    </r>
  </si>
  <si>
    <r>
      <t xml:space="preserve">of Paris in 1930, but the tabulations were compiled separately for the city of Paris and the rest of the Seine </t>
    </r>
    <r>
      <rPr>
        <i/>
        <sz val="12"/>
        <rFont val="Arial"/>
        <family val="2"/>
      </rPr>
      <t>département</t>
    </r>
  </si>
  <si>
    <t>Ratio av. estate</t>
  </si>
  <si>
    <t>Paris/(France</t>
  </si>
  <si>
    <t>minus Paris)</t>
  </si>
  <si>
    <t>N. decedents (20-yr +)</t>
  </si>
  <si>
    <t>Average estate (all decedents)</t>
  </si>
  <si>
    <t>Aggregate inheritance flow (millions)</t>
  </si>
  <si>
    <t>(current francs)</t>
  </si>
  <si>
    <t>Table A2: Inheritance in Paris, 1912-1932 - Negative estates &amp; children estates</t>
  </si>
  <si>
    <t>N. children estate (less than 20-yr-old)</t>
  </si>
  <si>
    <t>(1912 francs)</t>
  </si>
  <si>
    <r>
      <t xml:space="preserve">Consumer price index </t>
    </r>
    <r>
      <rPr>
        <sz val="10"/>
        <rFont val="Arial"/>
        <family val="2"/>
      </rPr>
      <t>(1912=100)</t>
    </r>
  </si>
  <si>
    <r>
      <t xml:space="preserve">Stock price index (Paris) </t>
    </r>
    <r>
      <rPr>
        <sz val="10"/>
        <rFont val="Arial"/>
        <family val="2"/>
      </rPr>
      <t>(1912=100)</t>
    </r>
  </si>
  <si>
    <r>
      <t xml:space="preserve">Real estate price index (Paris) </t>
    </r>
    <r>
      <rPr>
        <sz val="10"/>
        <rFont val="Arial"/>
        <family val="2"/>
      </rPr>
      <t>(1912=100)</t>
    </r>
  </si>
  <si>
    <t xml:space="preserve">Table A1: Inheritance in Paris, 1912-1932 - Summary Statistics </t>
  </si>
  <si>
    <t>(nominal index, 1912=100)</t>
  </si>
  <si>
    <t>CPI</t>
  </si>
  <si>
    <t>SPI</t>
  </si>
  <si>
    <t>REPI</t>
  </si>
  <si>
    <t>Table A3: Inheritance in Paris, 1912-1932 - Nominal vs real indexes</t>
  </si>
  <si>
    <t>men</t>
  </si>
  <si>
    <t>Table A4: Inheritance in Paris, 1912-1932 - Gender patterns</t>
  </si>
  <si>
    <t>% women in decedents</t>
  </si>
  <si>
    <t>(men &amp; women)</t>
  </si>
  <si>
    <t>(men)</t>
  </si>
  <si>
    <t>(women)</t>
  </si>
  <si>
    <t>Wealth ratio men/women</t>
  </si>
  <si>
    <t>Average age of women decedents</t>
  </si>
  <si>
    <t>Average age of men decedents</t>
  </si>
  <si>
    <t>Average age of men+women decedents</t>
  </si>
  <si>
    <t>Memo: % sample with age information (men)</t>
  </si>
  <si>
    <t>Memo: % sample with age information (women)</t>
  </si>
  <si>
    <t>Memo: % sample with age information (men+women)</t>
  </si>
  <si>
    <t>Average age of decedents (France)</t>
  </si>
  <si>
    <t>(men + women)</t>
  </si>
  <si>
    <t xml:space="preserve">Table A5: Inheritance in Paris, 1912-1932 - Gender &amp; age patterns </t>
  </si>
  <si>
    <t xml:space="preserve">Table A6: Inheritance in Paris, 1912-1932 - Gender &amp; marital status patterns </t>
  </si>
  <si>
    <t>% with marital status = M (married), V (widows), D (divorced) or C (single)</t>
  </si>
  <si>
    <t>Average age by marital status</t>
  </si>
  <si>
    <t>men + women</t>
  </si>
  <si>
    <t>M</t>
  </si>
  <si>
    <t>V</t>
  </si>
  <si>
    <t>D</t>
  </si>
  <si>
    <t>C</t>
  </si>
  <si>
    <t>20-29</t>
  </si>
  <si>
    <t>30-39</t>
  </si>
  <si>
    <t>40-49</t>
  </si>
  <si>
    <t>50-59</t>
  </si>
  <si>
    <t>60-69</t>
  </si>
  <si>
    <t>70-79</t>
  </si>
  <si>
    <t>80+</t>
  </si>
  <si>
    <t xml:space="preserve">number of decedents by age group </t>
  </si>
  <si>
    <t>average estate (all decedents) by age group (current francs)</t>
  </si>
  <si>
    <t>average estate (all decedents) by age group (50-59=100)</t>
  </si>
  <si>
    <t>Table A7: Inheritance in Paris, 1912-1932 - Age-wealth profiles (men+women)</t>
  </si>
  <si>
    <t xml:space="preserve">Table A8: Inheritance in Paris, 1912-1932 - Age-marital status profiles </t>
  </si>
  <si>
    <t>P60</t>
  </si>
  <si>
    <t>P70</t>
  </si>
  <si>
    <t>P80</t>
  </si>
  <si>
    <t>P90</t>
  </si>
  <si>
    <t>P95</t>
  </si>
  <si>
    <t>P99</t>
  </si>
  <si>
    <t>P99.9</t>
  </si>
  <si>
    <t>P50</t>
  </si>
  <si>
    <t>P50-60</t>
  </si>
  <si>
    <t>P60-70</t>
  </si>
  <si>
    <t>P70-80</t>
  </si>
  <si>
    <t>P80-90</t>
  </si>
  <si>
    <t>P90-95</t>
  </si>
  <si>
    <t>P95-99</t>
  </si>
  <si>
    <t>P99-99.9</t>
  </si>
  <si>
    <t>P99.9-100</t>
  </si>
  <si>
    <t>Percentiles thresholds (current francs)</t>
  </si>
  <si>
    <t xml:space="preserve">Wealth shares per fractile </t>
  </si>
  <si>
    <t>Average age per fractile</t>
  </si>
  <si>
    <t>P0-50</t>
  </si>
  <si>
    <t>P0</t>
  </si>
  <si>
    <t>Average estate (all decedents)       (real index using various price indexes, 1912 = 100)</t>
  </si>
  <si>
    <r>
      <t xml:space="preserve">Average asset price index </t>
    </r>
    <r>
      <rPr>
        <sz val="10"/>
        <rFont val="Arial"/>
        <family val="2"/>
      </rPr>
      <t>(1912=100) (national accounts)</t>
    </r>
  </si>
  <si>
    <t>API</t>
  </si>
  <si>
    <t xml:space="preserve">Liabilities as a fraction of gross assets  </t>
  </si>
  <si>
    <t>All</t>
  </si>
  <si>
    <t>All men</t>
  </si>
  <si>
    <t xml:space="preserve">Real estate assets as a fraction of gross assets  </t>
  </si>
  <si>
    <t xml:space="preserve">Paris real estate assets as a fraction of gross assets  </t>
  </si>
  <si>
    <t xml:space="preserve">Out-of-Paris real estate assets as a fraction of gross assets  </t>
  </si>
  <si>
    <t xml:space="preserve">Average gross assets </t>
  </si>
  <si>
    <t>Average liabilities</t>
  </si>
  <si>
    <t xml:space="preserve">Average real estate assets </t>
  </si>
  <si>
    <t xml:space="preserve">Average personal estate assets </t>
  </si>
  <si>
    <t>n</t>
  </si>
  <si>
    <t>netestate</t>
  </si>
  <si>
    <t>grossassets</t>
  </si>
  <si>
    <t>liabilities</t>
  </si>
  <si>
    <t>realestate</t>
  </si>
  <si>
    <t>personalestate</t>
  </si>
  <si>
    <t>(% average gross assets)</t>
  </si>
  <si>
    <t xml:space="preserve">N. obs. </t>
  </si>
  <si>
    <t>Table A11: Inheritance in Paris, 1912-1932 - Asset composition: liabilities &amp; real estate (full sample)</t>
  </si>
  <si>
    <t>inc. Foreign equity</t>
  </si>
  <si>
    <t>inc. Foreign private bonds</t>
  </si>
  <si>
    <t>inc. Foreign govt bonds</t>
  </si>
  <si>
    <t>inc. Cash</t>
  </si>
  <si>
    <t>inc. Pension income</t>
  </si>
  <si>
    <t>(as a fraction of total gross assets)</t>
  </si>
  <si>
    <t>financialassets</t>
  </si>
  <si>
    <t>equity</t>
  </si>
  <si>
    <t>equityforeign</t>
  </si>
  <si>
    <t>privatebonds</t>
  </si>
  <si>
    <t>privatebondsforeign</t>
  </si>
  <si>
    <t>publicbonds</t>
  </si>
  <si>
    <t>publicbondsforeign</t>
  </si>
  <si>
    <t>cashtotal</t>
  </si>
  <si>
    <t>othertotal</t>
  </si>
  <si>
    <t>furnitures</t>
  </si>
  <si>
    <t>(2) Financial assets</t>
  </si>
  <si>
    <t>(1)     Real estate assets</t>
  </si>
  <si>
    <t>(3) Furnitures</t>
  </si>
  <si>
    <t>inc.:    (2a) Equity</t>
  </si>
  <si>
    <t>inc.:   (2b) Private bonds</t>
  </si>
  <si>
    <t>inc.:    (2c)   Govt bonds</t>
  </si>
  <si>
    <t>inc.:    (2e) Other assets</t>
  </si>
  <si>
    <t>inc. Pers. bonds &amp; loans</t>
  </si>
  <si>
    <t>inc. Other current income</t>
  </si>
  <si>
    <t>inc. Dowries</t>
  </si>
  <si>
    <t>(0)     Liabilities</t>
  </si>
  <si>
    <t>inc. Legacies</t>
  </si>
  <si>
    <t>personalbonds</t>
  </si>
  <si>
    <t>cash</t>
  </si>
  <si>
    <t>dowries</t>
  </si>
  <si>
    <t>legacies</t>
  </si>
  <si>
    <t>pension</t>
  </si>
  <si>
    <t>otherincome</t>
  </si>
  <si>
    <t>inc.:    (2d) Cash &amp; bank accou.</t>
  </si>
  <si>
    <t>(total population of decedents with positive net estate)</t>
  </si>
  <si>
    <t>top 1%</t>
  </si>
  <si>
    <t>Memo: Total foreign assets</t>
  </si>
  <si>
    <t>top 0.1%</t>
  </si>
  <si>
    <t>inc. Paris real estate</t>
  </si>
  <si>
    <t>inc. Out-of-Paris real estate</t>
  </si>
  <si>
    <t>realestateparis</t>
  </si>
  <si>
    <t>realestateprovince</t>
  </si>
  <si>
    <t>P60-90</t>
  </si>
  <si>
    <t>80-+</t>
  </si>
  <si>
    <t>(memo: all deced., France)</t>
  </si>
  <si>
    <t>Note: numbers in bold = standard error particularly big (25% instead of 10% of cell average; see below); a correction might be justified</t>
  </si>
  <si>
    <t>N.  decedents with net estate&gt;0   (&amp; 20-yr +)</t>
  </si>
  <si>
    <t>% decedents  with net estate&gt;0</t>
  </si>
  <si>
    <t>Average estate (net estate&gt;0)</t>
  </si>
  <si>
    <t>N. decedents with net estate&lt;0 (&amp; 20-yr +)</t>
  </si>
  <si>
    <t>Average net estate&lt;0</t>
  </si>
  <si>
    <t>Average children net estate</t>
  </si>
  <si>
    <t>% negative net estate flow in aggregate inheritance flow</t>
  </si>
  <si>
    <t>% children estate flow in aggregate inheritance flow</t>
  </si>
  <si>
    <t xml:space="preserve">Aggregate inheritance flow </t>
  </si>
  <si>
    <t>(net estate&gt;0)</t>
  </si>
  <si>
    <t>(net estate=0 or &lt;0)</t>
  </si>
  <si>
    <t>% decedents with net estate&gt;0</t>
  </si>
  <si>
    <t>% decedents (net estate&gt;0) with marital status information</t>
  </si>
  <si>
    <t>men only</t>
  </si>
  <si>
    <t>women only</t>
  </si>
  <si>
    <t>average estate (net estate&gt;0) by age group (current francs)</t>
  </si>
  <si>
    <t>average estate (net estate&gt;0) by age group (50-59=100)</t>
  </si>
  <si>
    <t>% of decedents with net estate&gt;0 by age group</t>
  </si>
  <si>
    <t xml:space="preserve">number of decedents with net estate&gt;0 by age group </t>
  </si>
  <si>
    <t>standard deviation of estates (net estate&gt;0) by age group</t>
  </si>
  <si>
    <t>(standard deviation)/(average estate) (net estate&gt;0) by age group</t>
  </si>
  <si>
    <t>(standard error)/(average estate) (net estate&gt;0) by age group</t>
  </si>
  <si>
    <t xml:space="preserve">% married decedents by age group </t>
  </si>
  <si>
    <t>Table A9: Inheritance in Paris, 1912-1932 - Wealth concentration (fractiles of net estate)</t>
  </si>
  <si>
    <t>Average net estate per fractile (current francs)</t>
  </si>
  <si>
    <t>Full sample (all decedents with net estate&gt;0)</t>
  </si>
  <si>
    <t>Subsample of decedents with net estate&gt;0 &amp; detailed asset data (weighted averages)</t>
  </si>
  <si>
    <t>Sampling rate</t>
  </si>
  <si>
    <t>Ratios (subsample weighted averages)/(full sample averages)</t>
  </si>
  <si>
    <t xml:space="preserve">Average net estate </t>
  </si>
  <si>
    <t xml:space="preserve">Average personal estate assets (residual) </t>
  </si>
  <si>
    <t xml:space="preserve">Average personal estate assets (observed) </t>
  </si>
  <si>
    <t xml:space="preserve">Table A14: Inheritance in Paris, 1912-1932 - community assets vs own assets by marital status &amp; gender </t>
  </si>
  <si>
    <t>Total</t>
  </si>
  <si>
    <t>N. obs. in subsample by marital status</t>
  </si>
  <si>
    <t>Not Av.</t>
  </si>
  <si>
    <t>% subsample by marital status</t>
  </si>
  <si>
    <t>netestate60</t>
  </si>
  <si>
    <t>netestate70</t>
  </si>
  <si>
    <t>netestate80</t>
  </si>
  <si>
    <t>netestate90</t>
  </si>
  <si>
    <t>netestate95</t>
  </si>
  <si>
    <t>netestate99</t>
  </si>
  <si>
    <t>netestate999</t>
  </si>
  <si>
    <t>Number of full-sample observations by fractile (net estate&gt;0)</t>
  </si>
  <si>
    <t>Sampling rate by fractile (net estate&gt;0)</t>
  </si>
  <si>
    <t>Target sampling rates by fractile (net estate&gt;0)</t>
  </si>
  <si>
    <t>samplingrate60</t>
  </si>
  <si>
    <t>samplingrate70</t>
  </si>
  <si>
    <t>samplingrate80</t>
  </si>
  <si>
    <t>samplingrate90</t>
  </si>
  <si>
    <t>samplingrate95</t>
  </si>
  <si>
    <t>samplingrate99</t>
  </si>
  <si>
    <t>samplingrate999</t>
  </si>
  <si>
    <t>samplingrate</t>
  </si>
  <si>
    <t xml:space="preserve">Table A10: Inheritance in Paris, 1912-1932 - Full sample vs subsample  </t>
  </si>
  <si>
    <t>mat0</t>
  </si>
  <si>
    <t>matM0</t>
  </si>
  <si>
    <t>matC0</t>
  </si>
  <si>
    <t>matV0</t>
  </si>
  <si>
    <t>matD0</t>
  </si>
  <si>
    <t>com010</t>
  </si>
  <si>
    <t>com011</t>
  </si>
  <si>
    <t>com012</t>
  </si>
  <si>
    <t>com013</t>
  </si>
  <si>
    <t>com014</t>
  </si>
  <si>
    <t>own010</t>
  </si>
  <si>
    <t>own011</t>
  </si>
  <si>
    <t>own012</t>
  </si>
  <si>
    <t>own013</t>
  </si>
  <si>
    <t>own014</t>
  </si>
  <si>
    <t>com01</t>
  </si>
  <si>
    <t>own01</t>
  </si>
  <si>
    <t>% subsample with community assets &gt;0 (weighted)</t>
  </si>
  <si>
    <t>% subsample with own assets &gt;0 (weighted)</t>
  </si>
  <si>
    <t>% subsample with community assets &gt;0 (unweighted)</t>
  </si>
  <si>
    <t>% subsample with own assets &gt;0 (unweighted)</t>
  </si>
  <si>
    <t>All married decedents (men + women)</t>
  </si>
  <si>
    <t>% decedents with community assets &gt;0 (weighted)</t>
  </si>
  <si>
    <t>% decedents with own assets &gt;0 (weighted)</t>
  </si>
  <si>
    <t>com0160</t>
  </si>
  <si>
    <t>com0170</t>
  </si>
  <si>
    <t>com0180</t>
  </si>
  <si>
    <t>com0190</t>
  </si>
  <si>
    <t>com0195</t>
  </si>
  <si>
    <t>com0199</t>
  </si>
  <si>
    <t>com01999</t>
  </si>
  <si>
    <t>own0160</t>
  </si>
  <si>
    <t>own0170</t>
  </si>
  <si>
    <t>own0180</t>
  </si>
  <si>
    <t>own0190</t>
  </si>
  <si>
    <t>own0195</t>
  </si>
  <si>
    <t>own0199</t>
  </si>
  <si>
    <t>own01999</t>
  </si>
  <si>
    <t>All married decedents (men only)</t>
  </si>
  <si>
    <t>All married decedents (women only)</t>
  </si>
  <si>
    <t>Table A15: Inheritance in Paris, 1912-1932 - community assets vs own assets by fractiles of net estate</t>
  </si>
  <si>
    <t>Table A12: Inheritance in Paris, 1912-1932 - Detailed asset composition by fractiles of net estate (subsample)</t>
  </si>
  <si>
    <t>Table A13: Inheritance in Paris, 1912-1932 - Detailed asset composition by age groups (subsample)</t>
  </si>
  <si>
    <t>comliabilities</t>
  </si>
  <si>
    <t>comrealestate</t>
  </si>
  <si>
    <t>comrealestateparis</t>
  </si>
  <si>
    <t>comrealestateprovince</t>
  </si>
  <si>
    <t>comfinancialassets</t>
  </si>
  <si>
    <t>comequity</t>
  </si>
  <si>
    <t>comequityforeign</t>
  </si>
  <si>
    <t>comprivatebonds</t>
  </si>
  <si>
    <t>comprivatebondsforeign</t>
  </si>
  <si>
    <t>compersonalbonds</t>
  </si>
  <si>
    <t>compublicbonds</t>
  </si>
  <si>
    <t>compublicbondsforeign</t>
  </si>
  <si>
    <t>comcashtotal</t>
  </si>
  <si>
    <t>comcash</t>
  </si>
  <si>
    <t>comothertotal</t>
  </si>
  <si>
    <t>comdowries</t>
  </si>
  <si>
    <t>comlegacies</t>
  </si>
  <si>
    <t>compension</t>
  </si>
  <si>
    <t>comotherincome</t>
  </si>
  <si>
    <t>comfurnitures</t>
  </si>
  <si>
    <t>(as a fraction of total gross community or own assets)</t>
  </si>
  <si>
    <t>ownliabilities</t>
  </si>
  <si>
    <t>ownrealestate</t>
  </si>
  <si>
    <t>ownrealestateparis</t>
  </si>
  <si>
    <t>ownrealestateprovince</t>
  </si>
  <si>
    <t>ownfinancialassets</t>
  </si>
  <si>
    <t>ownequity</t>
  </si>
  <si>
    <t>ownequityforeign</t>
  </si>
  <si>
    <t>ownprivatebonds</t>
  </si>
  <si>
    <t>ownprivatebondsforeign</t>
  </si>
  <si>
    <t>ownpersonalbonds</t>
  </si>
  <si>
    <t>ownpublicbonds</t>
  </si>
  <si>
    <t>ownpublicbondsforeign</t>
  </si>
  <si>
    <t>owncashtotal</t>
  </si>
  <si>
    <t>owncash</t>
  </si>
  <si>
    <t>ownothertotal</t>
  </si>
  <si>
    <t>owndowries</t>
  </si>
  <si>
    <t>ownlegacies</t>
  </si>
  <si>
    <t>ownpension</t>
  </si>
  <si>
    <t>ownotherinowne</t>
  </si>
  <si>
    <t>ownfurnitures</t>
  </si>
  <si>
    <t>Table A16: Inheritance in Paris, 1912-1932 - Detailed asset composition: community assets vs own assets</t>
  </si>
  <si>
    <t>Table A17: Inheritance in Paris, 1912-1932 - Community vs own assets (married decedents with community assets)</t>
  </si>
  <si>
    <t>All subsample married decedents with net estate&gt;0 &amp; community assets&gt;0</t>
  </si>
  <si>
    <t xml:space="preserve">N. obs.  </t>
  </si>
  <si>
    <t>netestatecalc</t>
  </si>
  <si>
    <r>
      <t xml:space="preserve">Average net estate </t>
    </r>
    <r>
      <rPr>
        <sz val="10"/>
        <rFont val="Arial"/>
        <family val="2"/>
      </rPr>
      <t>(reported)</t>
    </r>
  </si>
  <si>
    <t>comestate</t>
  </si>
  <si>
    <t>comestatecalc</t>
  </si>
  <si>
    <t>% with own assets&gt;0</t>
  </si>
  <si>
    <r>
      <t xml:space="preserve">Average own estate </t>
    </r>
    <r>
      <rPr>
        <sz val="10"/>
        <rFont val="Arial"/>
        <family val="2"/>
      </rPr>
      <t>(reported)</t>
    </r>
  </si>
  <si>
    <t>ownestate</t>
  </si>
  <si>
    <t>ownestatecalc</t>
  </si>
  <si>
    <r>
      <t xml:space="preserve">Average net estate </t>
    </r>
    <r>
      <rPr>
        <sz val="10"/>
        <rFont val="Arial"/>
        <family val="2"/>
      </rPr>
      <t>(</t>
    </r>
    <r>
      <rPr>
        <sz val="10"/>
        <rFont val="Arial Narrow"/>
        <family val="2"/>
      </rPr>
      <t>computed)</t>
    </r>
  </si>
  <si>
    <t>Ratio</t>
  </si>
  <si>
    <r>
      <t xml:space="preserve">Average com. estate </t>
    </r>
    <r>
      <rPr>
        <sz val="10"/>
        <rFont val="Arial"/>
        <family val="2"/>
      </rPr>
      <t>(reported)</t>
    </r>
  </si>
  <si>
    <r>
      <t xml:space="preserve">Average com. estate </t>
    </r>
    <r>
      <rPr>
        <sz val="10"/>
        <rFont val="Arial Narrow"/>
        <family val="2"/>
      </rPr>
      <t>(computed)</t>
    </r>
  </si>
  <si>
    <r>
      <t xml:space="preserve">Average own estate </t>
    </r>
    <r>
      <rPr>
        <sz val="10"/>
        <rFont val="Arial Narrow"/>
        <family val="2"/>
      </rPr>
      <t>(computed)</t>
    </r>
  </si>
  <si>
    <t>own share</t>
  </si>
  <si>
    <t>com. share</t>
  </si>
  <si>
    <t>(reported)</t>
  </si>
  <si>
    <t>(computed)</t>
  </si>
  <si>
    <t>Composition of community assets (all subsample married decedents with net estate&gt;0 &amp; community assets&gt;0)</t>
  </si>
  <si>
    <t>Composition of own assets (subsample married decedents with net estate&gt;0 &amp; community assets&gt;0 &amp; own assets&gt;0)</t>
  </si>
  <si>
    <t>Composition of own assets (subsample married male decedents with net estate&gt;0 &amp; community assets&gt;0 &amp; own assets&gt;0)</t>
  </si>
  <si>
    <t>Composition of own assets (subsample married female decedents with net estate&gt;0 &amp; community assets&gt;0 &amp; own assets&gt;0)</t>
  </si>
  <si>
    <t>Subsample married decedents with net estate&gt;0 &amp; community assets&gt;0 &amp; own assets&gt;0</t>
  </si>
  <si>
    <t>Subsample married decedents with net estate&gt;0 &amp; community assets&gt;0 &amp; own assets=0</t>
  </si>
  <si>
    <t>(rep.)</t>
  </si>
  <si>
    <t>(comp.)</t>
  </si>
  <si>
    <t>share in aggregate estate flow</t>
  </si>
  <si>
    <t>Subsample married male decedents with net estate&gt;0 &amp; community assets&gt;0</t>
  </si>
  <si>
    <t>Subsample married male decedents with net estate&gt;0 &amp; community assets&gt;0 &amp; own assets&gt;0</t>
  </si>
  <si>
    <t>Subsample married male decedents with net estate&gt;0 &amp; community assets&gt;0 &amp; own assets=0</t>
  </si>
  <si>
    <t>Subsample married female decedents with net estate&gt;0 &amp; community assets&gt;0</t>
  </si>
  <si>
    <t>Subsample married female decedents with net estate&gt;0 &amp; community assets&gt;0 &amp; own assets&gt;0</t>
  </si>
  <si>
    <t>Subsample married female decedents with net estate&gt;0 &amp; community assets&gt;0 &amp; own assets=0</t>
  </si>
  <si>
    <t>ownbuyback01</t>
  </si>
  <si>
    <t>ownbuyback</t>
  </si>
  <si>
    <t>ownreward01</t>
  </si>
  <si>
    <t>ownreward</t>
  </si>
  <si>
    <t>ownestatecorr</t>
  </si>
  <si>
    <t>Table A18: Inheritance in Paris, 1912-1932 - Buybacks &amp; rewards (married decedents with community assets)</t>
  </si>
  <si>
    <t>spousebuyback01</t>
  </si>
  <si>
    <t>spousebuyback</t>
  </si>
  <si>
    <t>spousereward01</t>
  </si>
  <si>
    <t>spousereward</t>
  </si>
  <si>
    <t>% with own buyback &gt;0</t>
  </si>
  <si>
    <t>Average buyback (% own estate)</t>
  </si>
  <si>
    <t>Average reward (% own estate)</t>
  </si>
  <si>
    <t>% with spouse buyback &gt;0</t>
  </si>
  <si>
    <t>Own buyback - reward (% own estate)</t>
  </si>
  <si>
    <t>% with own reward  &gt;0</t>
  </si>
  <si>
    <t>% with spouse reward  &gt;0</t>
  </si>
  <si>
    <t>Spouse buyback - reward (% own estate)</t>
  </si>
  <si>
    <t>Total buyback - reward (% own estate)</t>
  </si>
  <si>
    <t>Total buyback - reward (% com. estate)</t>
  </si>
  <si>
    <t>Own buyback - reward (% com estate)</t>
  </si>
  <si>
    <t>Spouse buyback - reward (% com estate)</t>
  </si>
  <si>
    <t>owncom</t>
  </si>
  <si>
    <t>spousecom</t>
  </si>
  <si>
    <t>1912: buybacks &amp; rewards are almost gender-neutral (a bit more buybacks on women's own assets than one men's own assets, but gap not very large)</t>
  </si>
  <si>
    <t xml:space="preserve">1922-1927-1932: when men die first, much bigger buybacks on women's own assets than on men's own assets; but gender-neutral again when women marry first! </t>
  </si>
  <si>
    <t>&gt;&gt;&gt; two types of effects to be distinguished: (1) initial correlation between men's &amp; women's own assets levels (correlation looks pretty close to 1, but probably</t>
  </si>
  <si>
    <t>more men woth zero own assets marrying to women with large own assets than the opposite)</t>
  </si>
  <si>
    <t>(2) how assets are used during marriage (women's own assets might more often be sold to purchase other assets)</t>
  </si>
  <si>
    <t>Note: On this table "computed" means computed from the sum of assets (minus liabilities) of the various categories</t>
  </si>
  <si>
    <t>netestatecorr</t>
  </si>
  <si>
    <t xml:space="preserve">Average corr. own estate </t>
  </si>
  <si>
    <t xml:space="preserve">Average corr. com. estate </t>
  </si>
  <si>
    <t>comestatecorr</t>
  </si>
  <si>
    <t>Capitalized value of corr. own estate with D-I = 30 years and average return to assets r=…</t>
  </si>
  <si>
    <t>Share of inherited wealth in aggregate wealth as a function of the capitalization factor</t>
  </si>
  <si>
    <t>Subsample male married decedents with net estate&gt;0 &amp; community assets&gt;0</t>
  </si>
  <si>
    <t>Subsample female married decedents with net estate&gt;0 &amp; community assets&gt;0</t>
  </si>
  <si>
    <t>Modigliani definition (r=0%)</t>
  </si>
  <si>
    <t>Kotlikoff-Summers definition (r=3%)</t>
  </si>
  <si>
    <t>inheritedshare20</t>
  </si>
  <si>
    <t>inheritedshare30</t>
  </si>
  <si>
    <t>inheritedshare40</t>
  </si>
  <si>
    <t>inheritedshare50</t>
  </si>
  <si>
    <t>inheritedshare60</t>
  </si>
  <si>
    <t>inheritedshare70</t>
  </si>
  <si>
    <t>inheritedshare80</t>
  </si>
  <si>
    <t>Kotlikoff-Summers definition (r=5%)</t>
  </si>
  <si>
    <t>Table A19: Inheritance in Paris, 1912-1932 - Inherited wealth vs self-made wealth                                                                  (Modigliani vs Kotlikoff-Summers definitions)</t>
  </si>
  <si>
    <t>Share of inherited wealth by fractiles of net estate  (D-I=30 for all fractiles)</t>
  </si>
  <si>
    <t>Share of inherited wealth by age group     (I=30 for all age groups, except I=20 for 20-29)</t>
  </si>
  <si>
    <t>Share of inherited wealth by age group     (D-I=30 for all age groups)</t>
  </si>
  <si>
    <t>inheritedshare90</t>
  </si>
  <si>
    <t>inheritedshare95</t>
  </si>
  <si>
    <t>inheritedshare99</t>
  </si>
  <si>
    <t>inheritedshare999</t>
  </si>
  <si>
    <t>r=0%</t>
  </si>
  <si>
    <t>Definitons of savers and heirs follow Piketty 2009, section 7.3</t>
  </si>
  <si>
    <t>inheritedwealthheirs</t>
  </si>
  <si>
    <t>netestateheirs</t>
  </si>
  <si>
    <t>Share of inherited wealth</t>
  </si>
  <si>
    <t>r=3%</t>
  </si>
  <si>
    <t>r=5%</t>
  </si>
  <si>
    <t>ratio</t>
  </si>
  <si>
    <r>
      <t xml:space="preserve">% pure savers </t>
    </r>
    <r>
      <rPr>
        <sz val="10"/>
        <rFont val="Arial Narrow"/>
        <family val="2"/>
      </rPr>
      <t>(wealth &gt; capitalized inheritance = 0)</t>
    </r>
  </si>
  <si>
    <r>
      <t xml:space="preserve">% heirs-savers </t>
    </r>
    <r>
      <rPr>
        <sz val="10"/>
        <rFont val="Arial Narrow"/>
        <family val="2"/>
      </rPr>
      <t>(wealth &gt; capitalized inheritance &gt; 0)</t>
    </r>
  </si>
  <si>
    <t>Average net estate of pure savers</t>
  </si>
  <si>
    <t>Wealth share of pure savers</t>
  </si>
  <si>
    <t>inc. average capitalized corr. own estate</t>
  </si>
  <si>
    <t>inc. Inherited wealth share</t>
  </si>
  <si>
    <t>Wealth share of heirs-savers</t>
  </si>
  <si>
    <t xml:space="preserve">Table A20: Inheritance in Paris, 1912-1932 - Inherited wealth vs self-made wealth                                                                                (micro-level definitions: pure heirs vs heirs-savers vs pure savers) </t>
  </si>
  <si>
    <r>
      <t xml:space="preserve">% pure heirs </t>
    </r>
    <r>
      <rPr>
        <sz val="10"/>
        <rFont val="Arial Narrow"/>
        <family val="2"/>
      </rPr>
      <t>(wealth &lt; capitalized inheritance &gt; 0)</t>
    </r>
  </si>
  <si>
    <t>Average net estate of heirs- savers</t>
  </si>
  <si>
    <t>Average net estate of pure heirs</t>
  </si>
  <si>
    <t>Wealth share of pure heirs</t>
  </si>
  <si>
    <t>Total share of self-made wealth</t>
  </si>
  <si>
    <t>Total share of inherited wealth</t>
  </si>
  <si>
    <t>puresavers01</t>
  </si>
  <si>
    <t>netestatepuresavers</t>
  </si>
  <si>
    <t>sharepuresavers</t>
  </si>
  <si>
    <t>heirssavers01</t>
  </si>
  <si>
    <t>netestateheirssavers</t>
  </si>
  <si>
    <t>inheritedwealthheirssavers</t>
  </si>
  <si>
    <t>shareheirssavers</t>
  </si>
  <si>
    <t>shareheirssaversinh</t>
  </si>
  <si>
    <t>pureheirs01</t>
  </si>
  <si>
    <t>netestatepureheirs</t>
  </si>
  <si>
    <t>inheritedwealthpureheirs</t>
  </si>
  <si>
    <t>sharepureheirs</t>
  </si>
  <si>
    <t>P99-100</t>
  </si>
  <si>
    <t>P90-99</t>
  </si>
  <si>
    <t xml:space="preserve">% pure savers  </t>
  </si>
  <si>
    <t xml:space="preserve">% heirs-savers  </t>
  </si>
  <si>
    <t xml:space="preserve">% pure heirs  </t>
  </si>
  <si>
    <t>puresavers0160</t>
  </si>
  <si>
    <t>puresavers0190</t>
  </si>
  <si>
    <t>puresavers0199</t>
  </si>
  <si>
    <t>heirssavers0160</t>
  </si>
  <si>
    <t>heirssavers0190</t>
  </si>
  <si>
    <t>heirssavers0199</t>
  </si>
  <si>
    <t>pureheirs0160</t>
  </si>
  <si>
    <t>pureheirs0190</t>
  </si>
  <si>
    <t>pureheirs0199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</si>
</sst>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\$#,##0\ ;\(\$#,##0\)"/>
    <numFmt numFmtId="167" formatCode="\$#,##0.00\ ;\(\$#,##0.00\)"/>
    <numFmt numFmtId="168" formatCode="0.0"/>
    <numFmt numFmtId="169" formatCode="0.0%"/>
    <numFmt numFmtId="170" formatCode="#,##0.0"/>
    <numFmt numFmtId="171" formatCode="0.000%"/>
    <numFmt numFmtId="172" formatCode="0.0E+00"/>
    <numFmt numFmtId="173" formatCode="0E+00"/>
    <numFmt numFmtId="174" formatCode="#,##0.000"/>
    <numFmt numFmtId="175" formatCode="0.0000%"/>
    <numFmt numFmtId="176" formatCode="#,##0.0000"/>
    <numFmt numFmtId="177" formatCode="#,##0.00000"/>
  </numFmts>
  <fonts count="50">
    <font>
      <sz val="12"/>
      <color indexed="24"/>
      <name val="Arial"/>
      <family val="0"/>
    </font>
    <font>
      <b/>
      <sz val="8"/>
      <color indexed="24"/>
      <name val="Times New Roman"/>
      <family val="0"/>
    </font>
    <font>
      <sz val="8"/>
      <color indexed="24"/>
      <name val="Times New Roman"/>
      <family val="0"/>
    </font>
    <font>
      <sz val="8"/>
      <color indexed="24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sz val="7"/>
      <name val="Helvetica"/>
      <family val="0"/>
    </font>
    <font>
      <sz val="10"/>
      <color indexed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b/>
      <u val="single"/>
      <sz val="12"/>
      <name val="Arial"/>
      <family val="2"/>
    </font>
    <font>
      <i/>
      <sz val="12"/>
      <color indexed="24"/>
      <name val="Arial"/>
      <family val="2"/>
    </font>
    <font>
      <sz val="12"/>
      <color indexed="8"/>
      <name val="Arial"/>
      <family val="0"/>
    </font>
    <font>
      <sz val="10"/>
      <color indexed="8"/>
      <name val="Arial Narrow"/>
      <family val="2"/>
    </font>
    <font>
      <i/>
      <sz val="12"/>
      <color indexed="8"/>
      <name val="Arial"/>
      <family val="0"/>
    </font>
    <font>
      <i/>
      <sz val="10"/>
      <color indexed="8"/>
      <name val="Arial Narrow"/>
      <family val="2"/>
    </font>
    <font>
      <i/>
      <sz val="12"/>
      <name val="Arial Narrow"/>
      <family val="2"/>
    </font>
    <font>
      <b/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24"/>
      <name val="Arial"/>
      <family val="2"/>
    </font>
    <font>
      <sz val="11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color indexed="24"/>
      <name val="Arial Narrow"/>
      <family val="2"/>
    </font>
    <font>
      <b/>
      <sz val="10"/>
      <color indexed="24"/>
      <name val="Arial Narrow"/>
      <family val="2"/>
    </font>
    <font>
      <i/>
      <sz val="10"/>
      <color indexed="24"/>
      <name val="Arial Narrow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9"/>
      <color indexed="24"/>
      <name val="Arial Narrow"/>
      <family val="2"/>
    </font>
    <font>
      <sz val="11"/>
      <color indexed="24"/>
      <name val="Arial"/>
      <family val="2"/>
    </font>
    <font>
      <sz val="9"/>
      <color indexed="24"/>
      <name val="Arial"/>
      <family val="0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1"/>
      <name val="Arial Narrow"/>
      <family val="2"/>
    </font>
    <font>
      <b/>
      <sz val="10"/>
      <color indexed="24"/>
      <name val="Arial"/>
      <family val="2"/>
    </font>
    <font>
      <i/>
      <sz val="11"/>
      <name val="Arial"/>
      <family val="2"/>
    </font>
    <font>
      <i/>
      <sz val="11"/>
      <color indexed="24"/>
      <name val="Arial"/>
      <family val="2"/>
    </font>
    <font>
      <b/>
      <sz val="11"/>
      <color indexed="24"/>
      <name val="Arial"/>
      <family val="2"/>
    </font>
    <font>
      <i/>
      <sz val="10"/>
      <name val="Arial"/>
      <family val="2"/>
    </font>
    <font>
      <i/>
      <sz val="10"/>
      <color indexed="24"/>
      <name val="Arial"/>
      <family val="2"/>
    </font>
    <font>
      <b/>
      <i/>
      <sz val="10"/>
      <name val="Arial"/>
      <family val="2"/>
    </font>
    <font>
      <b/>
      <i/>
      <sz val="10"/>
      <color indexed="2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1">
      <alignment horizontal="center"/>
      <protection/>
    </xf>
    <xf numFmtId="0" fontId="0" fillId="0" borderId="2" applyNumberFormat="0" applyFont="0" applyFill="0" applyAlignment="0" applyProtection="0"/>
    <xf numFmtId="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168" fontId="10" fillId="0" borderId="0" xfId="0" applyNumberFormat="1" applyFont="1" applyAlignment="1">
      <alignment horizontal="center" vertical="center"/>
    </xf>
    <xf numFmtId="168" fontId="1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168" fontId="17" fillId="0" borderId="0" xfId="0" applyNumberFormat="1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9" fontId="10" fillId="0" borderId="0" xfId="0" applyNumberFormat="1" applyFont="1" applyAlignment="1">
      <alignment horizontal="center" vertical="center"/>
    </xf>
    <xf numFmtId="169" fontId="1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170" fontId="10" fillId="0" borderId="0" xfId="0" applyNumberFormat="1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3" xfId="0" applyFont="1" applyBorder="1" applyAlignment="1">
      <alignment/>
    </xf>
    <xf numFmtId="0" fontId="17" fillId="0" borderId="0" xfId="0" applyFont="1" applyAlignment="1">
      <alignment/>
    </xf>
    <xf numFmtId="9" fontId="17" fillId="0" borderId="0" xfId="0" applyNumberFormat="1" applyFont="1" applyAlignment="1">
      <alignment horizontal="center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9" fontId="10" fillId="0" borderId="0" xfId="0" applyNumberFormat="1" applyFont="1" applyBorder="1" applyAlignment="1">
      <alignment horizontal="center" vertical="center"/>
    </xf>
    <xf numFmtId="9" fontId="10" fillId="0" borderId="7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9" fontId="10" fillId="0" borderId="8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/>
    </xf>
    <xf numFmtId="170" fontId="10" fillId="0" borderId="7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9" fillId="0" borderId="3" xfId="0" applyFont="1" applyBorder="1" applyAlignment="1">
      <alignment/>
    </xf>
    <xf numFmtId="0" fontId="20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70" fontId="10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168" fontId="17" fillId="0" borderId="1" xfId="0" applyNumberFormat="1" applyFont="1" applyBorder="1" applyAlignment="1">
      <alignment horizontal="center" vertical="center"/>
    </xf>
    <xf numFmtId="168" fontId="17" fillId="0" borderId="0" xfId="0" applyNumberFormat="1" applyFont="1" applyBorder="1" applyAlignment="1">
      <alignment horizontal="center" vertical="center"/>
    </xf>
    <xf numFmtId="168" fontId="17" fillId="0" borderId="7" xfId="0" applyNumberFormat="1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/>
    </xf>
    <xf numFmtId="9" fontId="14" fillId="0" borderId="1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/>
    </xf>
    <xf numFmtId="9" fontId="1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8" fontId="10" fillId="0" borderId="1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/>
    </xf>
    <xf numFmtId="168" fontId="10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9" fontId="10" fillId="0" borderId="5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9" fontId="9" fillId="0" borderId="7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/>
    </xf>
    <xf numFmtId="1" fontId="10" fillId="0" borderId="1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3" fontId="9" fillId="0" borderId="0" xfId="0" applyNumberFormat="1" applyFont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9" fontId="17" fillId="0" borderId="0" xfId="0" applyNumberFormat="1" applyFont="1" applyAlignment="1">
      <alignment horizontal="center" vertical="center"/>
    </xf>
    <xf numFmtId="0" fontId="28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9" fontId="12" fillId="0" borderId="0" xfId="0" applyNumberFormat="1" applyFont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 wrapText="1"/>
    </xf>
    <xf numFmtId="9" fontId="14" fillId="0" borderId="7" xfId="0" applyNumberFormat="1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 wrapText="1"/>
    </xf>
    <xf numFmtId="9" fontId="25" fillId="0" borderId="0" xfId="0" applyNumberFormat="1" applyFont="1" applyBorder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9" fontId="14" fillId="0" borderId="8" xfId="0" applyNumberFormat="1" applyFont="1" applyBorder="1" applyAlignment="1">
      <alignment horizontal="center" vertical="center"/>
    </xf>
    <xf numFmtId="168" fontId="10" fillId="0" borderId="0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/>
    </xf>
    <xf numFmtId="3" fontId="14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Border="1" applyAlignment="1">
      <alignment horizontal="center" vertical="center" wrapText="1"/>
    </xf>
    <xf numFmtId="9" fontId="17" fillId="0" borderId="0" xfId="0" applyNumberFormat="1" applyFont="1" applyAlignment="1">
      <alignment/>
    </xf>
    <xf numFmtId="0" fontId="10" fillId="0" borderId="0" xfId="0" applyFont="1" applyAlignment="1">
      <alignment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 horizontal="center" vertical="center"/>
    </xf>
    <xf numFmtId="0" fontId="0" fillId="0" borderId="3" xfId="0" applyBorder="1" applyAlignment="1">
      <alignment/>
    </xf>
    <xf numFmtId="9" fontId="10" fillId="0" borderId="0" xfId="0" applyNumberFormat="1" applyFont="1" applyAlignment="1">
      <alignment horizontal="center"/>
    </xf>
    <xf numFmtId="9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49" fontId="14" fillId="0" borderId="10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9" fillId="0" borderId="0" xfId="0" applyNumberFormat="1" applyFont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9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center"/>
    </xf>
    <xf numFmtId="171" fontId="35" fillId="0" borderId="0" xfId="0" applyNumberFormat="1" applyFont="1" applyAlignment="1">
      <alignment/>
    </xf>
    <xf numFmtId="9" fontId="25" fillId="0" borderId="0" xfId="0" applyNumberFormat="1" applyFont="1" applyAlignment="1">
      <alignment horizontal="center" vertical="center"/>
    </xf>
    <xf numFmtId="9" fontId="25" fillId="0" borderId="3" xfId="0" applyNumberFormat="1" applyFont="1" applyBorder="1" applyAlignment="1">
      <alignment horizontal="center" vertical="center"/>
    </xf>
    <xf numFmtId="9" fontId="36" fillId="0" borderId="0" xfId="0" applyNumberFormat="1" applyFont="1" applyAlignment="1">
      <alignment horizontal="center" vertical="center"/>
    </xf>
    <xf numFmtId="9" fontId="9" fillId="0" borderId="3" xfId="0" applyNumberFormat="1" applyFont="1" applyBorder="1" applyAlignment="1">
      <alignment horizontal="center"/>
    </xf>
    <xf numFmtId="9" fontId="10" fillId="0" borderId="3" xfId="0" applyNumberFormat="1" applyFont="1" applyBorder="1" applyAlignment="1">
      <alignment horizontal="center"/>
    </xf>
    <xf numFmtId="9" fontId="37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/>
    </xf>
    <xf numFmtId="9" fontId="25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9" fontId="38" fillId="0" borderId="0" xfId="0" applyNumberFormat="1" applyFont="1" applyAlignment="1">
      <alignment horizontal="center" vertical="center"/>
    </xf>
    <xf numFmtId="9" fontId="39" fillId="0" borderId="0" xfId="0" applyNumberFormat="1" applyFont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9" fontId="41" fillId="0" borderId="0" xfId="0" applyNumberFormat="1" applyFont="1" applyAlignment="1">
      <alignment horizontal="center" vertical="center"/>
    </xf>
    <xf numFmtId="168" fontId="42" fillId="0" borderId="0" xfId="0" applyNumberFormat="1" applyFont="1" applyAlignment="1">
      <alignment/>
    </xf>
    <xf numFmtId="9" fontId="9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9" fontId="9" fillId="0" borderId="5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0" fontId="0" fillId="0" borderId="4" xfId="0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168" fontId="1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168" fontId="13" fillId="0" borderId="0" xfId="0" applyNumberFormat="1" applyFont="1" applyBorder="1" applyAlignment="1">
      <alignment horizontal="left" vertical="center" wrapText="1"/>
    </xf>
    <xf numFmtId="168" fontId="14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168" fontId="15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</cellXfs>
  <cellStyles count="16">
    <cellStyle name="Normal" xfId="0"/>
    <cellStyle name="Date" xfId="15"/>
    <cellStyle name="En-tête 1" xfId="16"/>
    <cellStyle name="En-tête 2" xfId="17"/>
    <cellStyle name="Financier0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étaire0" xfId="25"/>
    <cellStyle name="Percent" xfId="26"/>
    <cellStyle name="style_col_headings" xfId="27"/>
    <cellStyle name="Total" xfId="28"/>
    <cellStyle name="Virgule fix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November2009\AppendixTables(NationalAccountsDat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iketty\Successions2000s\PaperLongRunInheritance\PaperNovember2009\AppendixTables(DemoDat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ABasicc"/>
      <sheetName val="TableAx(19thcentury)"/>
      <sheetName val="TableAy(19thcentury)"/>
      <sheetName val="Prelim(19thcentury)"/>
      <sheetName val="TableAz(19thcentury)"/>
      <sheetName val="TableABasica"/>
      <sheetName val="TableABasicb"/>
      <sheetName val="TableAInheritancea"/>
      <sheetName val="TableAIncomea"/>
      <sheetName val="TableAIncomeb"/>
      <sheetName val="TableAIncomec"/>
      <sheetName val="TableAIncomed"/>
      <sheetName val="TableAIncomee"/>
      <sheetName val="TableAIncomef"/>
      <sheetName val="TableAWealtha"/>
      <sheetName val="TableAWealthb"/>
      <sheetName val="TableARawWealtha"/>
      <sheetName val="TableARawWealthb"/>
      <sheetName val="TableARawWealthc"/>
      <sheetName val="TableARawWealthd"/>
      <sheetName val="TableARawWealthe"/>
      <sheetName val="TableAPricesa"/>
      <sheetName val="TableAPricesb"/>
      <sheetName val="TableAPricesc"/>
      <sheetName val="RawNationalIncomeAccountsSeries"/>
    </sheetNames>
    <sheetDataSet>
      <sheetData sheetId="15">
        <row r="25">
          <cell r="Z25">
            <v>0.9998765</v>
          </cell>
        </row>
        <row r="26">
          <cell r="Z26">
            <v>0.9998765</v>
          </cell>
        </row>
        <row r="27">
          <cell r="Z27">
            <v>0.944483</v>
          </cell>
        </row>
        <row r="28">
          <cell r="Z28">
            <v>0.944483</v>
          </cell>
        </row>
        <row r="29">
          <cell r="Z29">
            <v>0.944483</v>
          </cell>
        </row>
        <row r="30">
          <cell r="Z30">
            <v>0.944483</v>
          </cell>
        </row>
        <row r="31">
          <cell r="Z31">
            <v>0.944483</v>
          </cell>
        </row>
        <row r="32">
          <cell r="Z32">
            <v>0.944483</v>
          </cell>
        </row>
        <row r="33">
          <cell r="Z33">
            <v>0.944483</v>
          </cell>
        </row>
        <row r="34">
          <cell r="Z34">
            <v>0.944483</v>
          </cell>
        </row>
        <row r="35">
          <cell r="Z35">
            <v>0.944483</v>
          </cell>
        </row>
        <row r="36">
          <cell r="Z36">
            <v>0.944483</v>
          </cell>
        </row>
        <row r="37">
          <cell r="Z37">
            <v>0.944483</v>
          </cell>
        </row>
        <row r="38">
          <cell r="Z38">
            <v>0.944483</v>
          </cell>
        </row>
        <row r="39">
          <cell r="Z39">
            <v>0.9878458</v>
          </cell>
        </row>
        <row r="40">
          <cell r="Z40">
            <v>0.9878458</v>
          </cell>
        </row>
        <row r="41">
          <cell r="Z41">
            <v>0.9878458</v>
          </cell>
        </row>
        <row r="42">
          <cell r="Z42">
            <v>0.9878458</v>
          </cell>
        </row>
        <row r="43">
          <cell r="Z43">
            <v>0.9878458</v>
          </cell>
        </row>
        <row r="44">
          <cell r="Z44">
            <v>0.9878458</v>
          </cell>
        </row>
        <row r="45">
          <cell r="Z45">
            <v>0.9878458</v>
          </cell>
        </row>
      </sheetData>
      <sheetData sheetId="22">
        <row r="121">
          <cell r="B121">
            <v>1.1448117069977246</v>
          </cell>
          <cell r="C121">
            <v>1.1632406287787185</v>
          </cell>
          <cell r="E121">
            <v>1.192982456140351</v>
          </cell>
        </row>
        <row r="131">
          <cell r="B131">
            <v>3.535447365597277</v>
          </cell>
          <cell r="C131">
            <v>1.5435280481892801</v>
          </cell>
          <cell r="E131">
            <v>1.3918128654970767</v>
          </cell>
        </row>
        <row r="136">
          <cell r="B136">
            <v>6.514312615181639</v>
          </cell>
          <cell r="C136">
            <v>2.591121091725686</v>
          </cell>
          <cell r="E136">
            <v>3.3567251461988317</v>
          </cell>
        </row>
        <row r="141">
          <cell r="B141">
            <v>6.092926663739898</v>
          </cell>
          <cell r="C141">
            <v>3.5272680668007728</v>
          </cell>
          <cell r="E141">
            <v>2.8654970760233924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C0"/>
      <sheetName val="TableC1"/>
      <sheetName val="TableC2"/>
      <sheetName val="TableC2(m)"/>
      <sheetName val="TableC2(f)"/>
      <sheetName val="TableC3"/>
      <sheetName val="TableC3(m)"/>
      <sheetName val="TableC3(f)"/>
      <sheetName val="TableC4"/>
      <sheetName val="TableC5"/>
      <sheetName val="TableC6"/>
      <sheetName val="TableC2 (Paris19h)"/>
      <sheetName val="TableC3 (Paris19h)"/>
    </sheetNames>
    <sheetDataSet>
      <sheetData sheetId="5">
        <row r="104">
          <cell r="E104">
            <v>39.786</v>
          </cell>
          <cell r="F104">
            <v>46.479</v>
          </cell>
          <cell r="G104">
            <v>55.30800000000001</v>
          </cell>
          <cell r="H104">
            <v>76.213</v>
          </cell>
          <cell r="I104">
            <v>116.40899999999999</v>
          </cell>
          <cell r="J104">
            <v>139.631</v>
          </cell>
          <cell r="K104">
            <v>71.259</v>
          </cell>
        </row>
        <row r="114">
          <cell r="E114">
            <v>36.346000000000004</v>
          </cell>
          <cell r="F114">
            <v>38.275</v>
          </cell>
          <cell r="G114">
            <v>54.528999999999996</v>
          </cell>
          <cell r="H114">
            <v>79.052</v>
          </cell>
          <cell r="I114">
            <v>121.554</v>
          </cell>
          <cell r="J114">
            <v>157.334</v>
          </cell>
          <cell r="K114">
            <v>85.462</v>
          </cell>
        </row>
        <row r="119">
          <cell r="E119">
            <v>37.664</v>
          </cell>
          <cell r="F119">
            <v>35.784</v>
          </cell>
          <cell r="G119">
            <v>49.754999999999995</v>
          </cell>
          <cell r="H119">
            <v>76.554</v>
          </cell>
          <cell r="I119">
            <v>120.63499999999999</v>
          </cell>
          <cell r="J119">
            <v>151.164</v>
          </cell>
          <cell r="K119">
            <v>89.46799999999999</v>
          </cell>
        </row>
        <row r="124">
          <cell r="E124">
            <v>33.214</v>
          </cell>
          <cell r="F124">
            <v>36.096000000000004</v>
          </cell>
          <cell r="G124">
            <v>48.24</v>
          </cell>
          <cell r="H124">
            <v>80.642</v>
          </cell>
          <cell r="I124">
            <v>122.175</v>
          </cell>
          <cell r="J124">
            <v>152.14</v>
          </cell>
          <cell r="K124">
            <v>88.834</v>
          </cell>
        </row>
      </sheetData>
      <sheetData sheetId="7">
        <row r="104">
          <cell r="E104">
            <v>18.733</v>
          </cell>
          <cell r="F104">
            <v>20.452</v>
          </cell>
          <cell r="G104">
            <v>22.739</v>
          </cell>
          <cell r="H104">
            <v>32.116</v>
          </cell>
          <cell r="I104">
            <v>54.907</v>
          </cell>
          <cell r="J104">
            <v>71.643</v>
          </cell>
          <cell r="K104">
            <v>41.209</v>
          </cell>
        </row>
        <row r="114">
          <cell r="E114">
            <v>18.699</v>
          </cell>
          <cell r="F114">
            <v>18.868</v>
          </cell>
          <cell r="G114">
            <v>24.084</v>
          </cell>
          <cell r="H114">
            <v>33.776</v>
          </cell>
          <cell r="I114">
            <v>56.53</v>
          </cell>
          <cell r="J114">
            <v>82.734</v>
          </cell>
          <cell r="K114">
            <v>50.63</v>
          </cell>
        </row>
        <row r="119">
          <cell r="E119">
            <v>18.295</v>
          </cell>
          <cell r="F119">
            <v>17.223</v>
          </cell>
          <cell r="G119">
            <v>21.709</v>
          </cell>
          <cell r="H119">
            <v>32.497</v>
          </cell>
          <cell r="I119">
            <v>55.365</v>
          </cell>
          <cell r="J119">
            <v>79.15</v>
          </cell>
          <cell r="K119">
            <v>53.345</v>
          </cell>
        </row>
        <row r="124">
          <cell r="E124">
            <v>15.171</v>
          </cell>
          <cell r="F124">
            <v>15.947</v>
          </cell>
          <cell r="G124">
            <v>21.295</v>
          </cell>
          <cell r="H124">
            <v>33.752</v>
          </cell>
          <cell r="I124">
            <v>55.449</v>
          </cell>
          <cell r="J124">
            <v>78.584</v>
          </cell>
          <cell r="K124">
            <v>53.86</v>
          </cell>
        </row>
      </sheetData>
      <sheetData sheetId="9">
        <row r="105">
          <cell r="B105">
            <v>60.82775</v>
          </cell>
          <cell r="C105">
            <v>59.45512</v>
          </cell>
          <cell r="D105">
            <v>62.31305</v>
          </cell>
        </row>
        <row r="115">
          <cell r="B115">
            <v>62.49646</v>
          </cell>
          <cell r="C115">
            <v>61.3926</v>
          </cell>
          <cell r="D115">
            <v>63.6077</v>
          </cell>
        </row>
        <row r="120">
          <cell r="B120">
            <v>62.71824</v>
          </cell>
          <cell r="C120">
            <v>61.37801</v>
          </cell>
          <cell r="D120">
            <v>64.08675</v>
          </cell>
        </row>
        <row r="125">
          <cell r="B125">
            <v>63.0427</v>
          </cell>
          <cell r="C125">
            <v>61.43544</v>
          </cell>
          <cell r="D125">
            <v>64.72752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workbookViewId="0" topLeftCell="A1">
      <selection activeCell="A1" sqref="A1"/>
    </sheetView>
  </sheetViews>
  <sheetFormatPr defaultColWidth="11.5546875" defaultRowHeight="15"/>
  <cols>
    <col min="1" max="1" width="8.77734375" style="0" customWidth="1"/>
    <col min="2" max="11" width="9.55468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181" t="s">
        <v>45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3"/>
    </row>
    <row r="4" spans="1:11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2" ht="34.5" customHeight="1">
      <c r="A5" s="6"/>
      <c r="B5" s="177" t="s">
        <v>35</v>
      </c>
      <c r="C5" s="177" t="s">
        <v>177</v>
      </c>
      <c r="D5" s="177" t="s">
        <v>178</v>
      </c>
      <c r="E5" s="177" t="s">
        <v>179</v>
      </c>
      <c r="F5" s="177" t="s">
        <v>36</v>
      </c>
      <c r="G5" s="177" t="s">
        <v>37</v>
      </c>
      <c r="H5" s="177" t="s">
        <v>42</v>
      </c>
      <c r="I5" s="177" t="s">
        <v>179</v>
      </c>
      <c r="J5" s="177" t="s">
        <v>36</v>
      </c>
      <c r="K5" s="177" t="s">
        <v>37</v>
      </c>
      <c r="L5" s="20"/>
    </row>
    <row r="6" spans="1:12" ht="34.5" customHeight="1">
      <c r="A6" s="24"/>
      <c r="B6" s="178"/>
      <c r="C6" s="178"/>
      <c r="D6" s="178"/>
      <c r="E6" s="178"/>
      <c r="F6" s="178"/>
      <c r="G6" s="178"/>
      <c r="H6" s="180"/>
      <c r="I6" s="178"/>
      <c r="J6" s="178"/>
      <c r="K6" s="178"/>
      <c r="L6" s="20"/>
    </row>
    <row r="7" spans="1:12" ht="18" customHeight="1">
      <c r="A7" s="8"/>
      <c r="B7" s="179"/>
      <c r="C7" s="179"/>
      <c r="D7" s="179"/>
      <c r="E7" s="176" t="s">
        <v>38</v>
      </c>
      <c r="F7" s="176"/>
      <c r="G7" s="176"/>
      <c r="H7" s="179"/>
      <c r="I7" s="176" t="s">
        <v>41</v>
      </c>
      <c r="J7" s="176"/>
      <c r="K7" s="176"/>
      <c r="L7" s="20"/>
    </row>
    <row r="8" spans="1:11" ht="18" customHeight="1">
      <c r="A8" s="10"/>
      <c r="B8" s="12"/>
      <c r="C8" s="12"/>
      <c r="D8" s="12"/>
      <c r="E8" s="12"/>
      <c r="F8" s="12"/>
      <c r="G8" s="12"/>
      <c r="H8" s="12"/>
      <c r="I8" s="26"/>
      <c r="J8" s="26"/>
      <c r="K8" s="26"/>
    </row>
    <row r="9" spans="1:12" ht="21.75" customHeight="1">
      <c r="A9" s="13">
        <v>1912</v>
      </c>
      <c r="B9" s="14">
        <v>34840</v>
      </c>
      <c r="C9" s="14">
        <v>9747</v>
      </c>
      <c r="D9" s="22">
        <f>C9/B9</f>
        <v>0.2797646383467279</v>
      </c>
      <c r="E9" s="14">
        <v>133547.2</v>
      </c>
      <c r="F9" s="14">
        <f>D9*E9</f>
        <v>37361.78411021814</v>
      </c>
      <c r="G9" s="14">
        <f>B9*F9/1000000</f>
        <v>1301.6845584</v>
      </c>
      <c r="H9" s="14">
        <f>100*'[1]TableAPricesa'!$B$121/'[1]TableAPricesa'!$B$121</f>
        <v>100</v>
      </c>
      <c r="I9" s="14">
        <f aca="true" t="shared" si="0" ref="I9:K12">100*E9/$H9</f>
        <v>133547.2</v>
      </c>
      <c r="J9" s="14">
        <f t="shared" si="0"/>
        <v>37361.78411021814</v>
      </c>
      <c r="K9" s="14">
        <f t="shared" si="0"/>
        <v>1301.6845584</v>
      </c>
      <c r="L9" s="18"/>
    </row>
    <row r="10" spans="1:12" ht="21.75" customHeight="1">
      <c r="A10" s="13">
        <v>1922</v>
      </c>
      <c r="B10" s="14">
        <v>28280</v>
      </c>
      <c r="C10" s="14">
        <v>9164</v>
      </c>
      <c r="D10" s="22">
        <f>C10/B10</f>
        <v>0.32404526166902403</v>
      </c>
      <c r="E10" s="14">
        <v>166264.8</v>
      </c>
      <c r="F10" s="14">
        <f>D10*E10</f>
        <v>53877.32062234794</v>
      </c>
      <c r="G10" s="14">
        <f>B10*F10/1000000</f>
        <v>1523.6506272</v>
      </c>
      <c r="H10" s="14">
        <f>100*'[1]TableAPricesa'!$B$131/'[1]TableAPricesa'!$B$121</f>
        <v>308.82348110057404</v>
      </c>
      <c r="I10" s="14">
        <f t="shared" si="0"/>
        <v>53838.13413652079</v>
      </c>
      <c r="J10" s="14">
        <f t="shared" si="0"/>
        <v>17445.992264040895</v>
      </c>
      <c r="K10" s="14">
        <f t="shared" si="0"/>
        <v>493.37266122707655</v>
      </c>
      <c r="L10" s="18"/>
    </row>
    <row r="11" spans="1:12" ht="21.75" customHeight="1">
      <c r="A11" s="13">
        <v>1927</v>
      </c>
      <c r="B11" s="14">
        <v>30889</v>
      </c>
      <c r="C11" s="14">
        <v>9656</v>
      </c>
      <c r="D11" s="22">
        <f>C11/B11</f>
        <v>0.31260319207484866</v>
      </c>
      <c r="E11" s="14">
        <v>257834.6</v>
      </c>
      <c r="F11" s="14">
        <f>D11*E11</f>
        <v>80599.91898734178</v>
      </c>
      <c r="G11" s="14">
        <f>B11*F11/1000000</f>
        <v>2489.6508976000005</v>
      </c>
      <c r="H11" s="14">
        <f>100*'[1]TableAPricesa'!$B$136/'[1]TableAPricesa'!$B$121</f>
        <v>569.0291753100134</v>
      </c>
      <c r="I11" s="14">
        <f t="shared" si="0"/>
        <v>45311.31463681609</v>
      </c>
      <c r="J11" s="14">
        <f t="shared" si="0"/>
        <v>14164.461592576521</v>
      </c>
      <c r="K11" s="14">
        <f t="shared" si="0"/>
        <v>437.52605413309624</v>
      </c>
      <c r="L11" s="18"/>
    </row>
    <row r="12" spans="1:12" ht="21.75" customHeight="1">
      <c r="A12" s="13">
        <v>1932</v>
      </c>
      <c r="B12" s="14">
        <v>26534</v>
      </c>
      <c r="C12" s="14">
        <v>10120</v>
      </c>
      <c r="D12" s="22">
        <f>C12/B12</f>
        <v>0.38139745232531846</v>
      </c>
      <c r="E12" s="14">
        <v>273067.9</v>
      </c>
      <c r="F12" s="14">
        <f>D12*E12</f>
        <v>104147.40137182483</v>
      </c>
      <c r="G12" s="14">
        <f>B12*F12/1000000</f>
        <v>2763.447148</v>
      </c>
      <c r="H12" s="14">
        <f>100*'[1]TableAPricesa'!$B$141/'[1]TableAPricesa'!$B$121</f>
        <v>532.2208557526577</v>
      </c>
      <c r="I12" s="14">
        <f t="shared" si="0"/>
        <v>51307.25281590704</v>
      </c>
      <c r="J12" s="14">
        <f t="shared" si="0"/>
        <v>19568.455509797965</v>
      </c>
      <c r="K12" s="14">
        <f t="shared" si="0"/>
        <v>519.2293984969792</v>
      </c>
      <c r="L12" s="18"/>
    </row>
    <row r="13" spans="1:11" ht="18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5" spans="2:3" ht="15">
      <c r="B15" s="88"/>
      <c r="C15" s="29"/>
    </row>
    <row r="16" spans="2:3" ht="15">
      <c r="B16" s="29"/>
      <c r="C16" s="88"/>
    </row>
    <row r="17" spans="2:3" ht="15">
      <c r="B17" s="29"/>
      <c r="C17" s="29"/>
    </row>
    <row r="18" spans="2:3" ht="15">
      <c r="B18" s="29"/>
      <c r="C18" s="29"/>
    </row>
    <row r="19" spans="2:3" ht="15">
      <c r="B19" s="29"/>
      <c r="C19" s="29"/>
    </row>
  </sheetData>
  <mergeCells count="14">
    <mergeCell ref="I7:K7"/>
    <mergeCell ref="H5:H7"/>
    <mergeCell ref="A3:K3"/>
    <mergeCell ref="B4:K4"/>
    <mergeCell ref="E5:E6"/>
    <mergeCell ref="I5:I6"/>
    <mergeCell ref="J5:J6"/>
    <mergeCell ref="K5:K6"/>
    <mergeCell ref="F5:F6"/>
    <mergeCell ref="G5:G6"/>
    <mergeCell ref="E7:G7"/>
    <mergeCell ref="B5:B7"/>
    <mergeCell ref="C5:C7"/>
    <mergeCell ref="D5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workbookViewId="0" topLeftCell="A1">
      <selection activeCell="A4" sqref="A4"/>
    </sheetView>
  </sheetViews>
  <sheetFormatPr defaultColWidth="11.5546875" defaultRowHeight="15"/>
  <cols>
    <col min="1" max="1" width="10.77734375" style="0" customWidth="1"/>
    <col min="2" max="11" width="8.77734375" style="0" customWidth="1"/>
    <col min="12" max="29" width="10.77734375" style="0" customWidth="1"/>
    <col min="30" max="16384" width="8.88671875" style="0" customWidth="1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" customHeight="1" thickTop="1">
      <c r="A3" s="181" t="s">
        <v>232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3"/>
    </row>
    <row r="4" spans="1:11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2" ht="34.5" customHeight="1">
      <c r="A5" s="206"/>
      <c r="B5" s="177" t="s">
        <v>128</v>
      </c>
      <c r="C5" s="177" t="s">
        <v>206</v>
      </c>
      <c r="D5" s="177" t="s">
        <v>117</v>
      </c>
      <c r="E5" s="177" t="s">
        <v>118</v>
      </c>
      <c r="F5" s="177" t="s">
        <v>119</v>
      </c>
      <c r="G5" s="177" t="s">
        <v>207</v>
      </c>
      <c r="H5" s="177" t="s">
        <v>208</v>
      </c>
      <c r="I5" s="177" t="s">
        <v>118</v>
      </c>
      <c r="J5" s="177" t="s">
        <v>119</v>
      </c>
      <c r="K5" s="177" t="s">
        <v>120</v>
      </c>
      <c r="L5" s="20"/>
    </row>
    <row r="6" spans="1:12" ht="45" customHeight="1">
      <c r="A6" s="208"/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20"/>
    </row>
    <row r="7" spans="1:12" ht="18" customHeight="1">
      <c r="A7" s="176"/>
      <c r="B7" s="179"/>
      <c r="C7" s="176" t="s">
        <v>38</v>
      </c>
      <c r="D7" s="176"/>
      <c r="E7" s="176"/>
      <c r="F7" s="176"/>
      <c r="G7" s="176"/>
      <c r="H7" s="176"/>
      <c r="I7" s="176" t="s">
        <v>127</v>
      </c>
      <c r="J7" s="176"/>
      <c r="K7" s="176"/>
      <c r="L7" s="20"/>
    </row>
    <row r="8" spans="1:12" ht="18" customHeight="1">
      <c r="A8" s="206" t="s">
        <v>202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20"/>
    </row>
    <row r="9" spans="1:11" ht="4.5" customHeight="1">
      <c r="A9" s="10"/>
      <c r="B9" s="12" t="s">
        <v>121</v>
      </c>
      <c r="C9" s="12" t="s">
        <v>122</v>
      </c>
      <c r="D9" s="12" t="s">
        <v>123</v>
      </c>
      <c r="E9" s="12" t="s">
        <v>124</v>
      </c>
      <c r="F9" s="12" t="s">
        <v>125</v>
      </c>
      <c r="G9" s="12" t="s">
        <v>126</v>
      </c>
      <c r="I9" s="26"/>
      <c r="J9" s="26"/>
      <c r="K9" s="26"/>
    </row>
    <row r="10" spans="1:12" ht="18" customHeight="1">
      <c r="A10" s="13">
        <v>1912</v>
      </c>
      <c r="B10" s="14">
        <v>9747</v>
      </c>
      <c r="C10" s="14">
        <v>133547.2371</v>
      </c>
      <c r="D10" s="14">
        <v>139638</v>
      </c>
      <c r="E10" s="14">
        <v>6090.724</v>
      </c>
      <c r="F10" s="14">
        <v>44693.81</v>
      </c>
      <c r="G10" s="14">
        <v>94944.15</v>
      </c>
      <c r="I10" s="22">
        <f aca="true" t="shared" si="0" ref="I10:K13">E10/$D10</f>
        <v>0.0436179549979232</v>
      </c>
      <c r="J10" s="22">
        <f t="shared" si="0"/>
        <v>0.3200691072630659</v>
      </c>
      <c r="K10" s="22">
        <f t="shared" si="0"/>
        <v>0.6799306062819576</v>
      </c>
      <c r="L10" s="18"/>
    </row>
    <row r="11" spans="1:12" ht="18" customHeight="1">
      <c r="A11" s="13">
        <v>1922</v>
      </c>
      <c r="B11" s="14">
        <v>9164</v>
      </c>
      <c r="C11" s="14">
        <v>166264.7783</v>
      </c>
      <c r="D11" s="14">
        <v>178712.9</v>
      </c>
      <c r="E11" s="14">
        <v>12448.12</v>
      </c>
      <c r="F11" s="14">
        <v>43778.21</v>
      </c>
      <c r="G11" s="14">
        <v>134934.7</v>
      </c>
      <c r="I11" s="22">
        <f t="shared" si="0"/>
        <v>0.06965428908601451</v>
      </c>
      <c r="J11" s="22">
        <f t="shared" si="0"/>
        <v>0.24496390579527275</v>
      </c>
      <c r="K11" s="22">
        <f t="shared" si="0"/>
        <v>0.755036150160397</v>
      </c>
      <c r="L11" s="18"/>
    </row>
    <row r="12" spans="1:12" ht="18" customHeight="1">
      <c r="A12" s="13">
        <v>1927</v>
      </c>
      <c r="B12" s="14">
        <v>9656</v>
      </c>
      <c r="C12" s="14">
        <v>257834.6156</v>
      </c>
      <c r="D12" s="14">
        <v>271956.1</v>
      </c>
      <c r="E12" s="14">
        <v>14121.46</v>
      </c>
      <c r="F12" s="14">
        <v>58152.92</v>
      </c>
      <c r="G12" s="14">
        <v>213803.2</v>
      </c>
      <c r="I12" s="22">
        <f t="shared" si="0"/>
        <v>0.05192551297801373</v>
      </c>
      <c r="J12" s="22">
        <f t="shared" si="0"/>
        <v>0.21383201185779618</v>
      </c>
      <c r="K12" s="22">
        <f t="shared" si="0"/>
        <v>0.7861680616834851</v>
      </c>
      <c r="L12" s="18"/>
    </row>
    <row r="13" spans="1:12" ht="18" customHeight="1">
      <c r="A13" s="13">
        <v>1932</v>
      </c>
      <c r="B13" s="14">
        <v>10120</v>
      </c>
      <c r="C13" s="14">
        <v>273067.9523</v>
      </c>
      <c r="D13" s="14">
        <v>288050.1</v>
      </c>
      <c r="E13" s="14">
        <v>14982.16</v>
      </c>
      <c r="F13" s="14">
        <v>72589.61</v>
      </c>
      <c r="G13" s="14">
        <v>215460.5</v>
      </c>
      <c r="I13" s="22">
        <f t="shared" si="0"/>
        <v>0.05201234090875164</v>
      </c>
      <c r="J13" s="22">
        <f t="shared" si="0"/>
        <v>0.25200341884970706</v>
      </c>
      <c r="K13" s="22">
        <f t="shared" si="0"/>
        <v>0.747996615866476</v>
      </c>
      <c r="L13" s="18"/>
    </row>
    <row r="14" spans="1:11" ht="4.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8" customHeight="1">
      <c r="A15" s="206" t="s">
        <v>203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ht="4.5" customHeight="1">
      <c r="A16" s="10"/>
      <c r="B16" s="92"/>
      <c r="C16" s="92"/>
      <c r="D16" s="92"/>
      <c r="E16" s="92"/>
      <c r="F16" s="92"/>
      <c r="G16" s="92"/>
      <c r="H16" s="93"/>
      <c r="I16" s="26"/>
      <c r="J16" s="26"/>
      <c r="K16" s="26"/>
    </row>
    <row r="17" spans="1:11" ht="18" customHeight="1">
      <c r="A17" s="13">
        <v>1912</v>
      </c>
      <c r="B17" s="94">
        <v>3063</v>
      </c>
      <c r="C17" s="94">
        <v>129283.2573</v>
      </c>
      <c r="D17" s="94">
        <v>136346.3</v>
      </c>
      <c r="E17" s="94">
        <v>7063.015</v>
      </c>
      <c r="F17" s="94">
        <v>46360.04</v>
      </c>
      <c r="G17" s="94">
        <v>89986.23</v>
      </c>
      <c r="H17" s="95">
        <v>89407.09</v>
      </c>
      <c r="I17" s="22">
        <f aca="true" t="shared" si="1" ref="I17:K20">E17/$D17</f>
        <v>0.051802029097965996</v>
      </c>
      <c r="J17" s="22">
        <f t="shared" si="1"/>
        <v>0.34001685414272337</v>
      </c>
      <c r="K17" s="22">
        <f t="shared" si="1"/>
        <v>0.6599829258293038</v>
      </c>
    </row>
    <row r="18" spans="1:11" ht="18" customHeight="1">
      <c r="A18" s="13">
        <v>1922</v>
      </c>
      <c r="B18" s="94">
        <v>2567</v>
      </c>
      <c r="C18" s="94">
        <v>167458.2719</v>
      </c>
      <c r="D18" s="94">
        <v>183558</v>
      </c>
      <c r="E18" s="94">
        <v>16099.68</v>
      </c>
      <c r="F18" s="94">
        <v>47413.38</v>
      </c>
      <c r="G18" s="94">
        <v>136144.6</v>
      </c>
      <c r="H18" s="95">
        <v>134989.1</v>
      </c>
      <c r="I18" s="22">
        <f t="shared" si="1"/>
        <v>0.08770895302847057</v>
      </c>
      <c r="J18" s="22">
        <f t="shared" si="1"/>
        <v>0.2583018991272513</v>
      </c>
      <c r="K18" s="22">
        <f t="shared" si="1"/>
        <v>0.7416979919153619</v>
      </c>
    </row>
    <row r="19" spans="1:11" ht="18" customHeight="1">
      <c r="A19" s="13">
        <v>1927</v>
      </c>
      <c r="B19" s="94">
        <v>2504</v>
      </c>
      <c r="C19" s="94">
        <v>255041.243</v>
      </c>
      <c r="D19" s="94">
        <v>271360.3</v>
      </c>
      <c r="E19" s="94">
        <v>16319.08</v>
      </c>
      <c r="F19" s="94">
        <v>61358.2</v>
      </c>
      <c r="G19" s="94">
        <v>210002.1</v>
      </c>
      <c r="H19" s="95">
        <v>209015.4</v>
      </c>
      <c r="I19" s="22">
        <f t="shared" si="1"/>
        <v>0.06013805261860339</v>
      </c>
      <c r="J19" s="22">
        <f t="shared" si="1"/>
        <v>0.22611339978618833</v>
      </c>
      <c r="K19" s="22">
        <f t="shared" si="1"/>
        <v>0.7738866002138117</v>
      </c>
    </row>
    <row r="20" spans="1:11" ht="18" customHeight="1">
      <c r="A20" s="13">
        <v>1932</v>
      </c>
      <c r="B20" s="94">
        <v>2675</v>
      </c>
      <c r="C20" s="94">
        <v>277366.3768</v>
      </c>
      <c r="D20" s="94">
        <v>293399.2</v>
      </c>
      <c r="E20" s="94">
        <v>16032.78</v>
      </c>
      <c r="F20" s="94">
        <v>76784.64</v>
      </c>
      <c r="G20" s="94">
        <v>216614.5</v>
      </c>
      <c r="H20" s="95">
        <v>216538.3</v>
      </c>
      <c r="I20" s="22">
        <f t="shared" si="1"/>
        <v>0.054644934273849415</v>
      </c>
      <c r="J20" s="22">
        <f t="shared" si="1"/>
        <v>0.2617070530526327</v>
      </c>
      <c r="K20" s="22">
        <f t="shared" si="1"/>
        <v>0.7382927424478322</v>
      </c>
    </row>
    <row r="21" spans="1:11" ht="4.5" customHeight="1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24.75" customHeight="1">
      <c r="A22" s="206"/>
      <c r="B22" s="177" t="s">
        <v>204</v>
      </c>
      <c r="C22" s="177" t="s">
        <v>205</v>
      </c>
      <c r="D22" s="186"/>
      <c r="E22" s="186"/>
      <c r="F22" s="186"/>
      <c r="G22" s="186"/>
      <c r="H22" s="186"/>
      <c r="I22" s="177"/>
      <c r="J22" s="177"/>
      <c r="K22" s="177"/>
    </row>
    <row r="23" spans="1:11" ht="24.75" customHeight="1">
      <c r="A23" s="176"/>
      <c r="B23" s="179"/>
      <c r="C23" s="179"/>
      <c r="D23" s="179"/>
      <c r="E23" s="179"/>
      <c r="F23" s="179"/>
      <c r="G23" s="179"/>
      <c r="H23" s="179"/>
      <c r="I23" s="179"/>
      <c r="J23" s="179"/>
      <c r="K23" s="179"/>
    </row>
    <row r="24" spans="1:11" ht="4.5" customHeight="1">
      <c r="A24" s="10"/>
      <c r="B24" s="92"/>
      <c r="C24" s="92"/>
      <c r="D24" s="92"/>
      <c r="E24" s="92"/>
      <c r="F24" s="92"/>
      <c r="G24" s="92"/>
      <c r="H24" s="93"/>
      <c r="I24" s="26"/>
      <c r="J24" s="26"/>
      <c r="K24" s="26"/>
    </row>
    <row r="25" spans="1:11" ht="15">
      <c r="A25" s="13">
        <v>1912</v>
      </c>
      <c r="B25" s="96">
        <f aca="true" t="shared" si="2" ref="B25:G28">B17/B10</f>
        <v>0.3142505386272699</v>
      </c>
      <c r="C25" s="96">
        <f t="shared" si="2"/>
        <v>0.968071373900404</v>
      </c>
      <c r="D25" s="96">
        <f t="shared" si="2"/>
        <v>0.9764269038513871</v>
      </c>
      <c r="E25" s="96">
        <f t="shared" si="2"/>
        <v>1.1596347166609422</v>
      </c>
      <c r="F25" s="96">
        <f t="shared" si="2"/>
        <v>1.037281001552564</v>
      </c>
      <c r="G25" s="96">
        <f t="shared" si="2"/>
        <v>0.9477806689511676</v>
      </c>
      <c r="H25" s="96">
        <f>H17/G17</f>
        <v>0.9935641264224537</v>
      </c>
      <c r="I25" s="22"/>
      <c r="J25" s="22"/>
      <c r="K25" s="22"/>
    </row>
    <row r="26" spans="1:11" ht="15">
      <c r="A26" s="13">
        <v>1922</v>
      </c>
      <c r="B26" s="96">
        <f t="shared" si="2"/>
        <v>0.280117852466172</v>
      </c>
      <c r="C26" s="96">
        <f t="shared" si="2"/>
        <v>1.007178270781118</v>
      </c>
      <c r="D26" s="96">
        <f t="shared" si="2"/>
        <v>1.0271110815167792</v>
      </c>
      <c r="E26" s="96">
        <f t="shared" si="2"/>
        <v>1.2933422878314154</v>
      </c>
      <c r="F26" s="96">
        <f t="shared" si="2"/>
        <v>1.0830360583495762</v>
      </c>
      <c r="G26" s="96">
        <f t="shared" si="2"/>
        <v>1.008966559380204</v>
      </c>
      <c r="H26" s="96">
        <f>H18/G18</f>
        <v>0.9915127004670035</v>
      </c>
      <c r="I26" s="22"/>
      <c r="J26" s="22"/>
      <c r="K26" s="22"/>
    </row>
    <row r="27" spans="1:11" ht="15">
      <c r="A27" s="13">
        <v>1927</v>
      </c>
      <c r="B27" s="96">
        <f t="shared" si="2"/>
        <v>0.2593206296603148</v>
      </c>
      <c r="C27" s="96">
        <f t="shared" si="2"/>
        <v>0.9891660295748125</v>
      </c>
      <c r="D27" s="96">
        <f t="shared" si="2"/>
        <v>0.997809205235698</v>
      </c>
      <c r="E27" s="96">
        <f t="shared" si="2"/>
        <v>1.1556227188973378</v>
      </c>
      <c r="F27" s="96">
        <f t="shared" si="2"/>
        <v>1.0551181264844482</v>
      </c>
      <c r="G27" s="96">
        <f t="shared" si="2"/>
        <v>0.9822215008942803</v>
      </c>
      <c r="H27" s="96">
        <f>H19/G19</f>
        <v>0.9953014755566729</v>
      </c>
      <c r="I27" s="22"/>
      <c r="J27" s="22"/>
      <c r="K27" s="22"/>
    </row>
    <row r="28" spans="1:11" ht="15">
      <c r="A28" s="13">
        <v>1932</v>
      </c>
      <c r="B28" s="96">
        <f t="shared" si="2"/>
        <v>0.2643280632411067</v>
      </c>
      <c r="C28" s="96">
        <f t="shared" si="2"/>
        <v>1.0157412265474406</v>
      </c>
      <c r="D28" s="96">
        <f t="shared" si="2"/>
        <v>1.0185700334768155</v>
      </c>
      <c r="E28" s="96">
        <f t="shared" si="2"/>
        <v>1.0701247350181817</v>
      </c>
      <c r="F28" s="96">
        <f t="shared" si="2"/>
        <v>1.0577910530170915</v>
      </c>
      <c r="G28" s="96">
        <f t="shared" si="2"/>
        <v>1.0053559701198131</v>
      </c>
      <c r="H28" s="96">
        <f>H20/G20</f>
        <v>0.9996482229952288</v>
      </c>
      <c r="I28" s="22"/>
      <c r="J28" s="22"/>
      <c r="K28" s="22"/>
    </row>
    <row r="29" spans="1:11" ht="15">
      <c r="A29" s="206"/>
      <c r="B29" s="177" t="s">
        <v>210</v>
      </c>
      <c r="C29" s="177" t="s">
        <v>221</v>
      </c>
      <c r="D29" s="186"/>
      <c r="E29" s="186"/>
      <c r="F29" s="186"/>
      <c r="G29" s="186"/>
      <c r="H29" s="186"/>
      <c r="I29" s="186"/>
      <c r="J29" s="186"/>
      <c r="K29" s="186"/>
    </row>
    <row r="30" spans="1:11" ht="15">
      <c r="A30" s="207"/>
      <c r="B30" s="178"/>
      <c r="C30" s="178"/>
      <c r="D30" s="178"/>
      <c r="E30" s="178"/>
      <c r="F30" s="178"/>
      <c r="G30" s="178"/>
      <c r="H30" s="178"/>
      <c r="I30" s="180"/>
      <c r="J30" s="180"/>
      <c r="K30" s="180"/>
    </row>
    <row r="31" spans="1:11" ht="15">
      <c r="A31" s="25"/>
      <c r="B31" s="179"/>
      <c r="C31" s="34" t="s">
        <v>106</v>
      </c>
      <c r="D31" s="33" t="s">
        <v>95</v>
      </c>
      <c r="E31" s="33" t="s">
        <v>96</v>
      </c>
      <c r="F31" s="33" t="s">
        <v>97</v>
      </c>
      <c r="G31" s="33" t="s">
        <v>98</v>
      </c>
      <c r="H31" s="33" t="s">
        <v>99</v>
      </c>
      <c r="I31" s="33" t="s">
        <v>100</v>
      </c>
      <c r="J31" s="33" t="s">
        <v>101</v>
      </c>
      <c r="K31" s="35" t="s">
        <v>102</v>
      </c>
    </row>
    <row r="32" spans="1:11" ht="1.5" customHeight="1">
      <c r="A32" s="10"/>
      <c r="B32" s="92"/>
      <c r="C32" s="92"/>
      <c r="D32" s="92"/>
      <c r="E32" s="115" t="s">
        <v>214</v>
      </c>
      <c r="F32" s="115" t="s">
        <v>215</v>
      </c>
      <c r="G32" s="115" t="s">
        <v>216</v>
      </c>
      <c r="H32" s="116" t="s">
        <v>217</v>
      </c>
      <c r="I32" s="117" t="s">
        <v>218</v>
      </c>
      <c r="J32" s="117" t="s">
        <v>219</v>
      </c>
      <c r="K32" s="117" t="s">
        <v>220</v>
      </c>
    </row>
    <row r="33" spans="1:11" ht="15">
      <c r="A33" s="13">
        <v>1912</v>
      </c>
      <c r="B33" s="94">
        <f>SUM(C33:K33)</f>
        <v>9747</v>
      </c>
      <c r="C33" s="94">
        <v>0</v>
      </c>
      <c r="D33" s="94">
        <v>0</v>
      </c>
      <c r="E33" s="94">
        <v>0</v>
      </c>
      <c r="F33" s="94">
        <v>2778</v>
      </c>
      <c r="G33" s="94">
        <v>3485</v>
      </c>
      <c r="H33" s="94">
        <v>1742</v>
      </c>
      <c r="I33" s="14">
        <v>1393</v>
      </c>
      <c r="J33" s="14">
        <v>314</v>
      </c>
      <c r="K33" s="14">
        <v>35</v>
      </c>
    </row>
    <row r="34" spans="1:11" ht="15">
      <c r="A34" s="13">
        <v>1922</v>
      </c>
      <c r="B34" s="94">
        <f>SUM(C34:K34)</f>
        <v>9164</v>
      </c>
      <c r="C34" s="94">
        <v>0</v>
      </c>
      <c r="D34" s="94">
        <v>0</v>
      </c>
      <c r="E34" s="94">
        <v>680</v>
      </c>
      <c r="F34" s="94">
        <v>2827</v>
      </c>
      <c r="G34" s="94">
        <v>2829</v>
      </c>
      <c r="H34" s="94">
        <v>1414</v>
      </c>
      <c r="I34" s="14">
        <v>1131</v>
      </c>
      <c r="J34" s="14">
        <v>254</v>
      </c>
      <c r="K34" s="14">
        <v>29</v>
      </c>
    </row>
    <row r="35" spans="1:11" ht="15">
      <c r="A35" s="13">
        <v>1927</v>
      </c>
      <c r="B35" s="94">
        <f>SUM(C35:K35)</f>
        <v>9656</v>
      </c>
      <c r="C35" s="94">
        <v>0</v>
      </c>
      <c r="D35" s="94">
        <v>0</v>
      </c>
      <c r="E35" s="94">
        <v>389</v>
      </c>
      <c r="F35" s="94">
        <v>3089</v>
      </c>
      <c r="G35" s="94">
        <v>3089</v>
      </c>
      <c r="H35" s="94">
        <v>1544</v>
      </c>
      <c r="I35" s="14">
        <v>1236</v>
      </c>
      <c r="J35" s="14">
        <v>278</v>
      </c>
      <c r="K35" s="14">
        <v>31</v>
      </c>
    </row>
    <row r="36" spans="1:11" ht="15">
      <c r="A36" s="13">
        <v>1932</v>
      </c>
      <c r="B36" s="94">
        <f>SUM(C36:K36)</f>
        <v>10120</v>
      </c>
      <c r="C36" s="94">
        <v>0</v>
      </c>
      <c r="D36" s="94">
        <v>0</v>
      </c>
      <c r="E36" s="94">
        <v>2159</v>
      </c>
      <c r="F36" s="94">
        <v>2654</v>
      </c>
      <c r="G36" s="94">
        <v>2653</v>
      </c>
      <c r="H36" s="94">
        <v>1327</v>
      </c>
      <c r="I36" s="14">
        <v>1061</v>
      </c>
      <c r="J36" s="14">
        <v>239</v>
      </c>
      <c r="K36" s="14">
        <v>27</v>
      </c>
    </row>
    <row r="37" spans="1:11" ht="15">
      <c r="A37" s="206"/>
      <c r="B37" s="177" t="s">
        <v>210</v>
      </c>
      <c r="C37" s="177" t="s">
        <v>221</v>
      </c>
      <c r="D37" s="186"/>
      <c r="E37" s="186"/>
      <c r="F37" s="186"/>
      <c r="G37" s="186"/>
      <c r="H37" s="186"/>
      <c r="I37" s="186"/>
      <c r="J37" s="186"/>
      <c r="K37" s="186"/>
    </row>
    <row r="38" spans="1:11" ht="15">
      <c r="A38" s="207"/>
      <c r="B38" s="178"/>
      <c r="C38" s="178"/>
      <c r="D38" s="178"/>
      <c r="E38" s="178"/>
      <c r="F38" s="178"/>
      <c r="G38" s="178"/>
      <c r="H38" s="178"/>
      <c r="I38" s="180"/>
      <c r="J38" s="180"/>
      <c r="K38" s="180"/>
    </row>
    <row r="39" spans="1:11" ht="15">
      <c r="A39" s="25"/>
      <c r="B39" s="179"/>
      <c r="C39" s="34" t="s">
        <v>106</v>
      </c>
      <c r="D39" s="33" t="s">
        <v>95</v>
      </c>
      <c r="E39" s="33" t="s">
        <v>96</v>
      </c>
      <c r="F39" s="33" t="s">
        <v>97</v>
      </c>
      <c r="G39" s="33" t="s">
        <v>98</v>
      </c>
      <c r="H39" s="33" t="s">
        <v>99</v>
      </c>
      <c r="I39" s="33" t="s">
        <v>100</v>
      </c>
      <c r="J39" s="33" t="s">
        <v>101</v>
      </c>
      <c r="K39" s="35" t="s">
        <v>102</v>
      </c>
    </row>
    <row r="40" spans="1:11" ht="1.5" customHeight="1">
      <c r="A40" s="10"/>
      <c r="B40" s="92"/>
      <c r="C40" s="92"/>
      <c r="D40" s="92"/>
      <c r="E40" s="115" t="s">
        <v>214</v>
      </c>
      <c r="F40" s="115" t="s">
        <v>215</v>
      </c>
      <c r="G40" s="115" t="s">
        <v>216</v>
      </c>
      <c r="H40" s="116" t="s">
        <v>217</v>
      </c>
      <c r="I40" s="117" t="s">
        <v>218</v>
      </c>
      <c r="J40" s="117" t="s">
        <v>219</v>
      </c>
      <c r="K40" s="117" t="s">
        <v>220</v>
      </c>
    </row>
    <row r="41" spans="1:11" ht="15">
      <c r="A41" s="13">
        <v>1912</v>
      </c>
      <c r="B41" s="94">
        <f>SUM(C41:K41)</f>
        <v>3063</v>
      </c>
      <c r="C41" s="94">
        <v>0</v>
      </c>
      <c r="D41" s="94">
        <v>0</v>
      </c>
      <c r="E41" s="94">
        <v>0</v>
      </c>
      <c r="F41" s="94">
        <v>439</v>
      </c>
      <c r="G41" s="94">
        <v>832</v>
      </c>
      <c r="H41" s="94">
        <v>514</v>
      </c>
      <c r="I41" s="14">
        <v>929</v>
      </c>
      <c r="J41" s="14">
        <v>314</v>
      </c>
      <c r="K41" s="14">
        <v>35</v>
      </c>
    </row>
    <row r="42" spans="1:11" ht="15">
      <c r="A42" s="13">
        <v>1922</v>
      </c>
      <c r="B42" s="94">
        <f>SUM(C42:K42)</f>
        <v>2567</v>
      </c>
      <c r="C42" s="94">
        <v>0</v>
      </c>
      <c r="D42" s="94">
        <v>0</v>
      </c>
      <c r="E42" s="94">
        <v>80</v>
      </c>
      <c r="F42" s="94">
        <v>354</v>
      </c>
      <c r="G42" s="94">
        <v>696</v>
      </c>
      <c r="H42" s="94">
        <v>452</v>
      </c>
      <c r="I42" s="14">
        <v>712</v>
      </c>
      <c r="J42" s="14">
        <v>244</v>
      </c>
      <c r="K42" s="14">
        <v>29</v>
      </c>
    </row>
    <row r="43" spans="1:11" ht="15">
      <c r="A43" s="13">
        <v>1927</v>
      </c>
      <c r="B43" s="94">
        <f>SUM(C43:K43)</f>
        <v>2504</v>
      </c>
      <c r="C43" s="94">
        <v>0</v>
      </c>
      <c r="D43" s="94">
        <v>0</v>
      </c>
      <c r="E43" s="94">
        <v>41</v>
      </c>
      <c r="F43" s="94">
        <v>339</v>
      </c>
      <c r="G43" s="94">
        <v>649</v>
      </c>
      <c r="H43" s="94">
        <v>384</v>
      </c>
      <c r="I43" s="14">
        <v>792</v>
      </c>
      <c r="J43" s="14">
        <v>268</v>
      </c>
      <c r="K43" s="14">
        <v>31</v>
      </c>
    </row>
    <row r="44" spans="1:11" ht="15">
      <c r="A44" s="13">
        <v>1932</v>
      </c>
      <c r="B44" s="94">
        <f>SUM(C44:K44)</f>
        <v>2675</v>
      </c>
      <c r="C44" s="94">
        <v>0</v>
      </c>
      <c r="D44" s="94">
        <v>0</v>
      </c>
      <c r="E44" s="94">
        <v>254</v>
      </c>
      <c r="F44" s="94">
        <v>362</v>
      </c>
      <c r="G44" s="94">
        <v>629</v>
      </c>
      <c r="H44" s="94">
        <v>382</v>
      </c>
      <c r="I44" s="14">
        <v>787</v>
      </c>
      <c r="J44" s="14">
        <v>235</v>
      </c>
      <c r="K44" s="14">
        <v>26</v>
      </c>
    </row>
    <row r="45" spans="1:11" ht="15">
      <c r="A45" s="206"/>
      <c r="B45" s="177" t="s">
        <v>210</v>
      </c>
      <c r="C45" s="177" t="s">
        <v>222</v>
      </c>
      <c r="D45" s="186"/>
      <c r="E45" s="186"/>
      <c r="F45" s="186"/>
      <c r="G45" s="186"/>
      <c r="H45" s="186"/>
      <c r="I45" s="186"/>
      <c r="J45" s="186"/>
      <c r="K45" s="186"/>
    </row>
    <row r="46" spans="1:11" ht="15">
      <c r="A46" s="207"/>
      <c r="B46" s="178"/>
      <c r="C46" s="178"/>
      <c r="D46" s="178"/>
      <c r="E46" s="178"/>
      <c r="F46" s="178"/>
      <c r="G46" s="178"/>
      <c r="H46" s="178"/>
      <c r="I46" s="180"/>
      <c r="J46" s="180"/>
      <c r="K46" s="180"/>
    </row>
    <row r="47" spans="1:11" ht="15">
      <c r="A47" s="25"/>
      <c r="B47" s="179"/>
      <c r="C47" s="34" t="s">
        <v>106</v>
      </c>
      <c r="D47" s="33" t="s">
        <v>95</v>
      </c>
      <c r="E47" s="33" t="s">
        <v>96</v>
      </c>
      <c r="F47" s="33" t="s">
        <v>97</v>
      </c>
      <c r="G47" s="33" t="s">
        <v>98</v>
      </c>
      <c r="H47" s="33" t="s">
        <v>99</v>
      </c>
      <c r="I47" s="33" t="s">
        <v>100</v>
      </c>
      <c r="J47" s="33" t="s">
        <v>101</v>
      </c>
      <c r="K47" s="35" t="s">
        <v>102</v>
      </c>
    </row>
    <row r="48" spans="1:11" ht="1.5" customHeight="1">
      <c r="A48" s="10"/>
      <c r="B48" s="92"/>
      <c r="C48" s="92"/>
      <c r="D48" s="92"/>
      <c r="E48" s="115" t="s">
        <v>214</v>
      </c>
      <c r="F48" s="115" t="s">
        <v>215</v>
      </c>
      <c r="G48" s="115" t="s">
        <v>216</v>
      </c>
      <c r="H48" s="116" t="s">
        <v>217</v>
      </c>
      <c r="I48" s="117" t="s">
        <v>218</v>
      </c>
      <c r="J48" s="117" t="s">
        <v>219</v>
      </c>
      <c r="K48" s="117" t="s">
        <v>220</v>
      </c>
    </row>
    <row r="49" spans="1:11" ht="15">
      <c r="A49" s="13">
        <v>1912</v>
      </c>
      <c r="B49" s="96">
        <f>B41/B33</f>
        <v>0.3142505386272699</v>
      </c>
      <c r="C49" s="96">
        <v>0</v>
      </c>
      <c r="D49" s="96">
        <v>0</v>
      </c>
      <c r="E49" s="96">
        <v>0</v>
      </c>
      <c r="F49" s="96">
        <f aca="true" t="shared" si="3" ref="F49:K49">F41/F33</f>
        <v>0.15802735781137509</v>
      </c>
      <c r="G49" s="96">
        <f t="shared" si="3"/>
        <v>0.2387374461979914</v>
      </c>
      <c r="H49" s="96">
        <f t="shared" si="3"/>
        <v>0.29506314580941445</v>
      </c>
      <c r="I49" s="96">
        <f t="shared" si="3"/>
        <v>0.6669059583632448</v>
      </c>
      <c r="J49" s="96">
        <f t="shared" si="3"/>
        <v>1</v>
      </c>
      <c r="K49" s="96">
        <f t="shared" si="3"/>
        <v>1</v>
      </c>
    </row>
    <row r="50" spans="1:11" ht="15">
      <c r="A50" s="13">
        <v>1922</v>
      </c>
      <c r="B50" s="96">
        <f aca="true" t="shared" si="4" ref="B50:K50">B42/B34</f>
        <v>0.280117852466172</v>
      </c>
      <c r="C50" s="96">
        <v>0</v>
      </c>
      <c r="D50" s="96">
        <v>0</v>
      </c>
      <c r="E50" s="96">
        <f t="shared" si="4"/>
        <v>0.11764705882352941</v>
      </c>
      <c r="F50" s="96">
        <f t="shared" si="4"/>
        <v>0.125221082419526</v>
      </c>
      <c r="G50" s="96">
        <f t="shared" si="4"/>
        <v>0.24602332979851538</v>
      </c>
      <c r="H50" s="96">
        <f t="shared" si="4"/>
        <v>0.31966053748231965</v>
      </c>
      <c r="I50" s="96">
        <f t="shared" si="4"/>
        <v>0.6295313881520778</v>
      </c>
      <c r="J50" s="96">
        <f t="shared" si="4"/>
        <v>0.9606299212598425</v>
      </c>
      <c r="K50" s="96">
        <f t="shared" si="4"/>
        <v>1</v>
      </c>
    </row>
    <row r="51" spans="1:11" ht="15">
      <c r="A51" s="13">
        <v>1927</v>
      </c>
      <c r="B51" s="96">
        <f aca="true" t="shared" si="5" ref="B51:K51">B43/B35</f>
        <v>0.2593206296603148</v>
      </c>
      <c r="C51" s="96">
        <v>0</v>
      </c>
      <c r="D51" s="96">
        <v>0</v>
      </c>
      <c r="E51" s="96">
        <f t="shared" si="5"/>
        <v>0.10539845758354756</v>
      </c>
      <c r="F51" s="96">
        <f t="shared" si="5"/>
        <v>0.10974425380382001</v>
      </c>
      <c r="G51" s="96">
        <f t="shared" si="5"/>
        <v>0.2101003561022985</v>
      </c>
      <c r="H51" s="96">
        <f t="shared" si="5"/>
        <v>0.24870466321243523</v>
      </c>
      <c r="I51" s="96">
        <f t="shared" si="5"/>
        <v>0.6407766990291263</v>
      </c>
      <c r="J51" s="96">
        <f t="shared" si="5"/>
        <v>0.9640287769784173</v>
      </c>
      <c r="K51" s="96">
        <f t="shared" si="5"/>
        <v>1</v>
      </c>
    </row>
    <row r="52" spans="1:11" ht="15">
      <c r="A52" s="13">
        <v>1932</v>
      </c>
      <c r="B52" s="96">
        <f aca="true" t="shared" si="6" ref="B52:K52">B44/B36</f>
        <v>0.2643280632411067</v>
      </c>
      <c r="C52" s="96">
        <v>0</v>
      </c>
      <c r="D52" s="96">
        <v>0</v>
      </c>
      <c r="E52" s="96">
        <f t="shared" si="6"/>
        <v>0.11764705882352941</v>
      </c>
      <c r="F52" s="96">
        <f t="shared" si="6"/>
        <v>0.1363978899773926</v>
      </c>
      <c r="G52" s="96">
        <f t="shared" si="6"/>
        <v>0.23709008669430834</v>
      </c>
      <c r="H52" s="96">
        <f t="shared" si="6"/>
        <v>0.2878673700075358</v>
      </c>
      <c r="I52" s="96">
        <f t="shared" si="6"/>
        <v>0.7417530631479736</v>
      </c>
      <c r="J52" s="96">
        <f t="shared" si="6"/>
        <v>0.9832635983263598</v>
      </c>
      <c r="K52" s="96">
        <f t="shared" si="6"/>
        <v>0.9629629629629629</v>
      </c>
    </row>
    <row r="53" spans="1:11" ht="15">
      <c r="A53" s="206"/>
      <c r="B53" s="177" t="s">
        <v>210</v>
      </c>
      <c r="C53" s="177" t="s">
        <v>223</v>
      </c>
      <c r="D53" s="186"/>
      <c r="E53" s="186"/>
      <c r="F53" s="186"/>
      <c r="G53" s="186"/>
      <c r="H53" s="186"/>
      <c r="I53" s="186"/>
      <c r="J53" s="186"/>
      <c r="K53" s="186"/>
    </row>
    <row r="54" spans="1:11" ht="15">
      <c r="A54" s="207"/>
      <c r="B54" s="178"/>
      <c r="C54" s="178"/>
      <c r="D54" s="178"/>
      <c r="E54" s="178"/>
      <c r="F54" s="178"/>
      <c r="G54" s="178"/>
      <c r="H54" s="178"/>
      <c r="I54" s="180"/>
      <c r="J54" s="180"/>
      <c r="K54" s="180"/>
    </row>
    <row r="55" spans="1:11" ht="15">
      <c r="A55" s="25"/>
      <c r="B55" s="179"/>
      <c r="C55" s="34" t="s">
        <v>106</v>
      </c>
      <c r="D55" s="33" t="s">
        <v>95</v>
      </c>
      <c r="E55" s="33" t="s">
        <v>96</v>
      </c>
      <c r="F55" s="33" t="s">
        <v>97</v>
      </c>
      <c r="G55" s="33" t="s">
        <v>98</v>
      </c>
      <c r="H55" s="33" t="s">
        <v>99</v>
      </c>
      <c r="I55" s="33" t="s">
        <v>100</v>
      </c>
      <c r="J55" s="33" t="s">
        <v>101</v>
      </c>
      <c r="K55" s="35" t="s">
        <v>102</v>
      </c>
    </row>
    <row r="56" spans="1:11" ht="1.5" customHeight="1">
      <c r="A56" s="10"/>
      <c r="B56" s="92" t="s">
        <v>231</v>
      </c>
      <c r="C56" s="92"/>
      <c r="D56" s="92"/>
      <c r="E56" s="118" t="s">
        <v>224</v>
      </c>
      <c r="F56" s="118" t="s">
        <v>225</v>
      </c>
      <c r="G56" s="118" t="s">
        <v>226</v>
      </c>
      <c r="H56" s="119" t="s">
        <v>227</v>
      </c>
      <c r="I56" s="101" t="s">
        <v>228</v>
      </c>
      <c r="J56" s="101" t="s">
        <v>229</v>
      </c>
      <c r="K56" s="101" t="s">
        <v>230</v>
      </c>
    </row>
    <row r="57" spans="1:11" ht="15">
      <c r="A57" s="13">
        <v>1912</v>
      </c>
      <c r="B57" s="96">
        <v>0.2996477</v>
      </c>
      <c r="C57" s="96">
        <v>0</v>
      </c>
      <c r="D57" s="96">
        <v>0</v>
      </c>
      <c r="E57" s="96"/>
      <c r="F57" s="96">
        <v>0.1666667</v>
      </c>
      <c r="G57" s="96">
        <v>0.2172645</v>
      </c>
      <c r="H57" s="96">
        <v>0.2620551</v>
      </c>
      <c r="I57" s="96">
        <v>0.6424982</v>
      </c>
      <c r="J57" s="96">
        <v>1</v>
      </c>
      <c r="K57" s="96">
        <v>1</v>
      </c>
    </row>
    <row r="58" spans="1:11" ht="15">
      <c r="A58" s="13">
        <v>1922</v>
      </c>
      <c r="B58" s="96">
        <v>0.2593164</v>
      </c>
      <c r="C58" s="96">
        <v>0</v>
      </c>
      <c r="D58" s="96">
        <v>0</v>
      </c>
      <c r="E58" s="96">
        <v>0.125</v>
      </c>
      <c r="F58" s="96">
        <v>0.125</v>
      </c>
      <c r="G58" s="96">
        <v>0.2406327</v>
      </c>
      <c r="H58" s="96">
        <v>0.25</v>
      </c>
      <c r="I58" s="96">
        <v>0.5488506</v>
      </c>
      <c r="J58" s="96">
        <v>1</v>
      </c>
      <c r="K58" s="96">
        <v>1</v>
      </c>
    </row>
    <row r="59" spans="1:11" ht="15">
      <c r="A59" s="13">
        <v>1927</v>
      </c>
      <c r="B59" s="96">
        <v>0.2676963</v>
      </c>
      <c r="C59" s="96">
        <v>0</v>
      </c>
      <c r="D59" s="96">
        <v>0</v>
      </c>
      <c r="E59" s="96">
        <v>0.125</v>
      </c>
      <c r="F59" s="96">
        <v>0.125</v>
      </c>
      <c r="G59" s="96">
        <v>0.1989722</v>
      </c>
      <c r="H59" s="96">
        <v>0.25</v>
      </c>
      <c r="I59" s="96">
        <v>0.6800162</v>
      </c>
      <c r="J59" s="96">
        <v>1</v>
      </c>
      <c r="K59" s="96">
        <v>1</v>
      </c>
    </row>
    <row r="60" spans="1:11" ht="15">
      <c r="A60" s="13">
        <v>1932</v>
      </c>
      <c r="B60" s="96">
        <v>0.2736907</v>
      </c>
      <c r="C60" s="96">
        <v>0</v>
      </c>
      <c r="D60" s="96">
        <v>0</v>
      </c>
      <c r="E60" s="96">
        <v>0.125</v>
      </c>
      <c r="F60" s="96">
        <v>0.1397419</v>
      </c>
      <c r="G60" s="96">
        <v>0.25</v>
      </c>
      <c r="H60" s="96">
        <v>0.2865486</v>
      </c>
      <c r="I60" s="96">
        <v>0.7723845</v>
      </c>
      <c r="J60" s="96">
        <v>1</v>
      </c>
      <c r="K60" s="96">
        <v>1</v>
      </c>
    </row>
  </sheetData>
  <mergeCells count="35">
    <mergeCell ref="I22:I23"/>
    <mergeCell ref="J22:J23"/>
    <mergeCell ref="K22:K23"/>
    <mergeCell ref="A45:A46"/>
    <mergeCell ref="B45:B47"/>
    <mergeCell ref="C45:K46"/>
    <mergeCell ref="A53:A54"/>
    <mergeCell ref="B53:B55"/>
    <mergeCell ref="C53:K54"/>
    <mergeCell ref="A29:A30"/>
    <mergeCell ref="B29:B31"/>
    <mergeCell ref="C29:K30"/>
    <mergeCell ref="A37:A38"/>
    <mergeCell ref="B37:B39"/>
    <mergeCell ref="C37:K38"/>
    <mergeCell ref="A3:K3"/>
    <mergeCell ref="B4:K4"/>
    <mergeCell ref="C5:C6"/>
    <mergeCell ref="I5:I6"/>
    <mergeCell ref="J5:J6"/>
    <mergeCell ref="K5:K6"/>
    <mergeCell ref="A5:A7"/>
    <mergeCell ref="C7:H7"/>
    <mergeCell ref="B5:B7"/>
    <mergeCell ref="D5:D6"/>
    <mergeCell ref="A8:K8"/>
    <mergeCell ref="A15:K15"/>
    <mergeCell ref="C22:H23"/>
    <mergeCell ref="H5:H6"/>
    <mergeCell ref="I7:K7"/>
    <mergeCell ref="E5:E6"/>
    <mergeCell ref="F5:F6"/>
    <mergeCell ref="G5:G6"/>
    <mergeCell ref="A22:A23"/>
    <mergeCell ref="B22:B2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"/>
    </sheetView>
  </sheetViews>
  <sheetFormatPr defaultColWidth="11.5546875" defaultRowHeight="15"/>
  <cols>
    <col min="1" max="9" width="8.77734375" style="0" customWidth="1"/>
    <col min="10" max="10" width="9.77734375" style="0" customWidth="1"/>
    <col min="11" max="25" width="10.77734375" style="0" customWidth="1"/>
    <col min="26" max="16384" width="8.88671875" style="0" customWidth="1"/>
  </cols>
  <sheetData>
    <row r="1" spans="1:10" ht="15">
      <c r="A1" s="82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167" t="s">
        <v>129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85"/>
    </row>
    <row r="5" spans="1:10" ht="18" customHeight="1">
      <c r="A5" s="206"/>
      <c r="B5" s="209" t="s">
        <v>111</v>
      </c>
      <c r="C5" s="210"/>
      <c r="D5" s="210"/>
      <c r="E5" s="210"/>
      <c r="F5" s="211"/>
      <c r="G5" s="211"/>
      <c r="H5" s="211"/>
      <c r="I5" s="211"/>
      <c r="J5" s="212"/>
    </row>
    <row r="6" spans="1:10" ht="18" customHeight="1">
      <c r="A6" s="207"/>
      <c r="B6" s="213"/>
      <c r="C6" s="214"/>
      <c r="D6" s="214"/>
      <c r="E6" s="214"/>
      <c r="F6" s="214"/>
      <c r="G6" s="214"/>
      <c r="H6" s="214"/>
      <c r="I6" s="214"/>
      <c r="J6" s="215"/>
    </row>
    <row r="7" spans="1:10" ht="18" customHeight="1">
      <c r="A7" s="176"/>
      <c r="B7" s="89" t="s">
        <v>112</v>
      </c>
      <c r="C7" s="33" t="s">
        <v>113</v>
      </c>
      <c r="D7" s="33" t="s">
        <v>75</v>
      </c>
      <c r="E7" s="33" t="s">
        <v>76</v>
      </c>
      <c r="F7" s="33" t="s">
        <v>77</v>
      </c>
      <c r="G7" s="33" t="s">
        <v>78</v>
      </c>
      <c r="H7" s="33" t="s">
        <v>79</v>
      </c>
      <c r="I7" s="33" t="s">
        <v>80</v>
      </c>
      <c r="J7" s="35" t="s">
        <v>81</v>
      </c>
    </row>
    <row r="8" spans="1:10" ht="4.5" customHeight="1">
      <c r="A8" s="10"/>
      <c r="B8" s="90"/>
      <c r="C8" s="12"/>
      <c r="D8" s="12"/>
      <c r="E8" s="12"/>
      <c r="F8" s="12"/>
      <c r="G8" s="12"/>
      <c r="H8" s="26"/>
      <c r="I8" s="26"/>
      <c r="J8" s="50"/>
    </row>
    <row r="9" spans="1:10" ht="18" customHeight="1">
      <c r="A9" s="13">
        <v>1912</v>
      </c>
      <c r="B9" s="91">
        <v>0.0437588</v>
      </c>
      <c r="C9" s="39">
        <v>0.0485865</v>
      </c>
      <c r="D9" s="39">
        <v>0.0548796</v>
      </c>
      <c r="E9" s="39">
        <v>0.0537846</v>
      </c>
      <c r="F9" s="39">
        <v>0.0518804</v>
      </c>
      <c r="G9" s="39">
        <v>0.053294</v>
      </c>
      <c r="H9" s="39">
        <v>0.0558414</v>
      </c>
      <c r="I9" s="39">
        <v>0.0445182</v>
      </c>
      <c r="J9" s="40">
        <v>0.0229771</v>
      </c>
    </row>
    <row r="10" spans="1:10" ht="18" customHeight="1">
      <c r="A10" s="13">
        <v>1922</v>
      </c>
      <c r="B10" s="91">
        <v>0.0811308</v>
      </c>
      <c r="C10" s="39">
        <v>0.0989836</v>
      </c>
      <c r="D10" s="39">
        <v>0.0306718</v>
      </c>
      <c r="E10" s="39">
        <v>0.063804</v>
      </c>
      <c r="F10" s="39">
        <v>0.1310873</v>
      </c>
      <c r="G10" s="39">
        <v>0.0876184</v>
      </c>
      <c r="H10" s="39">
        <v>0.0541157</v>
      </c>
      <c r="I10" s="39">
        <v>0.0906324</v>
      </c>
      <c r="J10" s="40">
        <v>0.0584669</v>
      </c>
    </row>
    <row r="11" spans="1:10" ht="18" customHeight="1">
      <c r="A11" s="13">
        <v>1927</v>
      </c>
      <c r="B11" s="91">
        <v>0.0563941</v>
      </c>
      <c r="C11" s="39">
        <v>0.060877</v>
      </c>
      <c r="D11" s="39">
        <v>0.0571193</v>
      </c>
      <c r="E11" s="39">
        <v>0.0747718</v>
      </c>
      <c r="F11" s="39">
        <v>0.0814768</v>
      </c>
      <c r="G11" s="39">
        <v>0.0774815</v>
      </c>
      <c r="H11" s="39">
        <v>0.0448414</v>
      </c>
      <c r="I11" s="39">
        <v>0.045095</v>
      </c>
      <c r="J11" s="40">
        <v>0.0379003</v>
      </c>
    </row>
    <row r="12" spans="1:10" ht="18" customHeight="1">
      <c r="A12" s="13">
        <v>1932</v>
      </c>
      <c r="B12" s="91">
        <v>0.0638155</v>
      </c>
      <c r="C12" s="39">
        <v>0.0693647</v>
      </c>
      <c r="D12" s="39">
        <v>0.069698</v>
      </c>
      <c r="E12" s="39">
        <v>0.1097912</v>
      </c>
      <c r="F12" s="39">
        <v>0.1782497</v>
      </c>
      <c r="G12" s="39">
        <v>0.1190911</v>
      </c>
      <c r="H12" s="39">
        <v>0.0447989</v>
      </c>
      <c r="I12" s="39">
        <v>0.0445388</v>
      </c>
      <c r="J12" s="40">
        <v>0.0561516</v>
      </c>
    </row>
    <row r="13" spans="1:10" ht="4.5" customHeight="1">
      <c r="A13" s="13"/>
      <c r="B13" s="47"/>
      <c r="C13" s="48"/>
      <c r="D13" s="48"/>
      <c r="E13" s="48"/>
      <c r="F13" s="48"/>
      <c r="G13" s="48"/>
      <c r="H13" s="48"/>
      <c r="I13" s="48"/>
      <c r="J13" s="46"/>
    </row>
    <row r="14" spans="1:10" ht="18" customHeight="1">
      <c r="A14" s="25"/>
      <c r="B14" s="34" t="s">
        <v>106</v>
      </c>
      <c r="C14" s="33" t="s">
        <v>95</v>
      </c>
      <c r="D14" s="33" t="s">
        <v>96</v>
      </c>
      <c r="E14" s="33" t="s">
        <v>97</v>
      </c>
      <c r="F14" s="33" t="s">
        <v>98</v>
      </c>
      <c r="G14" s="33" t="s">
        <v>99</v>
      </c>
      <c r="H14" s="33" t="s">
        <v>100</v>
      </c>
      <c r="I14" s="33" t="s">
        <v>101</v>
      </c>
      <c r="J14" s="35" t="s">
        <v>102</v>
      </c>
    </row>
    <row r="15" spans="1:10" ht="4.5" customHeight="1">
      <c r="A15" s="10"/>
      <c r="B15" s="36"/>
      <c r="C15" s="12"/>
      <c r="D15" s="12"/>
      <c r="E15" s="12"/>
      <c r="F15" s="12"/>
      <c r="G15" s="12"/>
      <c r="H15" s="26"/>
      <c r="I15" s="26"/>
      <c r="J15" s="50"/>
    </row>
    <row r="16" spans="1:10" ht="18" customHeight="1">
      <c r="A16" s="13">
        <v>1912</v>
      </c>
      <c r="B16" s="38">
        <v>0</v>
      </c>
      <c r="C16" s="39">
        <v>0</v>
      </c>
      <c r="D16" s="39">
        <v>0</v>
      </c>
      <c r="E16" s="39">
        <v>0.1232577</v>
      </c>
      <c r="F16" s="39">
        <v>0.0476488</v>
      </c>
      <c r="G16" s="39">
        <v>0.0411655</v>
      </c>
      <c r="H16" s="39">
        <v>0.063315</v>
      </c>
      <c r="I16" s="39">
        <v>0.0435202</v>
      </c>
      <c r="J16" s="40">
        <v>0.0199563</v>
      </c>
    </row>
    <row r="17" spans="1:10" ht="18" customHeight="1">
      <c r="A17" s="13">
        <v>1922</v>
      </c>
      <c r="B17" s="38">
        <v>0</v>
      </c>
      <c r="C17" s="39">
        <v>0</v>
      </c>
      <c r="D17" s="39">
        <v>0</v>
      </c>
      <c r="E17" s="39">
        <v>0.1240923</v>
      </c>
      <c r="F17" s="39">
        <v>0.0583452</v>
      </c>
      <c r="G17" s="39">
        <v>0.0797045</v>
      </c>
      <c r="H17" s="39">
        <v>0.0767302</v>
      </c>
      <c r="I17" s="39">
        <v>0.0631312</v>
      </c>
      <c r="J17" s="40">
        <v>0.0676833</v>
      </c>
    </row>
    <row r="18" spans="1:10" ht="18" customHeight="1">
      <c r="A18" s="13">
        <v>1927</v>
      </c>
      <c r="B18" s="38">
        <v>0</v>
      </c>
      <c r="C18" s="39">
        <v>0</v>
      </c>
      <c r="D18" s="39">
        <v>0</v>
      </c>
      <c r="E18" s="39">
        <v>0.0486519</v>
      </c>
      <c r="F18" s="39">
        <v>0.0410363</v>
      </c>
      <c r="G18" s="39">
        <v>0.0598258</v>
      </c>
      <c r="H18" s="39">
        <v>0.0619718</v>
      </c>
      <c r="I18" s="39">
        <v>0.0388365</v>
      </c>
      <c r="J18" s="40">
        <v>0.0583657</v>
      </c>
    </row>
    <row r="19" spans="1:10" ht="18" customHeight="1">
      <c r="A19" s="13">
        <v>1932</v>
      </c>
      <c r="B19" s="38">
        <v>0</v>
      </c>
      <c r="C19" s="39">
        <v>0</v>
      </c>
      <c r="D19" s="39">
        <v>0</v>
      </c>
      <c r="E19" s="39">
        <v>0.1453932</v>
      </c>
      <c r="F19" s="39">
        <v>0.0849517</v>
      </c>
      <c r="G19" s="39">
        <v>0.0832723</v>
      </c>
      <c r="H19" s="39">
        <v>0.0602829</v>
      </c>
      <c r="I19" s="39">
        <v>0.0533057</v>
      </c>
      <c r="J19" s="40">
        <v>0.0153911</v>
      </c>
    </row>
    <row r="20" spans="1:10" ht="4.5" customHeight="1">
      <c r="A20" s="16"/>
      <c r="B20" s="41"/>
      <c r="C20" s="17"/>
      <c r="D20" s="17"/>
      <c r="E20" s="17"/>
      <c r="F20" s="17"/>
      <c r="G20" s="17"/>
      <c r="H20" s="17"/>
      <c r="I20" s="17"/>
      <c r="J20" s="42"/>
    </row>
    <row r="21" spans="1:10" ht="18" customHeight="1">
      <c r="A21" s="206"/>
      <c r="B21" s="209" t="s">
        <v>114</v>
      </c>
      <c r="C21" s="210"/>
      <c r="D21" s="210"/>
      <c r="E21" s="210"/>
      <c r="F21" s="211"/>
      <c r="G21" s="211"/>
      <c r="H21" s="211"/>
      <c r="I21" s="211"/>
      <c r="J21" s="212"/>
    </row>
    <row r="22" spans="1:10" ht="18" customHeight="1">
      <c r="A22" s="207"/>
      <c r="B22" s="213"/>
      <c r="C22" s="214"/>
      <c r="D22" s="214"/>
      <c r="E22" s="214"/>
      <c r="F22" s="214"/>
      <c r="G22" s="214"/>
      <c r="H22" s="214"/>
      <c r="I22" s="214"/>
      <c r="J22" s="215"/>
    </row>
    <row r="23" spans="1:10" ht="18" customHeight="1">
      <c r="A23" s="176"/>
      <c r="B23" s="89" t="s">
        <v>112</v>
      </c>
      <c r="C23" s="33" t="s">
        <v>113</v>
      </c>
      <c r="D23" s="33" t="s">
        <v>75</v>
      </c>
      <c r="E23" s="33" t="s">
        <v>76</v>
      </c>
      <c r="F23" s="33" t="s">
        <v>77</v>
      </c>
      <c r="G23" s="33" t="s">
        <v>78</v>
      </c>
      <c r="H23" s="33" t="s">
        <v>79</v>
      </c>
      <c r="I23" s="33" t="s">
        <v>80</v>
      </c>
      <c r="J23" s="35" t="s">
        <v>81</v>
      </c>
    </row>
    <row r="24" spans="1:10" ht="4.5" customHeight="1">
      <c r="A24" s="10"/>
      <c r="B24" s="36"/>
      <c r="C24" s="12"/>
      <c r="D24" s="12"/>
      <c r="E24" s="12"/>
      <c r="F24" s="12"/>
      <c r="G24" s="12"/>
      <c r="H24" s="26"/>
      <c r="I24" s="26"/>
      <c r="J24" s="50"/>
    </row>
    <row r="25" spans="1:10" ht="18" customHeight="1">
      <c r="A25" s="13">
        <v>1912</v>
      </c>
      <c r="B25" s="91">
        <v>0.3200226</v>
      </c>
      <c r="C25" s="39">
        <v>0.3198107</v>
      </c>
      <c r="D25" s="39">
        <v>0.2817908</v>
      </c>
      <c r="E25" s="39">
        <v>0.2892618</v>
      </c>
      <c r="F25" s="39">
        <v>0.233564</v>
      </c>
      <c r="G25" s="39">
        <v>0.372227</v>
      </c>
      <c r="H25" s="39">
        <v>0.3501633</v>
      </c>
      <c r="I25" s="39">
        <v>0.3708952</v>
      </c>
      <c r="J25" s="40">
        <v>0.2732859</v>
      </c>
    </row>
    <row r="26" spans="1:10" ht="18" customHeight="1">
      <c r="A26" s="13">
        <v>1922</v>
      </c>
      <c r="B26" s="91">
        <v>0.2426171</v>
      </c>
      <c r="C26" s="39">
        <v>0.2164865</v>
      </c>
      <c r="D26" s="39">
        <v>0.2856218</v>
      </c>
      <c r="E26" s="39">
        <v>0.2158707</v>
      </c>
      <c r="F26" s="39">
        <v>0.1639125</v>
      </c>
      <c r="G26" s="39">
        <v>0.1974858</v>
      </c>
      <c r="H26" s="39">
        <v>0.2155799</v>
      </c>
      <c r="I26" s="39">
        <v>0.2903396</v>
      </c>
      <c r="J26" s="40">
        <v>0.2394641</v>
      </c>
    </row>
    <row r="27" spans="1:10" ht="18" customHeight="1">
      <c r="A27" s="13">
        <v>1927</v>
      </c>
      <c r="B27" s="91">
        <v>0.2137513</v>
      </c>
      <c r="C27" s="39">
        <v>0.1965655</v>
      </c>
      <c r="D27" s="39">
        <v>0.2009548</v>
      </c>
      <c r="E27" s="39">
        <v>0.1496628</v>
      </c>
      <c r="F27" s="39">
        <v>0.1680075</v>
      </c>
      <c r="G27" s="39">
        <v>0.1727319</v>
      </c>
      <c r="H27" s="39">
        <v>0.2482689</v>
      </c>
      <c r="I27" s="39">
        <v>0.2180721</v>
      </c>
      <c r="J27" s="40">
        <v>0.2488643</v>
      </c>
    </row>
    <row r="28" spans="1:10" ht="18" customHeight="1">
      <c r="A28" s="13">
        <v>1932</v>
      </c>
      <c r="B28" s="91">
        <v>0.2510663</v>
      </c>
      <c r="C28" s="39">
        <v>0.2311446</v>
      </c>
      <c r="D28" s="39">
        <v>0.2684289</v>
      </c>
      <c r="E28" s="39">
        <v>0.23647</v>
      </c>
      <c r="F28" s="39">
        <v>0.2050643</v>
      </c>
      <c r="G28" s="39">
        <v>0.2382627</v>
      </c>
      <c r="H28" s="39">
        <v>0.2346405</v>
      </c>
      <c r="I28" s="39">
        <v>0.2777346</v>
      </c>
      <c r="J28" s="40">
        <v>0.281114</v>
      </c>
    </row>
    <row r="29" spans="1:10" ht="4.5" customHeight="1">
      <c r="A29" s="13"/>
      <c r="B29" s="47"/>
      <c r="C29" s="48"/>
      <c r="D29" s="48"/>
      <c r="E29" s="48"/>
      <c r="F29" s="48"/>
      <c r="G29" s="48"/>
      <c r="H29" s="48"/>
      <c r="I29" s="48"/>
      <c r="J29" s="46"/>
    </row>
    <row r="30" spans="1:10" ht="15">
      <c r="A30" s="25"/>
      <c r="B30" s="34" t="s">
        <v>106</v>
      </c>
      <c r="C30" s="33" t="s">
        <v>95</v>
      </c>
      <c r="D30" s="33" t="s">
        <v>96</v>
      </c>
      <c r="E30" s="33" t="s">
        <v>97</v>
      </c>
      <c r="F30" s="33" t="s">
        <v>98</v>
      </c>
      <c r="G30" s="33" t="s">
        <v>99</v>
      </c>
      <c r="H30" s="33" t="s">
        <v>100</v>
      </c>
      <c r="I30" s="33" t="s">
        <v>101</v>
      </c>
      <c r="J30" s="35" t="s">
        <v>102</v>
      </c>
    </row>
    <row r="31" spans="1:10" ht="4.5" customHeight="1">
      <c r="A31" s="10"/>
      <c r="B31" s="36"/>
      <c r="C31" s="12"/>
      <c r="D31" s="12"/>
      <c r="E31" s="12"/>
      <c r="F31" s="12"/>
      <c r="G31" s="12"/>
      <c r="H31" s="26"/>
      <c r="I31" s="26"/>
      <c r="J31" s="50"/>
    </row>
    <row r="32" spans="1:10" ht="15">
      <c r="A32" s="13">
        <v>1912</v>
      </c>
      <c r="B32" s="38">
        <v>0</v>
      </c>
      <c r="C32" s="39">
        <v>0</v>
      </c>
      <c r="D32" s="39">
        <v>0</v>
      </c>
      <c r="E32" s="39">
        <v>0.0942261</v>
      </c>
      <c r="F32" s="39">
        <v>0.167013</v>
      </c>
      <c r="G32" s="39">
        <v>0.2460945</v>
      </c>
      <c r="H32" s="39">
        <v>0.3717727</v>
      </c>
      <c r="I32" s="39">
        <v>0.3804132</v>
      </c>
      <c r="J32" s="40">
        <v>0.1930787</v>
      </c>
    </row>
    <row r="33" spans="1:10" ht="15">
      <c r="A33" s="13">
        <v>1922</v>
      </c>
      <c r="B33" s="38">
        <v>0</v>
      </c>
      <c r="C33" s="39">
        <v>0</v>
      </c>
      <c r="D33" s="39">
        <v>0</v>
      </c>
      <c r="E33" s="39">
        <v>0.1277</v>
      </c>
      <c r="F33" s="39">
        <v>0.1531069</v>
      </c>
      <c r="G33" s="39">
        <v>0.2323198</v>
      </c>
      <c r="H33" s="39">
        <v>0.2410736</v>
      </c>
      <c r="I33" s="39">
        <v>0.2736013</v>
      </c>
      <c r="J33" s="40">
        <v>0.2312456</v>
      </c>
    </row>
    <row r="34" spans="1:10" ht="15">
      <c r="A34" s="13">
        <v>1927</v>
      </c>
      <c r="B34" s="38">
        <v>0</v>
      </c>
      <c r="C34" s="39">
        <v>0</v>
      </c>
      <c r="D34" s="39">
        <v>0</v>
      </c>
      <c r="E34" s="39">
        <v>0.1339178</v>
      </c>
      <c r="F34" s="39">
        <v>0.1441866</v>
      </c>
      <c r="G34" s="39">
        <v>0.2013367</v>
      </c>
      <c r="H34" s="39">
        <v>0.2700194</v>
      </c>
      <c r="I34" s="39">
        <v>0.2322971</v>
      </c>
      <c r="J34" s="40">
        <v>0.1294972</v>
      </c>
    </row>
    <row r="35" spans="1:10" ht="15">
      <c r="A35" s="13">
        <v>1932</v>
      </c>
      <c r="B35" s="38">
        <v>0</v>
      </c>
      <c r="C35" s="39">
        <v>0</v>
      </c>
      <c r="D35" s="39">
        <v>0</v>
      </c>
      <c r="E35" s="39">
        <v>0.1975169</v>
      </c>
      <c r="F35" s="39">
        <v>0.1724944</v>
      </c>
      <c r="G35" s="39">
        <v>0.2170466</v>
      </c>
      <c r="H35" s="39">
        <v>0.3165279</v>
      </c>
      <c r="I35" s="39">
        <v>0.2838689</v>
      </c>
      <c r="J35" s="40">
        <v>0.1738832</v>
      </c>
    </row>
    <row r="36" spans="1:10" ht="4.5" customHeight="1">
      <c r="A36" s="16"/>
      <c r="B36" s="41"/>
      <c r="C36" s="17"/>
      <c r="D36" s="17"/>
      <c r="E36" s="17"/>
      <c r="F36" s="17"/>
      <c r="G36" s="17"/>
      <c r="H36" s="17"/>
      <c r="I36" s="17"/>
      <c r="J36" s="42"/>
    </row>
    <row r="37" spans="1:10" ht="15">
      <c r="A37" s="206"/>
      <c r="B37" s="209" t="s">
        <v>115</v>
      </c>
      <c r="C37" s="210"/>
      <c r="D37" s="210"/>
      <c r="E37" s="210"/>
      <c r="F37" s="211"/>
      <c r="G37" s="211"/>
      <c r="H37" s="211"/>
      <c r="I37" s="211"/>
      <c r="J37" s="212"/>
    </row>
    <row r="38" spans="1:10" ht="15">
      <c r="A38" s="207"/>
      <c r="B38" s="213"/>
      <c r="C38" s="214"/>
      <c r="D38" s="214"/>
      <c r="E38" s="214"/>
      <c r="F38" s="214"/>
      <c r="G38" s="214"/>
      <c r="H38" s="214"/>
      <c r="I38" s="214"/>
      <c r="J38" s="215"/>
    </row>
    <row r="39" spans="1:10" ht="15">
      <c r="A39" s="176"/>
      <c r="B39" s="89" t="s">
        <v>112</v>
      </c>
      <c r="C39" s="33" t="s">
        <v>113</v>
      </c>
      <c r="D39" s="33" t="s">
        <v>75</v>
      </c>
      <c r="E39" s="33" t="s">
        <v>76</v>
      </c>
      <c r="F39" s="33" t="s">
        <v>77</v>
      </c>
      <c r="G39" s="33" t="s">
        <v>78</v>
      </c>
      <c r="H39" s="33" t="s">
        <v>79</v>
      </c>
      <c r="I39" s="33" t="s">
        <v>80</v>
      </c>
      <c r="J39" s="35" t="s">
        <v>81</v>
      </c>
    </row>
    <row r="40" spans="1:10" ht="4.5" customHeight="1">
      <c r="A40" s="10"/>
      <c r="B40" s="36"/>
      <c r="C40" s="12"/>
      <c r="D40" s="12"/>
      <c r="E40" s="12"/>
      <c r="F40" s="12"/>
      <c r="G40" s="12"/>
      <c r="H40" s="26"/>
      <c r="I40" s="26"/>
      <c r="J40" s="50"/>
    </row>
    <row r="41" spans="1:10" ht="15.75">
      <c r="A41" s="13">
        <v>1912</v>
      </c>
      <c r="B41" s="91">
        <v>0.2219568</v>
      </c>
      <c r="C41" s="39">
        <v>0.2236909</v>
      </c>
      <c r="D41" s="39">
        <v>0.1599831</v>
      </c>
      <c r="E41" s="39">
        <v>0.1997228</v>
      </c>
      <c r="F41" s="39">
        <v>0.1473113</v>
      </c>
      <c r="G41" s="39">
        <v>0.2515604</v>
      </c>
      <c r="H41" s="39">
        <v>0.2338662</v>
      </c>
      <c r="I41" s="39">
        <v>0.27839</v>
      </c>
      <c r="J41" s="40">
        <v>0.1867949</v>
      </c>
    </row>
    <row r="42" spans="1:10" ht="15.75">
      <c r="A42" s="13">
        <v>1922</v>
      </c>
      <c r="B42" s="91">
        <v>0.151676</v>
      </c>
      <c r="C42" s="39">
        <v>0.1330869</v>
      </c>
      <c r="D42" s="39">
        <v>0.0662746</v>
      </c>
      <c r="E42" s="39">
        <v>0.1068821</v>
      </c>
      <c r="F42" s="39">
        <v>0.0777119</v>
      </c>
      <c r="G42" s="39">
        <v>0.1171235</v>
      </c>
      <c r="H42" s="39">
        <v>0.1356658</v>
      </c>
      <c r="I42" s="39">
        <v>0.1902789</v>
      </c>
      <c r="J42" s="40">
        <v>0.1658601</v>
      </c>
    </row>
    <row r="43" spans="1:10" ht="15.75">
      <c r="A43" s="13">
        <v>1927</v>
      </c>
      <c r="B43" s="91">
        <v>0.1265693</v>
      </c>
      <c r="C43" s="39">
        <v>0.1062289</v>
      </c>
      <c r="D43" s="39">
        <v>0.127642</v>
      </c>
      <c r="E43" s="39">
        <v>0.0562141</v>
      </c>
      <c r="F43" s="39">
        <v>0.0584861</v>
      </c>
      <c r="G43" s="39">
        <v>0.085087</v>
      </c>
      <c r="H43" s="39">
        <v>0.1542915</v>
      </c>
      <c r="I43" s="39">
        <v>0.1339244</v>
      </c>
      <c r="J43" s="40">
        <v>0.1707569</v>
      </c>
    </row>
    <row r="44" spans="1:10" ht="15.75">
      <c r="A44" s="13">
        <v>1932</v>
      </c>
      <c r="B44" s="91">
        <v>0.1506734</v>
      </c>
      <c r="C44" s="39">
        <v>0.1287129</v>
      </c>
      <c r="D44" s="39">
        <v>0.1607398</v>
      </c>
      <c r="E44" s="39">
        <v>0.1397644</v>
      </c>
      <c r="F44" s="39">
        <v>0.0874326</v>
      </c>
      <c r="G44" s="39">
        <v>0.1362369</v>
      </c>
      <c r="H44" s="39">
        <v>0.1220209</v>
      </c>
      <c r="I44" s="39">
        <v>0.1789608</v>
      </c>
      <c r="J44" s="40">
        <v>0.2047272</v>
      </c>
    </row>
    <row r="45" spans="1:10" ht="4.5" customHeight="1">
      <c r="A45" s="13"/>
      <c r="B45" s="47"/>
      <c r="C45" s="48"/>
      <c r="D45" s="48"/>
      <c r="E45" s="48"/>
      <c r="F45" s="48"/>
      <c r="G45" s="48"/>
      <c r="H45" s="48"/>
      <c r="I45" s="48"/>
      <c r="J45" s="46"/>
    </row>
    <row r="46" spans="1:10" ht="15">
      <c r="A46" s="25"/>
      <c r="B46" s="34" t="s">
        <v>106</v>
      </c>
      <c r="C46" s="33" t="s">
        <v>95</v>
      </c>
      <c r="D46" s="33" t="s">
        <v>96</v>
      </c>
      <c r="E46" s="33" t="s">
        <v>97</v>
      </c>
      <c r="F46" s="33" t="s">
        <v>98</v>
      </c>
      <c r="G46" s="33" t="s">
        <v>99</v>
      </c>
      <c r="H46" s="33" t="s">
        <v>100</v>
      </c>
      <c r="I46" s="33" t="s">
        <v>101</v>
      </c>
      <c r="J46" s="35" t="s">
        <v>102</v>
      </c>
    </row>
    <row r="47" spans="1:10" ht="4.5" customHeight="1">
      <c r="A47" s="10"/>
      <c r="B47" s="36"/>
      <c r="C47" s="12"/>
      <c r="D47" s="12"/>
      <c r="E47" s="12"/>
      <c r="F47" s="12"/>
      <c r="G47" s="12"/>
      <c r="H47" s="26"/>
      <c r="I47" s="26"/>
      <c r="J47" s="50"/>
    </row>
    <row r="48" spans="1:10" ht="15">
      <c r="A48" s="13">
        <v>1912</v>
      </c>
      <c r="B48" s="38">
        <v>0</v>
      </c>
      <c r="C48" s="39">
        <v>0</v>
      </c>
      <c r="D48" s="39">
        <v>0</v>
      </c>
      <c r="E48" s="39">
        <v>0.0202095</v>
      </c>
      <c r="F48" s="39">
        <v>0.0279823</v>
      </c>
      <c r="G48" s="39">
        <v>0.13425</v>
      </c>
      <c r="H48" s="39">
        <v>0.2781627</v>
      </c>
      <c r="I48" s="39">
        <v>0.2654451</v>
      </c>
      <c r="J48" s="40">
        <v>0.1215474</v>
      </c>
    </row>
    <row r="49" spans="1:10" ht="15">
      <c r="A49" s="13">
        <v>1922</v>
      </c>
      <c r="B49" s="38">
        <v>0</v>
      </c>
      <c r="C49" s="39">
        <v>0</v>
      </c>
      <c r="D49" s="39">
        <v>0</v>
      </c>
      <c r="E49" s="39">
        <v>0.054393</v>
      </c>
      <c r="F49" s="39">
        <v>0.0549277</v>
      </c>
      <c r="G49" s="39">
        <v>0.1447805</v>
      </c>
      <c r="H49" s="39">
        <v>0.1563453</v>
      </c>
      <c r="I49" s="39">
        <v>0.1635628</v>
      </c>
      <c r="J49" s="40">
        <v>0.1527203</v>
      </c>
    </row>
    <row r="50" spans="1:10" ht="15">
      <c r="A50" s="13">
        <v>1927</v>
      </c>
      <c r="B50" s="38">
        <v>0</v>
      </c>
      <c r="C50" s="39">
        <v>0</v>
      </c>
      <c r="D50" s="39">
        <v>0</v>
      </c>
      <c r="E50" s="39">
        <v>0.002526</v>
      </c>
      <c r="F50" s="39">
        <v>0.0265428</v>
      </c>
      <c r="G50" s="39">
        <v>0.1043081</v>
      </c>
      <c r="H50" s="39">
        <v>0.1718009</v>
      </c>
      <c r="I50" s="39">
        <v>0.1387297</v>
      </c>
      <c r="J50" s="40">
        <v>0.0747459</v>
      </c>
    </row>
    <row r="51" spans="1:10" ht="15">
      <c r="A51" s="13">
        <v>1932</v>
      </c>
      <c r="B51" s="38">
        <v>0</v>
      </c>
      <c r="C51" s="39">
        <v>0</v>
      </c>
      <c r="D51" s="39">
        <v>0</v>
      </c>
      <c r="E51" s="39">
        <v>0.0663024</v>
      </c>
      <c r="F51" s="39">
        <v>0.0421905</v>
      </c>
      <c r="G51" s="39">
        <v>0.0973655</v>
      </c>
      <c r="H51" s="39">
        <v>0.2103063</v>
      </c>
      <c r="I51" s="39">
        <v>0.1843542</v>
      </c>
      <c r="J51" s="40">
        <v>0.0968212</v>
      </c>
    </row>
    <row r="52" spans="1:10" ht="4.5" customHeight="1">
      <c r="A52" s="13"/>
      <c r="B52" s="39"/>
      <c r="C52" s="39"/>
      <c r="D52" s="39"/>
      <c r="E52" s="39"/>
      <c r="F52" s="39"/>
      <c r="G52" s="39"/>
      <c r="H52" s="39"/>
      <c r="I52" s="39"/>
      <c r="J52" s="39"/>
    </row>
    <row r="53" spans="1:10" ht="15">
      <c r="A53" s="206"/>
      <c r="B53" s="209" t="s">
        <v>116</v>
      </c>
      <c r="C53" s="210"/>
      <c r="D53" s="210"/>
      <c r="E53" s="210"/>
      <c r="F53" s="211"/>
      <c r="G53" s="211"/>
      <c r="H53" s="211"/>
      <c r="I53" s="211"/>
      <c r="J53" s="212"/>
    </row>
    <row r="54" spans="1:10" ht="15">
      <c r="A54" s="207"/>
      <c r="B54" s="213"/>
      <c r="C54" s="214"/>
      <c r="D54" s="214"/>
      <c r="E54" s="214"/>
      <c r="F54" s="214"/>
      <c r="G54" s="214"/>
      <c r="H54" s="214"/>
      <c r="I54" s="214"/>
      <c r="J54" s="215"/>
    </row>
    <row r="55" spans="1:10" ht="15">
      <c r="A55" s="176"/>
      <c r="B55" s="89" t="s">
        <v>112</v>
      </c>
      <c r="C55" s="33" t="s">
        <v>113</v>
      </c>
      <c r="D55" s="33" t="s">
        <v>75</v>
      </c>
      <c r="E55" s="33" t="s">
        <v>76</v>
      </c>
      <c r="F55" s="33" t="s">
        <v>77</v>
      </c>
      <c r="G55" s="33" t="s">
        <v>78</v>
      </c>
      <c r="H55" s="33" t="s">
        <v>79</v>
      </c>
      <c r="I55" s="33" t="s">
        <v>80</v>
      </c>
      <c r="J55" s="35" t="s">
        <v>81</v>
      </c>
    </row>
    <row r="56" spans="1:10" ht="4.5" customHeight="1">
      <c r="A56" s="10"/>
      <c r="B56" s="90"/>
      <c r="C56" s="12"/>
      <c r="D56" s="12"/>
      <c r="E56" s="12"/>
      <c r="F56" s="12"/>
      <c r="G56" s="12"/>
      <c r="H56" s="26"/>
      <c r="I56" s="26"/>
      <c r="J56" s="50"/>
    </row>
    <row r="57" spans="1:10" ht="15.75">
      <c r="A57" s="13">
        <v>1912</v>
      </c>
      <c r="B57" s="91">
        <v>0.0980659</v>
      </c>
      <c r="C57" s="39">
        <v>0.0961198</v>
      </c>
      <c r="D57" s="39">
        <v>0.1218077</v>
      </c>
      <c r="E57" s="39">
        <v>0.089539</v>
      </c>
      <c r="F57" s="39">
        <v>0.0862527</v>
      </c>
      <c r="G57" s="39">
        <v>0.1206667</v>
      </c>
      <c r="H57" s="39">
        <v>0.1162971</v>
      </c>
      <c r="I57" s="39">
        <v>0.0925052</v>
      </c>
      <c r="J57" s="40">
        <v>0.086491</v>
      </c>
    </row>
    <row r="58" spans="1:10" ht="15.75">
      <c r="A58" s="13">
        <v>1922</v>
      </c>
      <c r="B58" s="91">
        <v>0.0909411</v>
      </c>
      <c r="C58" s="39">
        <v>0.0833995</v>
      </c>
      <c r="D58" s="39">
        <v>0.2193471</v>
      </c>
      <c r="E58" s="39">
        <v>0.1089886</v>
      </c>
      <c r="F58" s="39">
        <v>0.0862006</v>
      </c>
      <c r="G58" s="39">
        <v>0.0803623</v>
      </c>
      <c r="H58" s="39">
        <v>0.0799141</v>
      </c>
      <c r="I58" s="39">
        <v>0.1000607</v>
      </c>
      <c r="J58" s="40">
        <v>0.0736039</v>
      </c>
    </row>
    <row r="59" spans="1:10" ht="15.75">
      <c r="A59" s="13">
        <v>1927</v>
      </c>
      <c r="B59" s="91">
        <v>0.087182</v>
      </c>
      <c r="C59" s="39">
        <v>0.0903365</v>
      </c>
      <c r="D59" s="39">
        <v>0.0733129</v>
      </c>
      <c r="E59" s="39">
        <v>0.0934487</v>
      </c>
      <c r="F59" s="39">
        <v>0.1095214</v>
      </c>
      <c r="G59" s="39">
        <v>0.0876449</v>
      </c>
      <c r="H59" s="39">
        <v>0.0939775</v>
      </c>
      <c r="I59" s="39">
        <v>0.0841477</v>
      </c>
      <c r="J59" s="40">
        <v>0.0781074</v>
      </c>
    </row>
    <row r="60" spans="1:10" ht="15.75">
      <c r="A60" s="13">
        <v>1932</v>
      </c>
      <c r="B60" s="91">
        <v>0.100393</v>
      </c>
      <c r="C60" s="39">
        <v>0.1024317</v>
      </c>
      <c r="D60" s="39">
        <v>0.1076891</v>
      </c>
      <c r="E60" s="39">
        <v>0.0967055</v>
      </c>
      <c r="F60" s="39">
        <v>0.1176316</v>
      </c>
      <c r="G60" s="39">
        <v>0.1020259</v>
      </c>
      <c r="H60" s="39">
        <v>0.1126196</v>
      </c>
      <c r="I60" s="39">
        <v>0.0987738</v>
      </c>
      <c r="J60" s="40">
        <v>0.0763868</v>
      </c>
    </row>
    <row r="61" spans="1:10" ht="4.5" customHeight="1">
      <c r="A61" s="13"/>
      <c r="B61" s="47"/>
      <c r="C61" s="48"/>
      <c r="D61" s="48"/>
      <c r="E61" s="48"/>
      <c r="F61" s="48"/>
      <c r="G61" s="48"/>
      <c r="H61" s="48"/>
      <c r="I61" s="48"/>
      <c r="J61" s="46"/>
    </row>
    <row r="62" spans="1:10" ht="15">
      <c r="A62" s="25"/>
      <c r="B62" s="34" t="s">
        <v>106</v>
      </c>
      <c r="C62" s="33" t="s">
        <v>95</v>
      </c>
      <c r="D62" s="33" t="s">
        <v>96</v>
      </c>
      <c r="E62" s="33" t="s">
        <v>97</v>
      </c>
      <c r="F62" s="33" t="s">
        <v>98</v>
      </c>
      <c r="G62" s="33" t="s">
        <v>99</v>
      </c>
      <c r="H62" s="33" t="s">
        <v>100</v>
      </c>
      <c r="I62" s="33" t="s">
        <v>101</v>
      </c>
      <c r="J62" s="35" t="s">
        <v>102</v>
      </c>
    </row>
    <row r="63" spans="1:10" ht="4.5" customHeight="1">
      <c r="A63" s="10"/>
      <c r="B63" s="36"/>
      <c r="C63" s="12"/>
      <c r="D63" s="12"/>
      <c r="E63" s="12"/>
      <c r="F63" s="12"/>
      <c r="G63" s="12"/>
      <c r="H63" s="26"/>
      <c r="I63" s="26"/>
      <c r="J63" s="50"/>
    </row>
    <row r="64" spans="1:10" ht="15">
      <c r="A64" s="13">
        <v>1912</v>
      </c>
      <c r="B64" s="38">
        <v>0</v>
      </c>
      <c r="C64" s="39">
        <v>0</v>
      </c>
      <c r="D64" s="39">
        <v>0</v>
      </c>
      <c r="E64" s="39">
        <v>0.0740166</v>
      </c>
      <c r="F64" s="39">
        <v>0.1390307</v>
      </c>
      <c r="G64" s="39">
        <v>0.1118445</v>
      </c>
      <c r="H64" s="39">
        <v>0.09361</v>
      </c>
      <c r="I64" s="39">
        <v>0.114968</v>
      </c>
      <c r="J64" s="40">
        <v>0.0715314</v>
      </c>
    </row>
    <row r="65" spans="1:10" ht="15">
      <c r="A65" s="13">
        <v>1922</v>
      </c>
      <c r="B65" s="38">
        <v>0</v>
      </c>
      <c r="C65" s="39">
        <v>0</v>
      </c>
      <c r="D65" s="39">
        <v>0</v>
      </c>
      <c r="E65" s="39">
        <v>0.0733069</v>
      </c>
      <c r="F65" s="39">
        <v>0.0981792</v>
      </c>
      <c r="G65" s="39">
        <v>0.0875393</v>
      </c>
      <c r="H65" s="39">
        <v>0.0847283</v>
      </c>
      <c r="I65" s="39">
        <v>0.1100385</v>
      </c>
      <c r="J65" s="40">
        <v>0.0785254</v>
      </c>
    </row>
    <row r="66" spans="1:10" ht="15">
      <c r="A66" s="13">
        <v>1927</v>
      </c>
      <c r="B66" s="38">
        <v>0</v>
      </c>
      <c r="C66" s="39">
        <v>0</v>
      </c>
      <c r="D66" s="39">
        <v>0</v>
      </c>
      <c r="E66" s="39">
        <v>0.1313918</v>
      </c>
      <c r="F66" s="39">
        <v>0.1176439</v>
      </c>
      <c r="G66" s="39">
        <v>0.0970286</v>
      </c>
      <c r="H66" s="39">
        <v>0.0982185</v>
      </c>
      <c r="I66" s="39">
        <v>0.0935674</v>
      </c>
      <c r="J66" s="40">
        <v>0.0547512</v>
      </c>
    </row>
    <row r="67" spans="1:10" ht="15">
      <c r="A67" s="13">
        <v>1932</v>
      </c>
      <c r="B67" s="38">
        <v>0</v>
      </c>
      <c r="C67" s="39">
        <v>0</v>
      </c>
      <c r="D67" s="39">
        <v>0</v>
      </c>
      <c r="E67" s="39">
        <v>0.1312146</v>
      </c>
      <c r="F67" s="39">
        <v>0.1303039</v>
      </c>
      <c r="G67" s="39">
        <v>0.1196811</v>
      </c>
      <c r="H67" s="39">
        <v>0.1062216</v>
      </c>
      <c r="I67" s="39">
        <v>0.0995147</v>
      </c>
      <c r="J67" s="40">
        <v>0.0770619</v>
      </c>
    </row>
    <row r="68" spans="1:10" ht="4.5" customHeight="1">
      <c r="A68" s="13"/>
      <c r="B68" s="39"/>
      <c r="C68" s="39"/>
      <c r="D68" s="39"/>
      <c r="E68" s="39"/>
      <c r="F68" s="39"/>
      <c r="G68" s="39"/>
      <c r="H68" s="39"/>
      <c r="I68" s="39"/>
      <c r="J68" s="39"/>
    </row>
  </sheetData>
  <mergeCells count="10">
    <mergeCell ref="A37:A39"/>
    <mergeCell ref="B37:J38"/>
    <mergeCell ref="A53:A55"/>
    <mergeCell ref="B53:J54"/>
    <mergeCell ref="A3:J3"/>
    <mergeCell ref="B4:J4"/>
    <mergeCell ref="A21:A23"/>
    <mergeCell ref="B21:J22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4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4" sqref="A4"/>
    </sheetView>
  </sheetViews>
  <sheetFormatPr defaultColWidth="11.5546875" defaultRowHeight="15"/>
  <cols>
    <col min="1" max="1" width="4.77734375" style="0" customWidth="1"/>
    <col min="2" max="3" width="5.77734375" style="0" customWidth="1"/>
    <col min="4" max="5" width="3.77734375" style="0" customWidth="1"/>
    <col min="6" max="6" width="6.3359375" style="0" customWidth="1"/>
    <col min="7" max="17" width="4.77734375" style="0" customWidth="1"/>
    <col min="18" max="18" width="5.3359375" style="0" customWidth="1"/>
    <col min="19" max="29" width="4.77734375" style="0" customWidth="1"/>
    <col min="30" max="33" width="6.77734375" style="0" customWidth="1"/>
    <col min="34" max="37" width="10.77734375" style="0" customWidth="1"/>
    <col min="38" max="16384" width="8.88671875" style="0" customWidth="1"/>
  </cols>
  <sheetData>
    <row r="1" spans="1:22" ht="15">
      <c r="A1" s="82"/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Top="1">
      <c r="A3" s="167" t="s">
        <v>274</v>
      </c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3" ht="18" customHeight="1">
      <c r="A4" s="4"/>
      <c r="B4" s="4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85"/>
    </row>
    <row r="5" spans="1:29" ht="18" customHeight="1">
      <c r="A5" s="231"/>
      <c r="B5" s="222" t="s">
        <v>156</v>
      </c>
      <c r="C5" s="222" t="s">
        <v>147</v>
      </c>
      <c r="D5" s="219" t="s">
        <v>169</v>
      </c>
      <c r="E5" s="219" t="s">
        <v>170</v>
      </c>
      <c r="F5" s="222" t="s">
        <v>146</v>
      </c>
      <c r="G5" s="222" t="s">
        <v>149</v>
      </c>
      <c r="H5" s="219" t="s">
        <v>130</v>
      </c>
      <c r="I5" s="222" t="s">
        <v>150</v>
      </c>
      <c r="J5" s="219" t="s">
        <v>131</v>
      </c>
      <c r="K5" s="219" t="s">
        <v>153</v>
      </c>
      <c r="L5" s="222" t="s">
        <v>151</v>
      </c>
      <c r="M5" s="219" t="s">
        <v>132</v>
      </c>
      <c r="N5" s="222" t="s">
        <v>164</v>
      </c>
      <c r="O5" s="234" t="s">
        <v>133</v>
      </c>
      <c r="P5" s="222" t="s">
        <v>152</v>
      </c>
      <c r="Q5" s="219" t="s">
        <v>155</v>
      </c>
      <c r="R5" s="219" t="s">
        <v>157</v>
      </c>
      <c r="S5" s="219" t="s">
        <v>134</v>
      </c>
      <c r="T5" s="219" t="s">
        <v>154</v>
      </c>
      <c r="U5" s="222" t="s">
        <v>148</v>
      </c>
      <c r="V5" s="225" t="s">
        <v>167</v>
      </c>
      <c r="W5" s="97"/>
      <c r="X5" s="97"/>
      <c r="Y5" s="97"/>
      <c r="Z5" s="97"/>
      <c r="AA5" s="97"/>
      <c r="AB5" s="97"/>
      <c r="AC5" s="97"/>
    </row>
    <row r="6" spans="1:29" ht="18" customHeight="1">
      <c r="A6" s="232"/>
      <c r="B6" s="223"/>
      <c r="C6" s="223"/>
      <c r="D6" s="220"/>
      <c r="E6" s="220"/>
      <c r="F6" s="223"/>
      <c r="G6" s="223"/>
      <c r="H6" s="220"/>
      <c r="I6" s="223"/>
      <c r="J6" s="220"/>
      <c r="K6" s="220"/>
      <c r="L6" s="223"/>
      <c r="M6" s="220"/>
      <c r="N6" s="223"/>
      <c r="O6" s="235"/>
      <c r="P6" s="223"/>
      <c r="Q6" s="220"/>
      <c r="R6" s="220"/>
      <c r="S6" s="220"/>
      <c r="T6" s="220"/>
      <c r="U6" s="223"/>
      <c r="V6" s="226"/>
      <c r="W6" s="97"/>
      <c r="X6" s="97"/>
      <c r="Y6" s="97"/>
      <c r="Z6" s="97"/>
      <c r="AA6" s="97"/>
      <c r="AB6" s="97"/>
      <c r="AC6" s="97"/>
    </row>
    <row r="7" spans="1:29" ht="18" customHeight="1">
      <c r="A7" s="232"/>
      <c r="B7" s="223"/>
      <c r="C7" s="223"/>
      <c r="D7" s="220"/>
      <c r="E7" s="220"/>
      <c r="F7" s="223"/>
      <c r="G7" s="223"/>
      <c r="H7" s="220"/>
      <c r="I7" s="223"/>
      <c r="J7" s="220"/>
      <c r="K7" s="220"/>
      <c r="L7" s="223"/>
      <c r="M7" s="220"/>
      <c r="N7" s="223"/>
      <c r="O7" s="235"/>
      <c r="P7" s="223"/>
      <c r="Q7" s="220"/>
      <c r="R7" s="220"/>
      <c r="S7" s="220"/>
      <c r="T7" s="220"/>
      <c r="U7" s="223"/>
      <c r="V7" s="226"/>
      <c r="W7" s="97"/>
      <c r="X7" s="97"/>
      <c r="Y7" s="97"/>
      <c r="Z7" s="97"/>
      <c r="AA7" s="97"/>
      <c r="AB7" s="97"/>
      <c r="AC7" s="97"/>
    </row>
    <row r="8" spans="1:29" ht="18" customHeight="1">
      <c r="A8" s="232"/>
      <c r="B8" s="224"/>
      <c r="C8" s="224"/>
      <c r="D8" s="221"/>
      <c r="E8" s="221"/>
      <c r="F8" s="224"/>
      <c r="G8" s="224"/>
      <c r="H8" s="221"/>
      <c r="I8" s="224"/>
      <c r="J8" s="221"/>
      <c r="K8" s="221"/>
      <c r="L8" s="224"/>
      <c r="M8" s="221"/>
      <c r="N8" s="224"/>
      <c r="O8" s="236"/>
      <c r="P8" s="224"/>
      <c r="Q8" s="221"/>
      <c r="R8" s="221"/>
      <c r="S8" s="221"/>
      <c r="T8" s="221"/>
      <c r="U8" s="224"/>
      <c r="V8" s="227"/>
      <c r="W8" s="97"/>
      <c r="X8" s="97"/>
      <c r="Y8" s="97"/>
      <c r="Z8" s="97"/>
      <c r="AA8" s="97"/>
      <c r="AB8" s="97"/>
      <c r="AC8" s="97"/>
    </row>
    <row r="9" spans="1:29" ht="18" customHeight="1">
      <c r="A9" s="233"/>
      <c r="B9" s="228" t="s">
        <v>135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  <c r="W9" s="97"/>
      <c r="X9" s="97"/>
      <c r="Y9" s="97"/>
      <c r="Z9" s="97"/>
      <c r="AA9" s="97"/>
      <c r="AB9" s="97"/>
      <c r="AC9" s="97"/>
    </row>
    <row r="10" spans="1:29" ht="18" customHeight="1">
      <c r="A10" s="98"/>
      <c r="B10" s="216" t="s">
        <v>165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97"/>
      <c r="X10" s="97"/>
      <c r="Y10" s="97"/>
      <c r="Z10" s="97"/>
      <c r="AA10" s="97"/>
      <c r="AB10" s="97"/>
      <c r="AC10" s="97"/>
    </row>
    <row r="11" spans="1:21" ht="4.5" customHeight="1">
      <c r="A11" s="10"/>
      <c r="B11" s="99" t="s">
        <v>124</v>
      </c>
      <c r="C11" s="100" t="s">
        <v>125</v>
      </c>
      <c r="D11" s="100" t="s">
        <v>171</v>
      </c>
      <c r="E11" s="100" t="s">
        <v>172</v>
      </c>
      <c r="F11" s="100" t="s">
        <v>136</v>
      </c>
      <c r="G11" s="100" t="s">
        <v>137</v>
      </c>
      <c r="H11" s="101" t="s">
        <v>138</v>
      </c>
      <c r="I11" s="101" t="s">
        <v>139</v>
      </c>
      <c r="J11" s="101" t="s">
        <v>140</v>
      </c>
      <c r="K11" s="101" t="s">
        <v>158</v>
      </c>
      <c r="L11" s="101" t="s">
        <v>141</v>
      </c>
      <c r="M11" s="101" t="s">
        <v>142</v>
      </c>
      <c r="N11" s="101" t="s">
        <v>143</v>
      </c>
      <c r="O11" s="101" t="s">
        <v>159</v>
      </c>
      <c r="P11" s="101" t="s">
        <v>144</v>
      </c>
      <c r="Q11" s="101" t="s">
        <v>160</v>
      </c>
      <c r="R11" s="101" t="s">
        <v>161</v>
      </c>
      <c r="S11" s="101" t="s">
        <v>162</v>
      </c>
      <c r="T11" s="101" t="s">
        <v>163</v>
      </c>
      <c r="U11" s="102" t="s">
        <v>145</v>
      </c>
    </row>
    <row r="12" spans="1:22" ht="18" customHeight="1">
      <c r="A12" s="13">
        <v>1912</v>
      </c>
      <c r="B12" s="103">
        <v>0.051802</v>
      </c>
      <c r="C12" s="80">
        <v>0.340017</v>
      </c>
      <c r="D12" s="104">
        <v>0.2340934</v>
      </c>
      <c r="E12" s="104">
        <v>0.1059236</v>
      </c>
      <c r="F12" s="80">
        <v>0.6293781</v>
      </c>
      <c r="G12" s="80">
        <v>0.1925874</v>
      </c>
      <c r="H12" s="104">
        <v>0.0633005</v>
      </c>
      <c r="I12" s="80">
        <v>0.1762422</v>
      </c>
      <c r="J12" s="104">
        <v>0.0435544</v>
      </c>
      <c r="K12" s="104">
        <v>0.0422324</v>
      </c>
      <c r="L12" s="80">
        <v>0.1353726</v>
      </c>
      <c r="M12" s="104">
        <v>0.0843189</v>
      </c>
      <c r="N12" s="80">
        <v>0.0541662</v>
      </c>
      <c r="O12" s="105">
        <v>0.0087781</v>
      </c>
      <c r="P12" s="80">
        <v>0.0710097</v>
      </c>
      <c r="Q12" s="104">
        <v>0.0426263</v>
      </c>
      <c r="R12" s="104">
        <v>0.0043294</v>
      </c>
      <c r="S12" s="104">
        <v>0.0016351</v>
      </c>
      <c r="T12" s="105">
        <v>0.0116331</v>
      </c>
      <c r="U12" s="80">
        <v>0.0263575</v>
      </c>
      <c r="V12" s="28">
        <f>H12+J12+M12</f>
        <v>0.1911738</v>
      </c>
    </row>
    <row r="13" spans="1:22" ht="18" customHeight="1">
      <c r="A13" s="13">
        <v>1922</v>
      </c>
      <c r="B13" s="103">
        <v>0.087709</v>
      </c>
      <c r="C13" s="80">
        <v>0.258302</v>
      </c>
      <c r="D13" s="104">
        <v>0.1601258</v>
      </c>
      <c r="E13" s="104">
        <v>0.0981762</v>
      </c>
      <c r="F13" s="80">
        <v>0.6929044</v>
      </c>
      <c r="G13" s="80">
        <v>0.2435361</v>
      </c>
      <c r="H13" s="104">
        <v>0.0778762</v>
      </c>
      <c r="I13" s="80">
        <v>0.1235264</v>
      </c>
      <c r="J13" s="104">
        <v>0.0190387</v>
      </c>
      <c r="K13" s="104">
        <v>0.0304834</v>
      </c>
      <c r="L13" s="80">
        <v>0.1818085</v>
      </c>
      <c r="M13" s="104">
        <v>0.0464786</v>
      </c>
      <c r="N13" s="80">
        <v>0.0770199</v>
      </c>
      <c r="O13" s="105">
        <v>0.0180975</v>
      </c>
      <c r="P13" s="80">
        <v>0.0670134</v>
      </c>
      <c r="Q13" s="104">
        <v>0.0384071</v>
      </c>
      <c r="R13" s="104">
        <v>0.0006549</v>
      </c>
      <c r="S13" s="104">
        <v>0.0013656</v>
      </c>
      <c r="T13" s="105">
        <v>0.0113643</v>
      </c>
      <c r="U13" s="80">
        <v>0.0424988</v>
      </c>
      <c r="V13" s="28">
        <f>H13+J13+M13</f>
        <v>0.1433935</v>
      </c>
    </row>
    <row r="14" spans="1:22" ht="18" customHeight="1">
      <c r="A14" s="13">
        <v>1927</v>
      </c>
      <c r="B14" s="103">
        <v>0.060138</v>
      </c>
      <c r="C14" s="80">
        <v>0.2261134</v>
      </c>
      <c r="D14" s="104">
        <v>0.1302275</v>
      </c>
      <c r="E14" s="104">
        <v>0.0958859</v>
      </c>
      <c r="F14" s="80">
        <v>0.713734</v>
      </c>
      <c r="G14" s="80">
        <v>0.3560227</v>
      </c>
      <c r="H14" s="104">
        <v>0.1293413</v>
      </c>
      <c r="I14" s="80">
        <v>0.0947807</v>
      </c>
      <c r="J14" s="104">
        <v>0.0224527</v>
      </c>
      <c r="K14" s="104">
        <v>0.022628</v>
      </c>
      <c r="L14" s="80">
        <v>0.1259936</v>
      </c>
      <c r="M14" s="104">
        <v>0.0437584</v>
      </c>
      <c r="N14" s="80">
        <v>0.0700018</v>
      </c>
      <c r="O14" s="105">
        <v>0.0079162</v>
      </c>
      <c r="P14" s="80">
        <v>0.0669352</v>
      </c>
      <c r="Q14" s="104">
        <v>0.0333186</v>
      </c>
      <c r="R14" s="104">
        <v>0.0010961</v>
      </c>
      <c r="S14" s="104">
        <v>0.0009971</v>
      </c>
      <c r="T14" s="105">
        <v>0.0142413</v>
      </c>
      <c r="U14" s="80">
        <v>0.0565164</v>
      </c>
      <c r="V14" s="28">
        <f>H14+J14+M14</f>
        <v>0.1955524</v>
      </c>
    </row>
    <row r="15" spans="1:22" ht="18" customHeight="1">
      <c r="A15" s="13">
        <v>1932</v>
      </c>
      <c r="B15" s="103">
        <v>0.054645</v>
      </c>
      <c r="C15" s="80">
        <v>0.2617071</v>
      </c>
      <c r="D15" s="104">
        <v>0.1565455</v>
      </c>
      <c r="E15" s="104">
        <v>0.1051616</v>
      </c>
      <c r="F15" s="80">
        <v>0.672495</v>
      </c>
      <c r="G15" s="80">
        <v>0.2956543</v>
      </c>
      <c r="H15" s="104">
        <v>0.0681926</v>
      </c>
      <c r="I15" s="80">
        <v>0.1045211</v>
      </c>
      <c r="J15" s="104">
        <v>0.0155005</v>
      </c>
      <c r="K15" s="104">
        <v>0.0195568</v>
      </c>
      <c r="L15" s="80">
        <v>0.1372809</v>
      </c>
      <c r="M15" s="104">
        <v>0.0264046</v>
      </c>
      <c r="N15" s="80">
        <v>0.0857735</v>
      </c>
      <c r="O15" s="105">
        <v>0.0140761</v>
      </c>
      <c r="P15" s="80">
        <v>0.0492652</v>
      </c>
      <c r="Q15" s="104">
        <v>0.0239279</v>
      </c>
      <c r="R15" s="104">
        <v>0.0006271</v>
      </c>
      <c r="S15" s="104">
        <v>0.0015228</v>
      </c>
      <c r="T15" s="105">
        <v>0.0123047</v>
      </c>
      <c r="U15" s="80">
        <v>0.0655382</v>
      </c>
      <c r="V15" s="28">
        <f>H15+J15+M15</f>
        <v>0.1100977</v>
      </c>
    </row>
    <row r="16" spans="1:22" ht="4.5" customHeight="1">
      <c r="A16" s="13"/>
      <c r="B16" s="1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6"/>
    </row>
    <row r="17" spans="1:22" ht="15">
      <c r="A17" s="98"/>
      <c r="B17" s="216" t="s">
        <v>166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</row>
    <row r="18" spans="1:21" ht="4.5" customHeight="1">
      <c r="A18" s="10"/>
      <c r="B18" s="99" t="s">
        <v>124</v>
      </c>
      <c r="C18" s="100" t="s">
        <v>125</v>
      </c>
      <c r="D18" s="100" t="s">
        <v>171</v>
      </c>
      <c r="E18" s="100" t="s">
        <v>172</v>
      </c>
      <c r="F18" s="100" t="s">
        <v>136</v>
      </c>
      <c r="G18" s="100" t="s">
        <v>137</v>
      </c>
      <c r="H18" s="101" t="s">
        <v>138</v>
      </c>
      <c r="I18" s="101" t="s">
        <v>139</v>
      </c>
      <c r="J18" s="101" t="s">
        <v>140</v>
      </c>
      <c r="K18" s="101" t="s">
        <v>158</v>
      </c>
      <c r="L18" s="101" t="s">
        <v>141</v>
      </c>
      <c r="M18" s="101" t="s">
        <v>142</v>
      </c>
      <c r="N18" s="101" t="s">
        <v>143</v>
      </c>
      <c r="O18" s="101" t="s">
        <v>159</v>
      </c>
      <c r="P18" s="101" t="s">
        <v>144</v>
      </c>
      <c r="Q18" s="101" t="s">
        <v>160</v>
      </c>
      <c r="R18" s="101" t="s">
        <v>161</v>
      </c>
      <c r="S18" s="101" t="s">
        <v>162</v>
      </c>
      <c r="T18" s="101" t="s">
        <v>163</v>
      </c>
      <c r="U18" s="102" t="s">
        <v>145</v>
      </c>
    </row>
    <row r="19" spans="1:22" ht="15.75">
      <c r="A19" s="13">
        <v>1912</v>
      </c>
      <c r="B19" s="103">
        <v>0.034284</v>
      </c>
      <c r="C19" s="80">
        <v>0.3069853</v>
      </c>
      <c r="D19" s="104">
        <v>0.2090428</v>
      </c>
      <c r="E19" s="104">
        <v>0.0979425</v>
      </c>
      <c r="F19" s="80">
        <v>0.6656395</v>
      </c>
      <c r="G19" s="80">
        <v>0.2297762</v>
      </c>
      <c r="H19" s="104">
        <v>0.0883531</v>
      </c>
      <c r="I19" s="80">
        <v>0.180416</v>
      </c>
      <c r="J19" s="104">
        <v>0.0490733</v>
      </c>
      <c r="K19" s="104">
        <v>0.0429803</v>
      </c>
      <c r="L19" s="80">
        <v>0.1300704</v>
      </c>
      <c r="M19" s="104">
        <v>0.0903711</v>
      </c>
      <c r="N19" s="80">
        <v>0.0559562</v>
      </c>
      <c r="O19" s="105">
        <v>0.0077856</v>
      </c>
      <c r="P19" s="80">
        <v>0.0694206</v>
      </c>
      <c r="Q19" s="104">
        <v>0.0475909</v>
      </c>
      <c r="R19" s="104">
        <v>0.00258</v>
      </c>
      <c r="S19" s="104">
        <v>0.0011727</v>
      </c>
      <c r="T19" s="105">
        <v>0.007111</v>
      </c>
      <c r="U19" s="80">
        <v>0.0202184</v>
      </c>
      <c r="V19" s="28">
        <f>H19+J19+M19</f>
        <v>0.22779749999999999</v>
      </c>
    </row>
    <row r="20" spans="1:22" ht="15.75">
      <c r="A20" s="13">
        <v>1922</v>
      </c>
      <c r="B20" s="103">
        <v>0.0662074</v>
      </c>
      <c r="C20" s="80">
        <v>0.2568932</v>
      </c>
      <c r="D20" s="104">
        <v>0.159782</v>
      </c>
      <c r="E20" s="104">
        <v>0.0971112</v>
      </c>
      <c r="F20" s="80">
        <v>0.6994905</v>
      </c>
      <c r="G20" s="80">
        <v>0.2899535</v>
      </c>
      <c r="H20" s="104">
        <v>0.1107958</v>
      </c>
      <c r="I20" s="80">
        <v>0.1015472</v>
      </c>
      <c r="J20" s="104">
        <v>0.0200855</v>
      </c>
      <c r="K20" s="104">
        <v>0.0224949</v>
      </c>
      <c r="L20" s="80">
        <v>0.162396</v>
      </c>
      <c r="M20" s="104">
        <v>0.0584343</v>
      </c>
      <c r="N20" s="80">
        <v>0.0863982</v>
      </c>
      <c r="O20" s="105">
        <v>0.0240973</v>
      </c>
      <c r="P20" s="80">
        <v>0.0591955</v>
      </c>
      <c r="Q20" s="104">
        <v>0.0401702</v>
      </c>
      <c r="R20" s="104">
        <v>0.0008669</v>
      </c>
      <c r="S20" s="104">
        <v>0.0004087</v>
      </c>
      <c r="T20" s="105">
        <v>0.0094144</v>
      </c>
      <c r="U20" s="80">
        <v>0.0375049</v>
      </c>
      <c r="V20" s="28">
        <f>H20+J20+M20</f>
        <v>0.1893156</v>
      </c>
    </row>
    <row r="21" spans="1:22" ht="15.75">
      <c r="A21" s="13">
        <v>1927</v>
      </c>
      <c r="B21" s="103">
        <v>0.0467767</v>
      </c>
      <c r="C21" s="80">
        <v>0.1946166</v>
      </c>
      <c r="D21" s="104">
        <v>0.1149502</v>
      </c>
      <c r="E21" s="104">
        <v>0.0796665</v>
      </c>
      <c r="F21" s="80">
        <v>0.7629606</v>
      </c>
      <c r="G21" s="80">
        <v>0.4291463</v>
      </c>
      <c r="H21" s="104">
        <v>0.1778789</v>
      </c>
      <c r="I21" s="80">
        <v>0.0911858</v>
      </c>
      <c r="J21" s="104">
        <v>0.0266668</v>
      </c>
      <c r="K21" s="104">
        <v>0.0201638</v>
      </c>
      <c r="L21" s="80">
        <v>0.1115255</v>
      </c>
      <c r="M21" s="104">
        <v>0.0524537</v>
      </c>
      <c r="N21" s="80">
        <v>0.0658596</v>
      </c>
      <c r="O21" s="105">
        <v>0.0043401</v>
      </c>
      <c r="P21" s="80">
        <v>0.0652433</v>
      </c>
      <c r="Q21" s="104">
        <v>0.0358365</v>
      </c>
      <c r="R21" s="104">
        <v>0.0017484</v>
      </c>
      <c r="S21" s="104">
        <v>0.000278</v>
      </c>
      <c r="T21" s="105">
        <v>0.0131113</v>
      </c>
      <c r="U21" s="80">
        <v>0.0384446</v>
      </c>
      <c r="V21" s="28">
        <f>H21+J21+M21</f>
        <v>0.2569994</v>
      </c>
    </row>
    <row r="22" spans="1:22" ht="15.75">
      <c r="A22" s="13">
        <v>1932</v>
      </c>
      <c r="B22" s="103">
        <v>0.0369489</v>
      </c>
      <c r="C22" s="80">
        <v>0.2391454</v>
      </c>
      <c r="D22" s="104">
        <v>0.1479522</v>
      </c>
      <c r="E22" s="104">
        <v>0.0911932</v>
      </c>
      <c r="F22" s="80">
        <v>0.7052029</v>
      </c>
      <c r="G22" s="80">
        <v>0.358935</v>
      </c>
      <c r="H22" s="104">
        <v>0.0891965</v>
      </c>
      <c r="I22" s="80">
        <v>0.0958515</v>
      </c>
      <c r="J22" s="104">
        <v>0.0188286</v>
      </c>
      <c r="K22" s="104">
        <v>0.012432</v>
      </c>
      <c r="L22" s="80">
        <v>0.1314178</v>
      </c>
      <c r="M22" s="104">
        <v>0.0334024</v>
      </c>
      <c r="N22" s="80">
        <v>0.0814436</v>
      </c>
      <c r="O22" s="105">
        <v>0.0131978</v>
      </c>
      <c r="P22" s="80">
        <v>0.0375549</v>
      </c>
      <c r="Q22" s="104">
        <v>0.0244281</v>
      </c>
      <c r="R22" s="104">
        <v>0.0005555</v>
      </c>
      <c r="S22" s="104">
        <v>0.0001422</v>
      </c>
      <c r="T22" s="105">
        <v>0.00807</v>
      </c>
      <c r="U22" s="80">
        <v>0.0551825</v>
      </c>
      <c r="V22" s="28">
        <f>H22+J22+M22</f>
        <v>0.14142749999999998</v>
      </c>
    </row>
    <row r="23" spans="1:22" ht="15">
      <c r="A23" s="98"/>
      <c r="B23" s="216" t="s">
        <v>168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</row>
    <row r="24" spans="1:21" ht="4.5" customHeight="1">
      <c r="A24" s="10"/>
      <c r="B24" s="99" t="s">
        <v>124</v>
      </c>
      <c r="C24" s="100" t="s">
        <v>125</v>
      </c>
      <c r="D24" s="100" t="s">
        <v>171</v>
      </c>
      <c r="E24" s="100" t="s">
        <v>172</v>
      </c>
      <c r="F24" s="100" t="s">
        <v>136</v>
      </c>
      <c r="G24" s="100" t="s">
        <v>137</v>
      </c>
      <c r="H24" s="101" t="s">
        <v>138</v>
      </c>
      <c r="I24" s="101" t="s">
        <v>139</v>
      </c>
      <c r="J24" s="101" t="s">
        <v>140</v>
      </c>
      <c r="K24" s="101" t="s">
        <v>158</v>
      </c>
      <c r="L24" s="101" t="s">
        <v>141</v>
      </c>
      <c r="M24" s="101" t="s">
        <v>142</v>
      </c>
      <c r="N24" s="101" t="s">
        <v>143</v>
      </c>
      <c r="O24" s="101" t="s">
        <v>159</v>
      </c>
      <c r="P24" s="101" t="s">
        <v>144</v>
      </c>
      <c r="Q24" s="101" t="s">
        <v>160</v>
      </c>
      <c r="R24" s="101" t="s">
        <v>161</v>
      </c>
      <c r="S24" s="101" t="s">
        <v>162</v>
      </c>
      <c r="T24" s="101" t="s">
        <v>163</v>
      </c>
      <c r="U24" s="102" t="s">
        <v>145</v>
      </c>
    </row>
    <row r="25" spans="1:22" ht="15.75">
      <c r="A25" s="13">
        <v>1912</v>
      </c>
      <c r="B25" s="103">
        <v>0.0199563</v>
      </c>
      <c r="C25" s="80">
        <v>0.1930787</v>
      </c>
      <c r="D25" s="104">
        <v>0.1215474</v>
      </c>
      <c r="E25" s="104">
        <v>0.0715314</v>
      </c>
      <c r="F25" s="80">
        <v>0.7756385</v>
      </c>
      <c r="G25" s="80">
        <v>0.2950848</v>
      </c>
      <c r="H25" s="104">
        <v>0.1508689</v>
      </c>
      <c r="I25" s="80">
        <v>0.2134918</v>
      </c>
      <c r="J25" s="104">
        <v>0.0700041</v>
      </c>
      <c r="K25" s="104">
        <v>0.0503287</v>
      </c>
      <c r="L25" s="80">
        <v>0.148086</v>
      </c>
      <c r="M25" s="104">
        <v>0.1095835</v>
      </c>
      <c r="N25" s="80">
        <v>0.0718992</v>
      </c>
      <c r="O25" s="105">
        <v>0.0042488</v>
      </c>
      <c r="P25" s="80">
        <v>0.0470766</v>
      </c>
      <c r="Q25" s="104">
        <v>0.0349002</v>
      </c>
      <c r="R25" s="104">
        <v>0.0001189</v>
      </c>
      <c r="S25" s="104">
        <v>0.0020882</v>
      </c>
      <c r="T25" s="105">
        <v>0.0026407</v>
      </c>
      <c r="U25" s="80">
        <v>0.0203403</v>
      </c>
      <c r="V25" s="28">
        <f>H25+J25+M25</f>
        <v>0.3304565</v>
      </c>
    </row>
    <row r="26" spans="1:22" ht="15.75">
      <c r="A26" s="13">
        <v>1922</v>
      </c>
      <c r="B26" s="103">
        <v>0.0676833</v>
      </c>
      <c r="C26" s="80">
        <v>0.2312456</v>
      </c>
      <c r="D26" s="104">
        <v>0.1527203</v>
      </c>
      <c r="E26" s="104">
        <v>0.0785254</v>
      </c>
      <c r="F26" s="80">
        <v>0.7163656</v>
      </c>
      <c r="G26" s="80">
        <v>0.344919</v>
      </c>
      <c r="H26" s="104">
        <v>0.1745363</v>
      </c>
      <c r="I26" s="80">
        <v>0.0692414</v>
      </c>
      <c r="J26" s="104">
        <v>0.0167506</v>
      </c>
      <c r="K26" s="104">
        <v>0.0221327</v>
      </c>
      <c r="L26" s="80">
        <v>0.1448939</v>
      </c>
      <c r="M26" s="104">
        <v>0.0760771</v>
      </c>
      <c r="N26" s="80">
        <v>0.1179579</v>
      </c>
      <c r="O26" s="105">
        <v>0.0469416</v>
      </c>
      <c r="P26" s="80">
        <v>0.0393535</v>
      </c>
      <c r="Q26" s="104">
        <v>0.0307382</v>
      </c>
      <c r="R26" s="104">
        <v>0</v>
      </c>
      <c r="S26" s="104">
        <v>1.44E-06</v>
      </c>
      <c r="T26" s="105">
        <v>0.0061028</v>
      </c>
      <c r="U26" s="80">
        <v>0.0412444</v>
      </c>
      <c r="V26" s="28">
        <f>H26+J26+M26</f>
        <v>0.267364</v>
      </c>
    </row>
    <row r="27" spans="1:22" ht="15.75">
      <c r="A27" s="13">
        <v>1927</v>
      </c>
      <c r="B27" s="103">
        <v>0.0583657</v>
      </c>
      <c r="C27" s="80">
        <v>0.1294972</v>
      </c>
      <c r="D27" s="104">
        <v>0.0747459</v>
      </c>
      <c r="E27" s="104">
        <v>0.0547512</v>
      </c>
      <c r="F27" s="80">
        <v>0.8455054</v>
      </c>
      <c r="G27" s="80">
        <v>0.5173247</v>
      </c>
      <c r="H27" s="104">
        <v>0.2033851</v>
      </c>
      <c r="I27" s="80">
        <v>0.0838451</v>
      </c>
      <c r="J27" s="104">
        <v>0.0279409</v>
      </c>
      <c r="K27" s="104">
        <v>0.0259858</v>
      </c>
      <c r="L27" s="80">
        <v>0.0978979</v>
      </c>
      <c r="M27" s="104">
        <v>0.0576017</v>
      </c>
      <c r="N27" s="80">
        <v>0.0652003</v>
      </c>
      <c r="O27" s="105">
        <v>0.0040122</v>
      </c>
      <c r="P27" s="80">
        <v>0.0812373</v>
      </c>
      <c r="Q27" s="104">
        <v>0.0419732</v>
      </c>
      <c r="R27" s="104">
        <v>0.002108</v>
      </c>
      <c r="S27" s="104">
        <v>0.0001182</v>
      </c>
      <c r="T27" s="105">
        <v>0.0148493</v>
      </c>
      <c r="U27" s="80">
        <v>0.0286253</v>
      </c>
      <c r="V27" s="28">
        <f>H27+J27+M27</f>
        <v>0.2889277</v>
      </c>
    </row>
    <row r="28" spans="1:22" ht="15.75">
      <c r="A28" s="13">
        <v>1932</v>
      </c>
      <c r="B28" s="103">
        <v>0.0157785</v>
      </c>
      <c r="C28" s="80">
        <v>0.1782598</v>
      </c>
      <c r="D28" s="104">
        <v>0.0992583</v>
      </c>
      <c r="E28" s="104">
        <v>0.0790016</v>
      </c>
      <c r="F28" s="80">
        <v>0.745184</v>
      </c>
      <c r="G28" s="80">
        <v>0.4326491</v>
      </c>
      <c r="H28" s="104">
        <v>0.1020599</v>
      </c>
      <c r="I28" s="80">
        <v>0.0801923</v>
      </c>
      <c r="J28" s="104">
        <v>0.0145459</v>
      </c>
      <c r="K28" s="104">
        <v>0.0069071</v>
      </c>
      <c r="L28" s="80">
        <v>0.142874</v>
      </c>
      <c r="M28" s="104">
        <v>0.036106</v>
      </c>
      <c r="N28" s="80">
        <v>0.059435</v>
      </c>
      <c r="O28" s="105">
        <v>0.009076</v>
      </c>
      <c r="P28" s="80">
        <v>0.0300336</v>
      </c>
      <c r="Q28" s="104">
        <v>0.0248523</v>
      </c>
      <c r="R28" s="104">
        <v>0</v>
      </c>
      <c r="S28" s="104">
        <v>1.55E-05</v>
      </c>
      <c r="T28" s="105">
        <v>0.0048953</v>
      </c>
      <c r="U28" s="80">
        <v>0.0764973</v>
      </c>
      <c r="V28" s="28">
        <f>H28+J28+M28</f>
        <v>0.1527118</v>
      </c>
    </row>
    <row r="29" spans="1:22" ht="15">
      <c r="A29" s="98"/>
      <c r="B29" s="216" t="s">
        <v>101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</row>
    <row r="30" spans="1:21" ht="4.5" customHeight="1">
      <c r="A30" s="10"/>
      <c r="B30" s="99" t="s">
        <v>124</v>
      </c>
      <c r="C30" s="100" t="s">
        <v>125</v>
      </c>
      <c r="D30" s="100" t="s">
        <v>171</v>
      </c>
      <c r="E30" s="100" t="s">
        <v>172</v>
      </c>
      <c r="F30" s="100" t="s">
        <v>136</v>
      </c>
      <c r="G30" s="100" t="s">
        <v>137</v>
      </c>
      <c r="H30" s="101" t="s">
        <v>138</v>
      </c>
      <c r="I30" s="101" t="s">
        <v>139</v>
      </c>
      <c r="J30" s="101" t="s">
        <v>140</v>
      </c>
      <c r="K30" s="101" t="s">
        <v>158</v>
      </c>
      <c r="L30" s="101" t="s">
        <v>141</v>
      </c>
      <c r="M30" s="101" t="s">
        <v>142</v>
      </c>
      <c r="N30" s="101" t="s">
        <v>143</v>
      </c>
      <c r="O30" s="101" t="s">
        <v>159</v>
      </c>
      <c r="P30" s="101" t="s">
        <v>144</v>
      </c>
      <c r="Q30" s="101" t="s">
        <v>160</v>
      </c>
      <c r="R30" s="101" t="s">
        <v>161</v>
      </c>
      <c r="S30" s="101" t="s">
        <v>162</v>
      </c>
      <c r="T30" s="101" t="s">
        <v>163</v>
      </c>
      <c r="U30" s="102" t="s">
        <v>145</v>
      </c>
    </row>
    <row r="31" spans="1:22" ht="15.75">
      <c r="A31" s="13">
        <v>1912</v>
      </c>
      <c r="B31" s="103">
        <v>0.0435202</v>
      </c>
      <c r="C31" s="80">
        <v>0.3804132</v>
      </c>
      <c r="D31" s="104">
        <v>0.2654451</v>
      </c>
      <c r="E31" s="104">
        <v>0.114968</v>
      </c>
      <c r="F31" s="80">
        <v>0.5947305</v>
      </c>
      <c r="G31" s="80">
        <v>0.1876762</v>
      </c>
      <c r="H31" s="104">
        <v>0.0480533</v>
      </c>
      <c r="I31" s="80">
        <v>0.1590942</v>
      </c>
      <c r="J31" s="104">
        <v>0.0355807</v>
      </c>
      <c r="K31" s="104">
        <v>0.0382433</v>
      </c>
      <c r="L31" s="80">
        <v>0.1184569</v>
      </c>
      <c r="M31" s="104">
        <v>0.0779863</v>
      </c>
      <c r="N31" s="80">
        <v>0.0456788</v>
      </c>
      <c r="O31" s="105">
        <v>0.0100655</v>
      </c>
      <c r="P31" s="80">
        <v>0.0838243</v>
      </c>
      <c r="Q31" s="104">
        <v>0.0557716</v>
      </c>
      <c r="R31" s="104">
        <v>0.0041666</v>
      </c>
      <c r="S31" s="104">
        <v>0.0005826</v>
      </c>
      <c r="T31" s="105">
        <v>0.0099928</v>
      </c>
      <c r="U31" s="80">
        <v>0.0201398</v>
      </c>
      <c r="V31" s="28">
        <f>H31+J31+M31</f>
        <v>0.1616203</v>
      </c>
    </row>
    <row r="32" spans="1:22" ht="15.75">
      <c r="A32" s="13">
        <v>1922</v>
      </c>
      <c r="B32" s="103">
        <v>0.0649454</v>
      </c>
      <c r="C32" s="80">
        <v>0.2788215</v>
      </c>
      <c r="D32" s="104">
        <v>0.1658198</v>
      </c>
      <c r="E32" s="104">
        <v>0.1130017</v>
      </c>
      <c r="F32" s="80">
        <v>0.6850625</v>
      </c>
      <c r="G32" s="80">
        <v>0.2429589</v>
      </c>
      <c r="H32" s="104">
        <v>0.0562985</v>
      </c>
      <c r="I32" s="80">
        <v>0.1291683</v>
      </c>
      <c r="J32" s="104">
        <v>0.0229369</v>
      </c>
      <c r="K32" s="104">
        <v>0.0228046</v>
      </c>
      <c r="L32" s="80">
        <v>0.1773602</v>
      </c>
      <c r="M32" s="104">
        <v>0.04335</v>
      </c>
      <c r="N32" s="80">
        <v>0.0594151</v>
      </c>
      <c r="O32" s="105">
        <v>0.0045658</v>
      </c>
      <c r="P32" s="80">
        <v>0.0761601</v>
      </c>
      <c r="Q32" s="104">
        <v>0.0482344</v>
      </c>
      <c r="R32" s="104">
        <v>0.001608</v>
      </c>
      <c r="S32" s="104">
        <v>0.0007569</v>
      </c>
      <c r="T32" s="105">
        <v>0.0122458</v>
      </c>
      <c r="U32" s="80">
        <v>0.0343076</v>
      </c>
      <c r="V32" s="28">
        <f>H32+J32+M32</f>
        <v>0.1225854</v>
      </c>
    </row>
    <row r="33" spans="1:22" ht="15.75">
      <c r="A33" s="13">
        <v>1927</v>
      </c>
      <c r="B33" s="103">
        <v>0.0390267</v>
      </c>
      <c r="C33" s="80">
        <v>0.2381648</v>
      </c>
      <c r="D33" s="104">
        <v>0.1418364</v>
      </c>
      <c r="E33" s="104">
        <v>0.0963283</v>
      </c>
      <c r="F33" s="80">
        <v>0.7077595</v>
      </c>
      <c r="G33" s="80">
        <v>0.3701777</v>
      </c>
      <c r="H33" s="104">
        <v>0.1608219</v>
      </c>
      <c r="I33" s="80">
        <v>0.0960948</v>
      </c>
      <c r="J33" s="104">
        <v>0.0258147</v>
      </c>
      <c r="K33" s="104">
        <v>0.0162704</v>
      </c>
      <c r="L33" s="80">
        <v>0.1206389</v>
      </c>
      <c r="M33" s="104">
        <v>0.0490111</v>
      </c>
      <c r="N33" s="80">
        <v>0.0663006</v>
      </c>
      <c r="O33" s="105">
        <v>0.0045595</v>
      </c>
      <c r="P33" s="80">
        <v>0.0545475</v>
      </c>
      <c r="Q33" s="104">
        <v>0.0317326</v>
      </c>
      <c r="R33" s="104">
        <v>0.0015078</v>
      </c>
      <c r="S33" s="104">
        <v>0.0003848</v>
      </c>
      <c r="T33" s="105">
        <v>0.011949</v>
      </c>
      <c r="U33" s="80">
        <v>0.0450111</v>
      </c>
      <c r="V33" s="28">
        <f>H33+J33+M33</f>
        <v>0.2356477</v>
      </c>
    </row>
    <row r="34" spans="1:22" ht="15.75">
      <c r="A34" s="13">
        <v>1932</v>
      </c>
      <c r="B34" s="103">
        <v>0.0539658</v>
      </c>
      <c r="C34" s="80">
        <v>0.2880857</v>
      </c>
      <c r="D34" s="104">
        <v>0.1870927</v>
      </c>
      <c r="E34" s="104">
        <v>0.100993</v>
      </c>
      <c r="F34" s="80">
        <v>0.6730656</v>
      </c>
      <c r="G34" s="80">
        <v>0.2996829</v>
      </c>
      <c r="H34" s="104">
        <v>0.0788568</v>
      </c>
      <c r="I34" s="80">
        <v>0.1084385</v>
      </c>
      <c r="J34" s="104">
        <v>0.022271</v>
      </c>
      <c r="K34" s="104">
        <v>0.016873</v>
      </c>
      <c r="L34" s="80">
        <v>0.1222092</v>
      </c>
      <c r="M34" s="104">
        <v>0.0312293</v>
      </c>
      <c r="N34" s="80">
        <v>0.0991344</v>
      </c>
      <c r="O34" s="105">
        <v>0.0165109</v>
      </c>
      <c r="P34" s="80">
        <v>0.0436006</v>
      </c>
      <c r="Q34" s="104">
        <v>0.0240871</v>
      </c>
      <c r="R34" s="104">
        <v>0.001002</v>
      </c>
      <c r="S34" s="104">
        <v>0.000244</v>
      </c>
      <c r="T34" s="105">
        <v>0.0106218</v>
      </c>
      <c r="U34" s="80">
        <v>0.0380494</v>
      </c>
      <c r="V34" s="28">
        <f>H34+J34+M34</f>
        <v>0.1323571</v>
      </c>
    </row>
    <row r="35" spans="1:22" ht="15">
      <c r="A35" s="98"/>
      <c r="B35" s="216" t="s">
        <v>173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8"/>
    </row>
    <row r="36" spans="1:21" ht="4.5" customHeight="1">
      <c r="A36" s="10"/>
      <c r="B36" s="99" t="s">
        <v>124</v>
      </c>
      <c r="C36" s="100" t="s">
        <v>125</v>
      </c>
      <c r="D36" s="100" t="s">
        <v>171</v>
      </c>
      <c r="E36" s="100" t="s">
        <v>172</v>
      </c>
      <c r="F36" s="100" t="s">
        <v>136</v>
      </c>
      <c r="G36" s="100" t="s">
        <v>137</v>
      </c>
      <c r="H36" s="101" t="s">
        <v>138</v>
      </c>
      <c r="I36" s="101" t="s">
        <v>139</v>
      </c>
      <c r="J36" s="101" t="s">
        <v>140</v>
      </c>
      <c r="K36" s="101" t="s">
        <v>158</v>
      </c>
      <c r="L36" s="101" t="s">
        <v>141</v>
      </c>
      <c r="M36" s="101" t="s">
        <v>142</v>
      </c>
      <c r="N36" s="101" t="s">
        <v>143</v>
      </c>
      <c r="O36" s="101" t="s">
        <v>159</v>
      </c>
      <c r="P36" s="101" t="s">
        <v>144</v>
      </c>
      <c r="Q36" s="101" t="s">
        <v>160</v>
      </c>
      <c r="R36" s="101" t="s">
        <v>161</v>
      </c>
      <c r="S36" s="101" t="s">
        <v>162</v>
      </c>
      <c r="T36" s="101" t="s">
        <v>163</v>
      </c>
      <c r="U36" s="102" t="s">
        <v>145</v>
      </c>
    </row>
    <row r="37" spans="1:22" ht="15.75">
      <c r="A37" s="13">
        <v>1912</v>
      </c>
      <c r="B37" s="103">
        <v>0.1097459</v>
      </c>
      <c r="C37" s="80">
        <v>0.3039865</v>
      </c>
      <c r="D37" s="104">
        <v>0.0678604</v>
      </c>
      <c r="E37" s="104">
        <v>0.2361262</v>
      </c>
      <c r="F37" s="80">
        <v>0.5843245</v>
      </c>
      <c r="G37" s="80">
        <v>0.1314291</v>
      </c>
      <c r="H37" s="104">
        <v>0.0074523</v>
      </c>
      <c r="I37" s="80">
        <v>0.1401009</v>
      </c>
      <c r="J37" s="104">
        <v>0.0191134</v>
      </c>
      <c r="K37" s="104">
        <v>0.0400211</v>
      </c>
      <c r="L37" s="80">
        <v>0.1344194</v>
      </c>
      <c r="M37" s="104">
        <v>0.0340014</v>
      </c>
      <c r="N37" s="80">
        <v>0.097696</v>
      </c>
      <c r="O37" s="105">
        <v>0.023174</v>
      </c>
      <c r="P37" s="80">
        <v>0.0806792</v>
      </c>
      <c r="Q37" s="104">
        <v>0.0054774</v>
      </c>
      <c r="R37" s="104">
        <v>0.0011511</v>
      </c>
      <c r="S37" s="104">
        <v>0.0174588</v>
      </c>
      <c r="T37" s="105">
        <v>0.0431426</v>
      </c>
      <c r="U37" s="80">
        <v>0.1007083</v>
      </c>
      <c r="V37" s="28">
        <f>H37+J37+M37</f>
        <v>0.0605671</v>
      </c>
    </row>
    <row r="38" spans="1:22" ht="15.75">
      <c r="A38" s="13">
        <v>1922</v>
      </c>
      <c r="B38" s="103">
        <v>0.1492798</v>
      </c>
      <c r="C38" s="80">
        <v>0.196841</v>
      </c>
      <c r="D38" s="104">
        <v>0.0573395</v>
      </c>
      <c r="E38" s="104">
        <v>0.1395015</v>
      </c>
      <c r="F38" s="80">
        <v>0.6848265</v>
      </c>
      <c r="G38" s="80">
        <v>0.1693556</v>
      </c>
      <c r="H38" s="104">
        <v>0.0149152</v>
      </c>
      <c r="I38" s="80">
        <v>0.1175635</v>
      </c>
      <c r="J38" s="104">
        <v>0.0129216</v>
      </c>
      <c r="K38" s="104">
        <v>0.0402506</v>
      </c>
      <c r="L38" s="80">
        <v>0.2350694</v>
      </c>
      <c r="M38" s="104">
        <v>0.0230223</v>
      </c>
      <c r="N38" s="80">
        <v>0.0928793</v>
      </c>
      <c r="O38" s="105">
        <v>0.0266955</v>
      </c>
      <c r="P38" s="80">
        <v>0.0699587</v>
      </c>
      <c r="Q38" s="104">
        <v>0.0066903</v>
      </c>
      <c r="R38" s="104">
        <v>0.0006536</v>
      </c>
      <c r="S38" s="104">
        <v>0.0068918</v>
      </c>
      <c r="T38" s="105">
        <v>0.026179</v>
      </c>
      <c r="U38" s="80">
        <v>0.1127452</v>
      </c>
      <c r="V38" s="28">
        <f>H38+J38+M38</f>
        <v>0.050859100000000004</v>
      </c>
    </row>
    <row r="39" spans="1:22" ht="15.75">
      <c r="A39" s="13">
        <v>1927</v>
      </c>
      <c r="B39" s="103">
        <v>0.0704083</v>
      </c>
      <c r="C39" s="80">
        <v>0.24087</v>
      </c>
      <c r="D39" s="104">
        <v>0.0360001</v>
      </c>
      <c r="E39" s="104">
        <v>0.2048699</v>
      </c>
      <c r="F39" s="80">
        <v>0.5423039</v>
      </c>
      <c r="G39" s="80">
        <v>0.1380947</v>
      </c>
      <c r="H39" s="104">
        <v>0.015881</v>
      </c>
      <c r="I39" s="80">
        <v>0.0673708</v>
      </c>
      <c r="J39" s="104">
        <v>0.0074601</v>
      </c>
      <c r="K39" s="104">
        <v>0.0199296</v>
      </c>
      <c r="L39" s="80">
        <v>0.1653523</v>
      </c>
      <c r="M39" s="104">
        <v>0.0171426</v>
      </c>
      <c r="N39" s="80">
        <v>0.1052903</v>
      </c>
      <c r="O39" s="105">
        <v>0.0188236</v>
      </c>
      <c r="P39" s="80">
        <v>0.0661958</v>
      </c>
      <c r="Q39" s="104">
        <v>0.0045329</v>
      </c>
      <c r="R39" s="104">
        <v>0.0007393</v>
      </c>
      <c r="S39" s="104">
        <v>0.009559</v>
      </c>
      <c r="T39" s="105">
        <v>0.0313383</v>
      </c>
      <c r="U39" s="80">
        <v>0.1955158</v>
      </c>
      <c r="V39" s="28">
        <f>H39+J39+M39</f>
        <v>0.0404837</v>
      </c>
    </row>
    <row r="40" spans="1:22" ht="15.75">
      <c r="A40" s="13">
        <v>1932</v>
      </c>
      <c r="B40" s="103">
        <v>0.1160216</v>
      </c>
      <c r="C40" s="80">
        <v>0.1941146</v>
      </c>
      <c r="D40" s="104">
        <v>0.0413906</v>
      </c>
      <c r="E40" s="104">
        <v>0.152724</v>
      </c>
      <c r="F40" s="80">
        <v>0.6232134</v>
      </c>
      <c r="G40" s="80">
        <v>0.1926075</v>
      </c>
      <c r="H40" s="104">
        <v>0.0138496</v>
      </c>
      <c r="I40" s="80">
        <v>0.0870211</v>
      </c>
      <c r="J40" s="104">
        <v>0.0059444</v>
      </c>
      <c r="K40" s="104">
        <v>0.0232765</v>
      </c>
      <c r="L40" s="80">
        <v>0.1437626</v>
      </c>
      <c r="M40" s="104">
        <v>0.0103605</v>
      </c>
      <c r="N40" s="80">
        <v>0.1384392</v>
      </c>
      <c r="O40" s="105">
        <v>0.021363</v>
      </c>
      <c r="P40" s="80">
        <v>0.061383</v>
      </c>
      <c r="Q40" s="104">
        <v>0.0027295</v>
      </c>
      <c r="R40" s="104">
        <v>0.0004116</v>
      </c>
      <c r="S40" s="104">
        <v>0.0122353</v>
      </c>
      <c r="T40" s="105">
        <v>0.0282964</v>
      </c>
      <c r="U40" s="80">
        <v>0.1793046</v>
      </c>
      <c r="V40" s="28">
        <f>H40+J40+M40</f>
        <v>0.0301545</v>
      </c>
    </row>
    <row r="41" spans="1:22" ht="15">
      <c r="A41" s="98"/>
      <c r="B41" s="216" t="s">
        <v>96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8"/>
    </row>
    <row r="42" spans="1:21" ht="4.5" customHeight="1">
      <c r="A42" s="10"/>
      <c r="B42" s="99" t="s">
        <v>124</v>
      </c>
      <c r="C42" s="100" t="s">
        <v>125</v>
      </c>
      <c r="D42" s="100" t="s">
        <v>171</v>
      </c>
      <c r="E42" s="100" t="s">
        <v>172</v>
      </c>
      <c r="F42" s="100" t="s">
        <v>136</v>
      </c>
      <c r="G42" s="100" t="s">
        <v>137</v>
      </c>
      <c r="H42" s="101" t="s">
        <v>138</v>
      </c>
      <c r="I42" s="101" t="s">
        <v>139</v>
      </c>
      <c r="J42" s="101" t="s">
        <v>140</v>
      </c>
      <c r="K42" s="101" t="s">
        <v>158</v>
      </c>
      <c r="L42" s="101" t="s">
        <v>141</v>
      </c>
      <c r="M42" s="101" t="s">
        <v>142</v>
      </c>
      <c r="N42" s="101" t="s">
        <v>143</v>
      </c>
      <c r="O42" s="101" t="s">
        <v>159</v>
      </c>
      <c r="P42" s="101" t="s">
        <v>144</v>
      </c>
      <c r="Q42" s="101" t="s">
        <v>160</v>
      </c>
      <c r="R42" s="101" t="s">
        <v>161</v>
      </c>
      <c r="S42" s="101" t="s">
        <v>162</v>
      </c>
      <c r="T42" s="101" t="s">
        <v>163</v>
      </c>
      <c r="U42" s="102" t="s">
        <v>145</v>
      </c>
    </row>
    <row r="43" spans="1:22" ht="15.75">
      <c r="A43" s="13">
        <v>1912</v>
      </c>
      <c r="B43" s="103"/>
      <c r="C43" s="80"/>
      <c r="D43" s="104"/>
      <c r="E43" s="104"/>
      <c r="F43" s="80"/>
      <c r="G43" s="80"/>
      <c r="H43" s="104"/>
      <c r="I43" s="80"/>
      <c r="J43" s="104"/>
      <c r="K43" s="104"/>
      <c r="L43" s="80"/>
      <c r="M43" s="104"/>
      <c r="N43" s="80"/>
      <c r="O43" s="105"/>
      <c r="P43" s="80"/>
      <c r="Q43" s="104"/>
      <c r="R43" s="104"/>
      <c r="S43" s="104"/>
      <c r="T43" s="105"/>
      <c r="U43" s="80"/>
      <c r="V43" s="28"/>
    </row>
    <row r="44" spans="1:22" ht="15.75">
      <c r="A44" s="13">
        <v>1922</v>
      </c>
      <c r="B44" s="103">
        <v>0.169141</v>
      </c>
      <c r="C44" s="80">
        <v>0.0579031</v>
      </c>
      <c r="D44" s="104">
        <v>0.0049521</v>
      </c>
      <c r="E44" s="104">
        <v>0.052951</v>
      </c>
      <c r="F44" s="80">
        <v>0.6011304</v>
      </c>
      <c r="G44" s="80">
        <v>0.0411541</v>
      </c>
      <c r="H44" s="104">
        <v>0.0246168</v>
      </c>
      <c r="I44" s="80">
        <v>0.0666921</v>
      </c>
      <c r="J44" s="104">
        <v>0.0094952</v>
      </c>
      <c r="K44" s="104">
        <v>0.0198474</v>
      </c>
      <c r="L44" s="80">
        <v>0.0712335</v>
      </c>
      <c r="M44" s="104">
        <v>0</v>
      </c>
      <c r="N44" s="80">
        <v>0.2661431</v>
      </c>
      <c r="O44" s="105">
        <v>0.027298</v>
      </c>
      <c r="P44" s="80">
        <v>0.1559076</v>
      </c>
      <c r="Q44" s="104">
        <v>0</v>
      </c>
      <c r="R44" s="104">
        <v>0</v>
      </c>
      <c r="S44" s="104">
        <v>0.0713553</v>
      </c>
      <c r="T44" s="105">
        <v>0.0845524</v>
      </c>
      <c r="U44" s="80">
        <v>0.3409243</v>
      </c>
      <c r="V44" s="28">
        <f>H44+J44+M44</f>
        <v>0.034112</v>
      </c>
    </row>
    <row r="45" spans="1:22" ht="15.75">
      <c r="A45" s="13">
        <v>1927</v>
      </c>
      <c r="B45" s="103">
        <v>0.0640565</v>
      </c>
      <c r="C45" s="80">
        <v>0.0450992</v>
      </c>
      <c r="D45" s="104">
        <v>0</v>
      </c>
      <c r="E45" s="104">
        <v>0.0450992</v>
      </c>
      <c r="F45" s="80">
        <v>0.6105043</v>
      </c>
      <c r="G45" s="80">
        <v>0.0147023</v>
      </c>
      <c r="H45" s="104">
        <v>0</v>
      </c>
      <c r="I45" s="80">
        <v>0.0433946</v>
      </c>
      <c r="J45" s="104">
        <v>0</v>
      </c>
      <c r="K45" s="104">
        <v>0</v>
      </c>
      <c r="L45" s="80">
        <v>0.1706931</v>
      </c>
      <c r="M45" s="104">
        <v>0</v>
      </c>
      <c r="N45" s="80">
        <v>0.0542994</v>
      </c>
      <c r="O45" s="105">
        <v>0</v>
      </c>
      <c r="P45" s="80">
        <v>0.3274149</v>
      </c>
      <c r="Q45" s="104">
        <v>0</v>
      </c>
      <c r="R45" s="104">
        <v>0</v>
      </c>
      <c r="S45" s="104">
        <v>0.1527598</v>
      </c>
      <c r="T45" s="105">
        <v>0.1746551</v>
      </c>
      <c r="U45" s="80">
        <v>0.3413071</v>
      </c>
      <c r="V45" s="28">
        <f>H45+J45+M45</f>
        <v>0</v>
      </c>
    </row>
    <row r="46" spans="1:22" ht="15.75">
      <c r="A46" s="13">
        <v>1932</v>
      </c>
      <c r="B46" s="103">
        <v>0.2519298</v>
      </c>
      <c r="C46" s="80">
        <v>0.11289</v>
      </c>
      <c r="D46" s="104">
        <v>0</v>
      </c>
      <c r="E46" s="104">
        <v>0.11289</v>
      </c>
      <c r="F46" s="80">
        <v>0.5992074</v>
      </c>
      <c r="G46" s="80">
        <v>0.218969</v>
      </c>
      <c r="H46" s="104">
        <v>0.0066592</v>
      </c>
      <c r="I46" s="80">
        <v>0.0311332</v>
      </c>
      <c r="J46" s="104">
        <v>0.0006151</v>
      </c>
      <c r="K46" s="104">
        <v>0.0075828</v>
      </c>
      <c r="L46" s="80">
        <v>0.0610755</v>
      </c>
      <c r="M46" s="104">
        <v>0.005627</v>
      </c>
      <c r="N46" s="80">
        <v>0.1661171</v>
      </c>
      <c r="O46" s="105">
        <v>0.0268517</v>
      </c>
      <c r="P46" s="80">
        <v>0.1219126</v>
      </c>
      <c r="Q46" s="104">
        <v>0</v>
      </c>
      <c r="R46" s="104">
        <v>0.0016263</v>
      </c>
      <c r="S46" s="104">
        <v>0.0430614</v>
      </c>
      <c r="T46" s="105">
        <v>0.0649089</v>
      </c>
      <c r="U46" s="80">
        <v>0.2827421</v>
      </c>
      <c r="V46" s="28">
        <f>H46+J46+M46</f>
        <v>0.012901300000000001</v>
      </c>
    </row>
    <row r="47" spans="1:22" ht="15">
      <c r="A47" s="98"/>
      <c r="B47" s="216" t="s">
        <v>97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8"/>
    </row>
    <row r="48" spans="1:21" ht="4.5" customHeight="1">
      <c r="A48" s="10"/>
      <c r="B48" s="99" t="s">
        <v>124</v>
      </c>
      <c r="C48" s="100" t="s">
        <v>125</v>
      </c>
      <c r="D48" s="100" t="s">
        <v>171</v>
      </c>
      <c r="E48" s="100" t="s">
        <v>172</v>
      </c>
      <c r="F48" s="100" t="s">
        <v>136</v>
      </c>
      <c r="G48" s="100" t="s">
        <v>137</v>
      </c>
      <c r="H48" s="101" t="s">
        <v>138</v>
      </c>
      <c r="I48" s="101" t="s">
        <v>139</v>
      </c>
      <c r="J48" s="101" t="s">
        <v>140</v>
      </c>
      <c r="K48" s="101" t="s">
        <v>158</v>
      </c>
      <c r="L48" s="101" t="s">
        <v>141</v>
      </c>
      <c r="M48" s="101" t="s">
        <v>142</v>
      </c>
      <c r="N48" s="101" t="s">
        <v>143</v>
      </c>
      <c r="O48" s="101" t="s">
        <v>159</v>
      </c>
      <c r="P48" s="101" t="s">
        <v>144</v>
      </c>
      <c r="Q48" s="101" t="s">
        <v>160</v>
      </c>
      <c r="R48" s="101" t="s">
        <v>161</v>
      </c>
      <c r="S48" s="101" t="s">
        <v>162</v>
      </c>
      <c r="T48" s="101" t="s">
        <v>163</v>
      </c>
      <c r="U48" s="102" t="s">
        <v>145</v>
      </c>
    </row>
    <row r="49" spans="1:22" ht="15.75">
      <c r="A49" s="13">
        <v>1912</v>
      </c>
      <c r="B49" s="103">
        <v>0.1734125</v>
      </c>
      <c r="C49" s="80">
        <v>0.242058</v>
      </c>
      <c r="D49" s="104">
        <v>0.0369043</v>
      </c>
      <c r="E49" s="104">
        <v>0.2051537</v>
      </c>
      <c r="F49" s="80">
        <v>0.6074096</v>
      </c>
      <c r="G49" s="80">
        <v>0.1570664</v>
      </c>
      <c r="H49" s="104">
        <v>0.0003202</v>
      </c>
      <c r="I49" s="80">
        <v>0.0254899</v>
      </c>
      <c r="J49" s="104">
        <v>0.0020856</v>
      </c>
      <c r="K49" s="104">
        <v>0.009452</v>
      </c>
      <c r="L49" s="80">
        <v>0.0370429</v>
      </c>
      <c r="M49" s="104">
        <v>0.0037048</v>
      </c>
      <c r="N49" s="80">
        <v>0.2454851</v>
      </c>
      <c r="O49" s="105">
        <v>0.019529</v>
      </c>
      <c r="P49" s="80">
        <v>0.1423253</v>
      </c>
      <c r="Q49" s="104">
        <v>0</v>
      </c>
      <c r="R49" s="104">
        <v>0</v>
      </c>
      <c r="S49" s="104">
        <v>0.0624432</v>
      </c>
      <c r="T49" s="105">
        <v>0.074342</v>
      </c>
      <c r="U49" s="80">
        <v>0.1462586</v>
      </c>
      <c r="V49" s="28">
        <f>H49+J49+M49</f>
        <v>0.0061106</v>
      </c>
    </row>
    <row r="50" spans="1:22" ht="15.75">
      <c r="A50" s="13">
        <v>1922</v>
      </c>
      <c r="B50" s="103">
        <v>0.118315</v>
      </c>
      <c r="C50" s="80">
        <v>0.1138253</v>
      </c>
      <c r="D50" s="104">
        <v>0.0059578</v>
      </c>
      <c r="E50" s="104">
        <v>0.1078674</v>
      </c>
      <c r="F50" s="80">
        <v>0.6810776</v>
      </c>
      <c r="G50" s="80">
        <v>0.0912764</v>
      </c>
      <c r="H50" s="104">
        <v>0.0086616</v>
      </c>
      <c r="I50" s="80">
        <v>0.0924261</v>
      </c>
      <c r="J50" s="104">
        <v>0.0072116</v>
      </c>
      <c r="K50" s="104">
        <v>0.0370067</v>
      </c>
      <c r="L50" s="80">
        <v>0.2200685</v>
      </c>
      <c r="M50" s="104">
        <v>0.010962</v>
      </c>
      <c r="N50" s="80">
        <v>0.1841715</v>
      </c>
      <c r="O50" s="105">
        <v>0.0352355</v>
      </c>
      <c r="P50" s="80">
        <v>0.0931351</v>
      </c>
      <c r="Q50" s="104">
        <v>0.0039702</v>
      </c>
      <c r="R50" s="104">
        <v>0.0022982</v>
      </c>
      <c r="S50" s="104">
        <v>0.0198797</v>
      </c>
      <c r="T50" s="105">
        <v>0.0307383</v>
      </c>
      <c r="U50" s="80">
        <v>0.2041721</v>
      </c>
      <c r="V50" s="28">
        <f>H50+J50+M50</f>
        <v>0.0268352</v>
      </c>
    </row>
    <row r="51" spans="1:22" ht="15.75">
      <c r="A51" s="13">
        <v>1927</v>
      </c>
      <c r="B51" s="103">
        <v>0.0862338</v>
      </c>
      <c r="C51" s="80">
        <v>0.1835186</v>
      </c>
      <c r="D51" s="104">
        <v>0.0127814</v>
      </c>
      <c r="E51" s="104">
        <v>0.1707372</v>
      </c>
      <c r="F51" s="80">
        <v>0.5112115</v>
      </c>
      <c r="G51" s="80">
        <v>0.0787704</v>
      </c>
      <c r="H51" s="104">
        <v>0.0027876</v>
      </c>
      <c r="I51" s="80">
        <v>0.0495687</v>
      </c>
      <c r="J51" s="104">
        <v>0.005297</v>
      </c>
      <c r="K51" s="104">
        <v>0.0101577</v>
      </c>
      <c r="L51" s="80">
        <v>0.1155624</v>
      </c>
      <c r="M51" s="104">
        <v>0.0075758</v>
      </c>
      <c r="N51" s="80">
        <v>0.1498103</v>
      </c>
      <c r="O51" s="105">
        <v>0.0218235</v>
      </c>
      <c r="P51" s="80">
        <v>0.1174997</v>
      </c>
      <c r="Q51" s="104">
        <v>0</v>
      </c>
      <c r="R51" s="104">
        <v>0.0024841</v>
      </c>
      <c r="S51" s="104">
        <v>0.0223914</v>
      </c>
      <c r="T51" s="105">
        <v>0.0623672</v>
      </c>
      <c r="U51" s="80">
        <v>0.294001</v>
      </c>
      <c r="V51" s="28">
        <f>H51+J51+M51</f>
        <v>0.015660399999999998</v>
      </c>
    </row>
    <row r="52" spans="1:22" ht="15.75">
      <c r="A52" s="13">
        <v>1932</v>
      </c>
      <c r="B52" s="103">
        <v>0.0681391</v>
      </c>
      <c r="C52" s="80">
        <v>0.2019599</v>
      </c>
      <c r="D52" s="104">
        <v>0.0138557</v>
      </c>
      <c r="E52" s="104">
        <v>0.1881041</v>
      </c>
      <c r="F52" s="80">
        <v>0.5271984</v>
      </c>
      <c r="G52" s="80">
        <v>0.1061032</v>
      </c>
      <c r="H52" s="104">
        <v>0.0090216</v>
      </c>
      <c r="I52" s="80">
        <v>0.0480002</v>
      </c>
      <c r="J52" s="104">
        <v>0.0047412</v>
      </c>
      <c r="K52" s="104">
        <v>0.0178621</v>
      </c>
      <c r="L52" s="80">
        <v>0.0767696</v>
      </c>
      <c r="M52" s="104">
        <v>0.0034459</v>
      </c>
      <c r="N52" s="80">
        <v>0.2091967</v>
      </c>
      <c r="O52" s="105">
        <v>0.014615</v>
      </c>
      <c r="P52" s="80">
        <v>0.0871287</v>
      </c>
      <c r="Q52" s="104">
        <v>0.0012302</v>
      </c>
      <c r="R52" s="104">
        <v>0.0016321</v>
      </c>
      <c r="S52" s="104">
        <v>0.0241344</v>
      </c>
      <c r="T52" s="105">
        <v>0.0386442</v>
      </c>
      <c r="U52" s="80">
        <v>0.2738567</v>
      </c>
      <c r="V52" s="28">
        <f>H52+J52+M52</f>
        <v>0.0172087</v>
      </c>
    </row>
    <row r="53" spans="1:22" ht="15">
      <c r="A53" s="98"/>
      <c r="B53" s="216" t="s">
        <v>98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8"/>
    </row>
    <row r="54" spans="1:21" ht="4.5" customHeight="1">
      <c r="A54" s="10"/>
      <c r="B54" s="99" t="s">
        <v>124</v>
      </c>
      <c r="C54" s="100" t="s">
        <v>125</v>
      </c>
      <c r="D54" s="100" t="s">
        <v>171</v>
      </c>
      <c r="E54" s="100" t="s">
        <v>172</v>
      </c>
      <c r="F54" s="100" t="s">
        <v>136</v>
      </c>
      <c r="G54" s="100" t="s">
        <v>137</v>
      </c>
      <c r="H54" s="101" t="s">
        <v>138</v>
      </c>
      <c r="I54" s="101" t="s">
        <v>139</v>
      </c>
      <c r="J54" s="101" t="s">
        <v>140</v>
      </c>
      <c r="K54" s="101" t="s">
        <v>158</v>
      </c>
      <c r="L54" s="101" t="s">
        <v>141</v>
      </c>
      <c r="M54" s="101" t="s">
        <v>142</v>
      </c>
      <c r="N54" s="101" t="s">
        <v>143</v>
      </c>
      <c r="O54" s="101" t="s">
        <v>159</v>
      </c>
      <c r="P54" s="101" t="s">
        <v>144</v>
      </c>
      <c r="Q54" s="101" t="s">
        <v>160</v>
      </c>
      <c r="R54" s="101" t="s">
        <v>161</v>
      </c>
      <c r="S54" s="101" t="s">
        <v>162</v>
      </c>
      <c r="T54" s="101" t="s">
        <v>163</v>
      </c>
      <c r="U54" s="102" t="s">
        <v>145</v>
      </c>
    </row>
    <row r="55" spans="1:22" ht="15.75">
      <c r="A55" s="13">
        <v>1912</v>
      </c>
      <c r="B55" s="103">
        <v>0.1043093</v>
      </c>
      <c r="C55" s="80">
        <v>0.3092747</v>
      </c>
      <c r="D55" s="104">
        <v>0.0705038</v>
      </c>
      <c r="E55" s="104">
        <v>0.2387709</v>
      </c>
      <c r="F55" s="80">
        <v>0.5823532</v>
      </c>
      <c r="G55" s="80">
        <v>0.1292398</v>
      </c>
      <c r="H55" s="104">
        <v>0.0080613</v>
      </c>
      <c r="I55" s="80">
        <v>0.1498878</v>
      </c>
      <c r="J55" s="104">
        <v>0.0205674</v>
      </c>
      <c r="K55" s="104">
        <v>0.0426315</v>
      </c>
      <c r="L55" s="80">
        <v>0.1427346</v>
      </c>
      <c r="M55" s="104">
        <v>0.0365884</v>
      </c>
      <c r="N55" s="80">
        <v>0.085076</v>
      </c>
      <c r="O55" s="105">
        <v>0.0234852</v>
      </c>
      <c r="P55" s="80">
        <v>0.0754151</v>
      </c>
      <c r="Q55" s="104">
        <v>0.0059451</v>
      </c>
      <c r="R55" s="104">
        <v>0.0012494</v>
      </c>
      <c r="S55" s="104">
        <v>0.0136175</v>
      </c>
      <c r="T55" s="105">
        <v>0.0404785</v>
      </c>
      <c r="U55" s="80">
        <v>0.0968186</v>
      </c>
      <c r="V55" s="28">
        <f>H55+J55+M55</f>
        <v>0.0652171</v>
      </c>
    </row>
    <row r="56" spans="1:22" ht="15.75">
      <c r="A56" s="13">
        <v>1922</v>
      </c>
      <c r="B56" s="103">
        <v>0.1543584</v>
      </c>
      <c r="C56" s="80">
        <v>0.2116489</v>
      </c>
      <c r="D56" s="104">
        <v>0.0662962</v>
      </c>
      <c r="E56" s="104">
        <v>0.1453527</v>
      </c>
      <c r="F56" s="80">
        <v>0.6859756</v>
      </c>
      <c r="G56" s="80">
        <v>0.1832677</v>
      </c>
      <c r="H56" s="104">
        <v>0.0159056</v>
      </c>
      <c r="I56" s="80">
        <v>0.122102</v>
      </c>
      <c r="J56" s="104">
        <v>0.0139022</v>
      </c>
      <c r="K56" s="104">
        <v>0.0409221</v>
      </c>
      <c r="L56" s="80">
        <v>0.2386059</v>
      </c>
      <c r="M56" s="104">
        <v>0.0251912</v>
      </c>
      <c r="N56" s="80">
        <v>0.0764679</v>
      </c>
      <c r="O56" s="105">
        <v>0.0252571</v>
      </c>
      <c r="P56" s="80">
        <v>0.065532</v>
      </c>
      <c r="Q56" s="104">
        <v>0.0071887</v>
      </c>
      <c r="R56" s="104">
        <v>0.0003813</v>
      </c>
      <c r="S56" s="104">
        <v>0.0043101</v>
      </c>
      <c r="T56" s="105">
        <v>0.0250509</v>
      </c>
      <c r="U56" s="80">
        <v>0.0959705</v>
      </c>
      <c r="V56" s="28">
        <f>H56+J56+M56</f>
        <v>0.054999</v>
      </c>
    </row>
    <row r="57" spans="1:22" ht="15.75">
      <c r="A57" s="13">
        <v>1927</v>
      </c>
      <c r="B57" s="103">
        <v>0.067553</v>
      </c>
      <c r="C57" s="80">
        <v>0.2516295</v>
      </c>
      <c r="D57" s="104">
        <v>0.0402746</v>
      </c>
      <c r="E57" s="104">
        <v>0.2113549</v>
      </c>
      <c r="F57" s="80">
        <v>0.5478088</v>
      </c>
      <c r="G57" s="80">
        <v>0.1490754</v>
      </c>
      <c r="H57" s="104">
        <v>0.0182832</v>
      </c>
      <c r="I57" s="80">
        <v>0.0706412</v>
      </c>
      <c r="J57" s="104">
        <v>0.0078661</v>
      </c>
      <c r="K57" s="104">
        <v>0.0217377</v>
      </c>
      <c r="L57" s="80">
        <v>0.1743631</v>
      </c>
      <c r="M57" s="104">
        <v>0.0189082</v>
      </c>
      <c r="N57" s="80">
        <v>0.0973203</v>
      </c>
      <c r="O57" s="105">
        <v>0.0183155</v>
      </c>
      <c r="P57" s="80">
        <v>0.0564088</v>
      </c>
      <c r="Q57" s="104">
        <v>0.0053627</v>
      </c>
      <c r="R57" s="104">
        <v>0.0004246</v>
      </c>
      <c r="S57" s="104">
        <v>0.0069644</v>
      </c>
      <c r="T57" s="105">
        <v>0.0254467</v>
      </c>
      <c r="U57" s="80">
        <v>0.1773978</v>
      </c>
      <c r="V57" s="28">
        <f>H57+J57+M57</f>
        <v>0.0450575</v>
      </c>
    </row>
    <row r="58" spans="1:22" ht="15.75">
      <c r="A58" s="13">
        <v>1932</v>
      </c>
      <c r="B58" s="103">
        <v>0.1202342</v>
      </c>
      <c r="C58" s="80">
        <v>0.1972575</v>
      </c>
      <c r="D58" s="104">
        <v>0.0515853</v>
      </c>
      <c r="E58" s="104">
        <v>0.1456722</v>
      </c>
      <c r="F58" s="80">
        <v>0.6509396</v>
      </c>
      <c r="G58" s="80">
        <v>0.2144673</v>
      </c>
      <c r="H58" s="104">
        <v>0.0156328</v>
      </c>
      <c r="I58" s="80">
        <v>0.1012885</v>
      </c>
      <c r="J58" s="104">
        <v>0.0066187</v>
      </c>
      <c r="K58" s="104">
        <v>0.0257723</v>
      </c>
      <c r="L58" s="80">
        <v>0.1673951</v>
      </c>
      <c r="M58" s="104">
        <v>0.0125526</v>
      </c>
      <c r="N58" s="80">
        <v>0.1173572</v>
      </c>
      <c r="O58" s="105">
        <v>0.0228451</v>
      </c>
      <c r="P58" s="80">
        <v>0.0504316</v>
      </c>
      <c r="Q58" s="104">
        <v>0.0033156</v>
      </c>
      <c r="R58" s="104">
        <v>0</v>
      </c>
      <c r="S58" s="104">
        <v>0.0069885</v>
      </c>
      <c r="T58" s="105">
        <v>0.0230961</v>
      </c>
      <c r="U58" s="80">
        <v>0.1468128</v>
      </c>
      <c r="V58" s="28">
        <f>H58+J58+M58</f>
        <v>0.034804100000000004</v>
      </c>
    </row>
    <row r="59" spans="1:22" ht="15">
      <c r="A59" s="98"/>
      <c r="B59" s="216" t="s">
        <v>99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8"/>
    </row>
    <row r="60" spans="1:21" ht="4.5" customHeight="1">
      <c r="A60" s="10"/>
      <c r="B60" s="99" t="s">
        <v>124</v>
      </c>
      <c r="C60" s="100" t="s">
        <v>125</v>
      </c>
      <c r="D60" s="100" t="s">
        <v>171</v>
      </c>
      <c r="E60" s="100" t="s">
        <v>172</v>
      </c>
      <c r="F60" s="100" t="s">
        <v>136</v>
      </c>
      <c r="G60" s="100" t="s">
        <v>137</v>
      </c>
      <c r="H60" s="101" t="s">
        <v>138</v>
      </c>
      <c r="I60" s="101" t="s">
        <v>139</v>
      </c>
      <c r="J60" s="101" t="s">
        <v>140</v>
      </c>
      <c r="K60" s="101" t="s">
        <v>158</v>
      </c>
      <c r="L60" s="101" t="s">
        <v>141</v>
      </c>
      <c r="M60" s="101" t="s">
        <v>142</v>
      </c>
      <c r="N60" s="101" t="s">
        <v>143</v>
      </c>
      <c r="O60" s="101" t="s">
        <v>159</v>
      </c>
      <c r="P60" s="101" t="s">
        <v>144</v>
      </c>
      <c r="Q60" s="101" t="s">
        <v>160</v>
      </c>
      <c r="R60" s="101" t="s">
        <v>161</v>
      </c>
      <c r="S60" s="101" t="s">
        <v>162</v>
      </c>
      <c r="T60" s="101" t="s">
        <v>163</v>
      </c>
      <c r="U60" s="102" t="s">
        <v>145</v>
      </c>
    </row>
    <row r="61" spans="1:22" ht="15.75">
      <c r="A61" s="13">
        <v>1912</v>
      </c>
      <c r="B61" s="103">
        <v>0.0853188</v>
      </c>
      <c r="C61" s="80">
        <v>0.3800597</v>
      </c>
      <c r="D61" s="104">
        <v>0.2188176</v>
      </c>
      <c r="E61" s="104">
        <v>0.1612421</v>
      </c>
      <c r="F61" s="80">
        <v>0.633419</v>
      </c>
      <c r="G61" s="80">
        <v>0.1325942</v>
      </c>
      <c r="H61" s="104">
        <v>0.022766</v>
      </c>
      <c r="I61" s="80">
        <v>0.157663</v>
      </c>
      <c r="J61" s="104">
        <v>0.0389174</v>
      </c>
      <c r="K61" s="104">
        <v>0.0363086</v>
      </c>
      <c r="L61" s="80">
        <v>0.1818838</v>
      </c>
      <c r="M61" s="104">
        <v>0.0785547</v>
      </c>
      <c r="N61" s="80">
        <v>0.0517049</v>
      </c>
      <c r="O61" s="105">
        <v>0.0112283</v>
      </c>
      <c r="P61" s="80">
        <v>0.1095731</v>
      </c>
      <c r="Q61" s="104">
        <v>0.0411379</v>
      </c>
      <c r="R61" s="104">
        <v>0.0170328</v>
      </c>
      <c r="S61" s="104">
        <v>0.0032837</v>
      </c>
      <c r="T61" s="105">
        <v>0.0336995</v>
      </c>
      <c r="U61" s="80">
        <v>0.0434739</v>
      </c>
      <c r="V61" s="28">
        <f>H61+J61+M61</f>
        <v>0.1402381</v>
      </c>
    </row>
    <row r="62" spans="1:22" ht="15.75">
      <c r="A62" s="13">
        <v>1922</v>
      </c>
      <c r="B62" s="103">
        <v>0.1468633</v>
      </c>
      <c r="C62" s="80">
        <v>0.3069495</v>
      </c>
      <c r="D62" s="104">
        <v>0.186029</v>
      </c>
      <c r="E62" s="104">
        <v>0.1209206</v>
      </c>
      <c r="F62" s="80">
        <v>0.6390184</v>
      </c>
      <c r="G62" s="80">
        <v>0.1615768</v>
      </c>
      <c r="H62" s="104">
        <v>0.0280668</v>
      </c>
      <c r="I62" s="80">
        <v>0.1217742</v>
      </c>
      <c r="J62" s="104">
        <v>0.0150957</v>
      </c>
      <c r="K62" s="104">
        <v>0.0281158</v>
      </c>
      <c r="L62" s="80">
        <v>0.23999</v>
      </c>
      <c r="M62" s="104">
        <v>0.0337671</v>
      </c>
      <c r="N62" s="80">
        <v>0.057554</v>
      </c>
      <c r="O62" s="105">
        <v>0.013503</v>
      </c>
      <c r="P62" s="80">
        <v>0.0581234</v>
      </c>
      <c r="Q62" s="104">
        <v>0.0103616</v>
      </c>
      <c r="R62" s="104">
        <v>0</v>
      </c>
      <c r="S62" s="104">
        <v>0.005325</v>
      </c>
      <c r="T62" s="105">
        <v>0.0154621</v>
      </c>
      <c r="U62" s="80">
        <v>0.0504606</v>
      </c>
      <c r="V62" s="28">
        <f>H62+J62+M62</f>
        <v>0.0769296</v>
      </c>
    </row>
    <row r="63" spans="1:22" ht="15.75">
      <c r="A63" s="13">
        <v>1927</v>
      </c>
      <c r="B63" s="103">
        <v>0.1194731</v>
      </c>
      <c r="C63" s="80">
        <v>0.2408559</v>
      </c>
      <c r="D63" s="104">
        <v>0.124932</v>
      </c>
      <c r="E63" s="104">
        <v>0.1159239</v>
      </c>
      <c r="F63" s="80">
        <v>0.6505736</v>
      </c>
      <c r="G63" s="80">
        <v>0.2455975</v>
      </c>
      <c r="H63" s="104">
        <v>0.0506365</v>
      </c>
      <c r="I63" s="80">
        <v>0.10155</v>
      </c>
      <c r="J63" s="104">
        <v>0.0135639</v>
      </c>
      <c r="K63" s="104">
        <v>0.0268901</v>
      </c>
      <c r="L63" s="80">
        <v>0.167731</v>
      </c>
      <c r="M63" s="104">
        <v>0.0266713</v>
      </c>
      <c r="N63" s="80">
        <v>0.0833921</v>
      </c>
      <c r="O63" s="105">
        <v>0.0136928</v>
      </c>
      <c r="P63" s="80">
        <v>0.052303</v>
      </c>
      <c r="Q63" s="104">
        <v>0.0140746</v>
      </c>
      <c r="R63" s="104">
        <v>0.0002427</v>
      </c>
      <c r="S63" s="104">
        <v>0.0022428</v>
      </c>
      <c r="T63" s="105">
        <v>0.0134339</v>
      </c>
      <c r="U63" s="80">
        <v>0.0979527</v>
      </c>
      <c r="V63" s="28">
        <f>H63+J63+M63</f>
        <v>0.0908717</v>
      </c>
    </row>
    <row r="64" spans="1:22" ht="15.75">
      <c r="A64" s="13">
        <v>1932</v>
      </c>
      <c r="B64" s="103">
        <v>0.0975523</v>
      </c>
      <c r="C64" s="80">
        <v>0.2347085</v>
      </c>
      <c r="D64" s="104">
        <v>0.0962401</v>
      </c>
      <c r="E64" s="104">
        <v>0.1384684</v>
      </c>
      <c r="F64" s="80">
        <v>0.6793167</v>
      </c>
      <c r="G64" s="80">
        <v>0.1972699</v>
      </c>
      <c r="H64" s="104">
        <v>0.0339549</v>
      </c>
      <c r="I64" s="80">
        <v>0.1156661</v>
      </c>
      <c r="J64" s="104">
        <v>0.0103279</v>
      </c>
      <c r="K64" s="104">
        <v>0.0239582</v>
      </c>
      <c r="L64" s="80">
        <v>0.188151</v>
      </c>
      <c r="M64" s="104">
        <v>0.0226021</v>
      </c>
      <c r="N64" s="80">
        <v>0.1011516</v>
      </c>
      <c r="O64" s="105">
        <v>0.0196066</v>
      </c>
      <c r="P64" s="80">
        <v>0.0770781</v>
      </c>
      <c r="Q64" s="104">
        <v>0.016595</v>
      </c>
      <c r="R64" s="104">
        <v>0.0003457</v>
      </c>
      <c r="S64" s="104">
        <v>0.0040023</v>
      </c>
      <c r="T64" s="105">
        <v>0.0295705</v>
      </c>
      <c r="U64" s="80">
        <v>0.0907276</v>
      </c>
      <c r="V64" s="28">
        <f>H64+J64+M64</f>
        <v>0.0668849</v>
      </c>
    </row>
  </sheetData>
  <mergeCells count="34">
    <mergeCell ref="A3:V3"/>
    <mergeCell ref="C4:V4"/>
    <mergeCell ref="A5:A9"/>
    <mergeCell ref="C5:C8"/>
    <mergeCell ref="F5:F8"/>
    <mergeCell ref="O5:O8"/>
    <mergeCell ref="K5:K8"/>
    <mergeCell ref="S5:S8"/>
    <mergeCell ref="G5:G8"/>
    <mergeCell ref="H5:H8"/>
    <mergeCell ref="B35:V35"/>
    <mergeCell ref="B10:V10"/>
    <mergeCell ref="B17:V17"/>
    <mergeCell ref="V5:V8"/>
    <mergeCell ref="Q5:Q8"/>
    <mergeCell ref="B5:B8"/>
    <mergeCell ref="R5:R8"/>
    <mergeCell ref="B9:V9"/>
    <mergeCell ref="I5:I8"/>
    <mergeCell ref="U5:U8"/>
    <mergeCell ref="D5:D8"/>
    <mergeCell ref="E5:E8"/>
    <mergeCell ref="B23:V23"/>
    <mergeCell ref="B29:V29"/>
    <mergeCell ref="J5:J8"/>
    <mergeCell ref="L5:L8"/>
    <mergeCell ref="M5:M8"/>
    <mergeCell ref="N5:N8"/>
    <mergeCell ref="P5:P8"/>
    <mergeCell ref="T5:T8"/>
    <mergeCell ref="B53:V53"/>
    <mergeCell ref="B59:V59"/>
    <mergeCell ref="B41:V41"/>
    <mergeCell ref="B47:V4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6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A4" sqref="A4"/>
    </sheetView>
  </sheetViews>
  <sheetFormatPr defaultColWidth="11.5546875" defaultRowHeight="15"/>
  <cols>
    <col min="1" max="1" width="4.77734375" style="0" customWidth="1"/>
    <col min="2" max="3" width="5.77734375" style="0" customWidth="1"/>
    <col min="4" max="5" width="3.77734375" style="0" customWidth="1"/>
    <col min="6" max="6" width="6.3359375" style="0" customWidth="1"/>
    <col min="7" max="17" width="4.77734375" style="0" customWidth="1"/>
    <col min="18" max="18" width="5.3359375" style="0" customWidth="1"/>
    <col min="19" max="29" width="4.77734375" style="0" customWidth="1"/>
    <col min="30" max="33" width="6.77734375" style="0" customWidth="1"/>
    <col min="34" max="37" width="10.77734375" style="0" customWidth="1"/>
    <col min="38" max="16384" width="8.88671875" style="0" customWidth="1"/>
  </cols>
  <sheetData>
    <row r="1" spans="1:22" ht="15">
      <c r="A1" s="82"/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Top="1">
      <c r="A3" s="167" t="s">
        <v>275</v>
      </c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3" ht="18" customHeight="1">
      <c r="A4" s="4"/>
      <c r="B4" s="4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85"/>
    </row>
    <row r="5" spans="1:29" ht="18" customHeight="1">
      <c r="A5" s="231"/>
      <c r="B5" s="222" t="s">
        <v>156</v>
      </c>
      <c r="C5" s="222" t="s">
        <v>147</v>
      </c>
      <c r="D5" s="219" t="s">
        <v>169</v>
      </c>
      <c r="E5" s="219" t="s">
        <v>170</v>
      </c>
      <c r="F5" s="222" t="s">
        <v>146</v>
      </c>
      <c r="G5" s="222" t="s">
        <v>149</v>
      </c>
      <c r="H5" s="219" t="s">
        <v>130</v>
      </c>
      <c r="I5" s="222" t="s">
        <v>150</v>
      </c>
      <c r="J5" s="219" t="s">
        <v>131</v>
      </c>
      <c r="K5" s="219" t="s">
        <v>153</v>
      </c>
      <c r="L5" s="222" t="s">
        <v>151</v>
      </c>
      <c r="M5" s="219" t="s">
        <v>132</v>
      </c>
      <c r="N5" s="222" t="s">
        <v>164</v>
      </c>
      <c r="O5" s="234" t="s">
        <v>133</v>
      </c>
      <c r="P5" s="222" t="s">
        <v>152</v>
      </c>
      <c r="Q5" s="219" t="s">
        <v>155</v>
      </c>
      <c r="R5" s="219" t="s">
        <v>157</v>
      </c>
      <c r="S5" s="219" t="s">
        <v>134</v>
      </c>
      <c r="T5" s="219" t="s">
        <v>154</v>
      </c>
      <c r="U5" s="222" t="s">
        <v>148</v>
      </c>
      <c r="V5" s="225" t="s">
        <v>167</v>
      </c>
      <c r="W5" s="97"/>
      <c r="X5" s="97"/>
      <c r="Y5" s="97"/>
      <c r="Z5" s="97"/>
      <c r="AA5" s="97"/>
      <c r="AB5" s="97"/>
      <c r="AC5" s="97"/>
    </row>
    <row r="6" spans="1:29" ht="18" customHeight="1">
      <c r="A6" s="232"/>
      <c r="B6" s="223"/>
      <c r="C6" s="223"/>
      <c r="D6" s="220"/>
      <c r="E6" s="220"/>
      <c r="F6" s="223"/>
      <c r="G6" s="223"/>
      <c r="H6" s="220"/>
      <c r="I6" s="223"/>
      <c r="J6" s="220"/>
      <c r="K6" s="220"/>
      <c r="L6" s="223"/>
      <c r="M6" s="220"/>
      <c r="N6" s="223"/>
      <c r="O6" s="235"/>
      <c r="P6" s="223"/>
      <c r="Q6" s="220"/>
      <c r="R6" s="220"/>
      <c r="S6" s="220"/>
      <c r="T6" s="220"/>
      <c r="U6" s="223"/>
      <c r="V6" s="226"/>
      <c r="W6" s="97"/>
      <c r="X6" s="97"/>
      <c r="Y6" s="97"/>
      <c r="Z6" s="97"/>
      <c r="AA6" s="97"/>
      <c r="AB6" s="97"/>
      <c r="AC6" s="97"/>
    </row>
    <row r="7" spans="1:29" ht="18" customHeight="1">
      <c r="A7" s="232"/>
      <c r="B7" s="223"/>
      <c r="C7" s="223"/>
      <c r="D7" s="220"/>
      <c r="E7" s="220"/>
      <c r="F7" s="223"/>
      <c r="G7" s="223"/>
      <c r="H7" s="220"/>
      <c r="I7" s="223"/>
      <c r="J7" s="220"/>
      <c r="K7" s="220"/>
      <c r="L7" s="223"/>
      <c r="M7" s="220"/>
      <c r="N7" s="223"/>
      <c r="O7" s="235"/>
      <c r="P7" s="223"/>
      <c r="Q7" s="220"/>
      <c r="R7" s="220"/>
      <c r="S7" s="220"/>
      <c r="T7" s="220"/>
      <c r="U7" s="223"/>
      <c r="V7" s="226"/>
      <c r="W7" s="97"/>
      <c r="X7" s="97"/>
      <c r="Y7" s="97"/>
      <c r="Z7" s="97"/>
      <c r="AA7" s="97"/>
      <c r="AB7" s="97"/>
      <c r="AC7" s="97"/>
    </row>
    <row r="8" spans="1:29" ht="18" customHeight="1">
      <c r="A8" s="232"/>
      <c r="B8" s="224"/>
      <c r="C8" s="224"/>
      <c r="D8" s="221"/>
      <c r="E8" s="221"/>
      <c r="F8" s="224"/>
      <c r="G8" s="224"/>
      <c r="H8" s="221"/>
      <c r="I8" s="224"/>
      <c r="J8" s="221"/>
      <c r="K8" s="221"/>
      <c r="L8" s="224"/>
      <c r="M8" s="221"/>
      <c r="N8" s="224"/>
      <c r="O8" s="236"/>
      <c r="P8" s="224"/>
      <c r="Q8" s="221"/>
      <c r="R8" s="221"/>
      <c r="S8" s="221"/>
      <c r="T8" s="221"/>
      <c r="U8" s="224"/>
      <c r="V8" s="227"/>
      <c r="W8" s="97"/>
      <c r="X8" s="97"/>
      <c r="Y8" s="97"/>
      <c r="Z8" s="97"/>
      <c r="AA8" s="97"/>
      <c r="AB8" s="97"/>
      <c r="AC8" s="97"/>
    </row>
    <row r="9" spans="1:29" ht="18" customHeight="1">
      <c r="A9" s="233"/>
      <c r="B9" s="228" t="s">
        <v>135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  <c r="W9" s="97"/>
      <c r="X9" s="97"/>
      <c r="Y9" s="97"/>
      <c r="Z9" s="97"/>
      <c r="AA9" s="97"/>
      <c r="AB9" s="97"/>
      <c r="AC9" s="97"/>
    </row>
    <row r="10" spans="1:29" ht="18" customHeight="1">
      <c r="A10" s="98"/>
      <c r="B10" s="216" t="s">
        <v>165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97"/>
      <c r="X10" s="97"/>
      <c r="Y10" s="97"/>
      <c r="Z10" s="97"/>
      <c r="AA10" s="97"/>
      <c r="AB10" s="97"/>
      <c r="AC10" s="97"/>
    </row>
    <row r="11" spans="1:21" ht="4.5" customHeight="1">
      <c r="A11" s="10"/>
      <c r="B11" s="99" t="s">
        <v>124</v>
      </c>
      <c r="C11" s="100" t="s">
        <v>125</v>
      </c>
      <c r="D11" s="100" t="s">
        <v>171</v>
      </c>
      <c r="E11" s="100" t="s">
        <v>172</v>
      </c>
      <c r="F11" s="100" t="s">
        <v>136</v>
      </c>
      <c r="G11" s="100" t="s">
        <v>137</v>
      </c>
      <c r="H11" s="101" t="s">
        <v>138</v>
      </c>
      <c r="I11" s="101" t="s">
        <v>139</v>
      </c>
      <c r="J11" s="101" t="s">
        <v>140</v>
      </c>
      <c r="K11" s="101" t="s">
        <v>158</v>
      </c>
      <c r="L11" s="101" t="s">
        <v>141</v>
      </c>
      <c r="M11" s="101" t="s">
        <v>142</v>
      </c>
      <c r="N11" s="101" t="s">
        <v>143</v>
      </c>
      <c r="O11" s="101" t="s">
        <v>159</v>
      </c>
      <c r="P11" s="101" t="s">
        <v>144</v>
      </c>
      <c r="Q11" s="101" t="s">
        <v>160</v>
      </c>
      <c r="R11" s="101" t="s">
        <v>161</v>
      </c>
      <c r="S11" s="101" t="s">
        <v>162</v>
      </c>
      <c r="T11" s="101" t="s">
        <v>163</v>
      </c>
      <c r="U11" s="102" t="s">
        <v>145</v>
      </c>
    </row>
    <row r="12" spans="1:22" ht="18" customHeight="1">
      <c r="A12" s="13">
        <v>1912</v>
      </c>
      <c r="B12" s="103">
        <v>0.051802</v>
      </c>
      <c r="C12" s="80">
        <v>0.340017</v>
      </c>
      <c r="D12" s="104">
        <v>0.2340934</v>
      </c>
      <c r="E12" s="104">
        <v>0.1059236</v>
      </c>
      <c r="F12" s="80">
        <v>0.6293781</v>
      </c>
      <c r="G12" s="80">
        <v>0.1925874</v>
      </c>
      <c r="H12" s="104">
        <v>0.0633005</v>
      </c>
      <c r="I12" s="80">
        <v>0.1762422</v>
      </c>
      <c r="J12" s="104">
        <v>0.0435544</v>
      </c>
      <c r="K12" s="104">
        <v>0.0422324</v>
      </c>
      <c r="L12" s="80">
        <v>0.1353726</v>
      </c>
      <c r="M12" s="104">
        <v>0.0843189</v>
      </c>
      <c r="N12" s="80">
        <v>0.0541662</v>
      </c>
      <c r="O12" s="105">
        <v>0.0087781</v>
      </c>
      <c r="P12" s="80">
        <v>0.0710097</v>
      </c>
      <c r="Q12" s="104">
        <v>0.0426263</v>
      </c>
      <c r="R12" s="104">
        <v>0.0043294</v>
      </c>
      <c r="S12" s="104">
        <v>0.0016351</v>
      </c>
      <c r="T12" s="105">
        <v>0.0116331</v>
      </c>
      <c r="U12" s="80">
        <v>0.0263575</v>
      </c>
      <c r="V12" s="28">
        <f>H12+J12+M12</f>
        <v>0.1911738</v>
      </c>
    </row>
    <row r="13" spans="1:22" ht="18" customHeight="1">
      <c r="A13" s="13">
        <v>1922</v>
      </c>
      <c r="B13" s="103">
        <v>0.087709</v>
      </c>
      <c r="C13" s="80">
        <v>0.258302</v>
      </c>
      <c r="D13" s="104">
        <v>0.1601258</v>
      </c>
      <c r="E13" s="104">
        <v>0.0981762</v>
      </c>
      <c r="F13" s="80">
        <v>0.6929044</v>
      </c>
      <c r="G13" s="80">
        <v>0.2435361</v>
      </c>
      <c r="H13" s="104">
        <v>0.0778762</v>
      </c>
      <c r="I13" s="80">
        <v>0.1235264</v>
      </c>
      <c r="J13" s="104">
        <v>0.0190387</v>
      </c>
      <c r="K13" s="104">
        <v>0.0304834</v>
      </c>
      <c r="L13" s="80">
        <v>0.1818085</v>
      </c>
      <c r="M13" s="104">
        <v>0.0464786</v>
      </c>
      <c r="N13" s="80">
        <v>0.0770199</v>
      </c>
      <c r="O13" s="105">
        <v>0.0180975</v>
      </c>
      <c r="P13" s="80">
        <v>0.0670134</v>
      </c>
      <c r="Q13" s="104">
        <v>0.0384071</v>
      </c>
      <c r="R13" s="104">
        <v>0.0006549</v>
      </c>
      <c r="S13" s="104">
        <v>0.0013656</v>
      </c>
      <c r="T13" s="105">
        <v>0.0113643</v>
      </c>
      <c r="U13" s="80">
        <v>0.0424988</v>
      </c>
      <c r="V13" s="28">
        <f>H13+J13+M13</f>
        <v>0.1433935</v>
      </c>
    </row>
    <row r="14" spans="1:22" ht="18" customHeight="1">
      <c r="A14" s="13">
        <v>1927</v>
      </c>
      <c r="B14" s="103">
        <v>0.060138</v>
      </c>
      <c r="C14" s="80">
        <v>0.2261134</v>
      </c>
      <c r="D14" s="104">
        <v>0.1302275</v>
      </c>
      <c r="E14" s="104">
        <v>0.0958859</v>
      </c>
      <c r="F14" s="80">
        <v>0.713734</v>
      </c>
      <c r="G14" s="80">
        <v>0.3560227</v>
      </c>
      <c r="H14" s="104">
        <v>0.1293413</v>
      </c>
      <c r="I14" s="80">
        <v>0.0947807</v>
      </c>
      <c r="J14" s="104">
        <v>0.0224527</v>
      </c>
      <c r="K14" s="104">
        <v>0.022628</v>
      </c>
      <c r="L14" s="80">
        <v>0.1259936</v>
      </c>
      <c r="M14" s="104">
        <v>0.0437584</v>
      </c>
      <c r="N14" s="80">
        <v>0.0700018</v>
      </c>
      <c r="O14" s="105">
        <v>0.0079162</v>
      </c>
      <c r="P14" s="80">
        <v>0.0669352</v>
      </c>
      <c r="Q14" s="104">
        <v>0.0333186</v>
      </c>
      <c r="R14" s="104">
        <v>0.0010961</v>
      </c>
      <c r="S14" s="104">
        <v>0.0009971</v>
      </c>
      <c r="T14" s="105">
        <v>0.0142413</v>
      </c>
      <c r="U14" s="80">
        <v>0.0565164</v>
      </c>
      <c r="V14" s="28">
        <f>H14+J14+M14</f>
        <v>0.1955524</v>
      </c>
    </row>
    <row r="15" spans="1:22" ht="18" customHeight="1">
      <c r="A15" s="13">
        <v>1932</v>
      </c>
      <c r="B15" s="103">
        <v>0.054645</v>
      </c>
      <c r="C15" s="80">
        <v>0.2617071</v>
      </c>
      <c r="D15" s="104">
        <v>0.1565455</v>
      </c>
      <c r="E15" s="104">
        <v>0.1051616</v>
      </c>
      <c r="F15" s="80">
        <v>0.672495</v>
      </c>
      <c r="G15" s="80">
        <v>0.2956543</v>
      </c>
      <c r="H15" s="104">
        <v>0.0681926</v>
      </c>
      <c r="I15" s="80">
        <v>0.1045211</v>
      </c>
      <c r="J15" s="104">
        <v>0.0155005</v>
      </c>
      <c r="K15" s="104">
        <v>0.0195568</v>
      </c>
      <c r="L15" s="80">
        <v>0.1372809</v>
      </c>
      <c r="M15" s="104">
        <v>0.0264046</v>
      </c>
      <c r="N15" s="80">
        <v>0.0857735</v>
      </c>
      <c r="O15" s="105">
        <v>0.0140761</v>
      </c>
      <c r="P15" s="80">
        <v>0.0492652</v>
      </c>
      <c r="Q15" s="104">
        <v>0.0239279</v>
      </c>
      <c r="R15" s="104">
        <v>0.0006271</v>
      </c>
      <c r="S15" s="104">
        <v>0.0015228</v>
      </c>
      <c r="T15" s="105">
        <v>0.0123047</v>
      </c>
      <c r="U15" s="80">
        <v>0.0655382</v>
      </c>
      <c r="V15" s="28">
        <f>H15+J15+M15</f>
        <v>0.1100977</v>
      </c>
    </row>
    <row r="16" spans="1:22" ht="4.5" customHeight="1">
      <c r="A16" s="13"/>
      <c r="B16" s="1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6"/>
    </row>
    <row r="17" spans="1:22" ht="15">
      <c r="A17" s="98"/>
      <c r="B17" s="216" t="s">
        <v>51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</row>
    <row r="18" spans="1:21" ht="4.5" customHeight="1">
      <c r="A18" s="10"/>
      <c r="B18" s="99" t="s">
        <v>124</v>
      </c>
      <c r="C18" s="100" t="s">
        <v>125</v>
      </c>
      <c r="D18" s="100" t="s">
        <v>171</v>
      </c>
      <c r="E18" s="100" t="s">
        <v>172</v>
      </c>
      <c r="F18" s="100" t="s">
        <v>136</v>
      </c>
      <c r="G18" s="100" t="s">
        <v>137</v>
      </c>
      <c r="H18" s="101" t="s">
        <v>138</v>
      </c>
      <c r="I18" s="101" t="s">
        <v>139</v>
      </c>
      <c r="J18" s="101" t="s">
        <v>140</v>
      </c>
      <c r="K18" s="101" t="s">
        <v>158</v>
      </c>
      <c r="L18" s="101" t="s">
        <v>141</v>
      </c>
      <c r="M18" s="101" t="s">
        <v>142</v>
      </c>
      <c r="N18" s="101" t="s">
        <v>143</v>
      </c>
      <c r="O18" s="101" t="s">
        <v>159</v>
      </c>
      <c r="P18" s="101" t="s">
        <v>144</v>
      </c>
      <c r="Q18" s="101" t="s">
        <v>160</v>
      </c>
      <c r="R18" s="101" t="s">
        <v>161</v>
      </c>
      <c r="S18" s="101" t="s">
        <v>162</v>
      </c>
      <c r="T18" s="101" t="s">
        <v>163</v>
      </c>
      <c r="U18" s="102" t="s">
        <v>145</v>
      </c>
    </row>
    <row r="19" spans="1:22" ht="15.75">
      <c r="A19" s="13">
        <v>1912</v>
      </c>
      <c r="B19" s="103">
        <v>0.0568107</v>
      </c>
      <c r="C19" s="80">
        <v>0.3424768</v>
      </c>
      <c r="D19" s="104">
        <v>0.2376296</v>
      </c>
      <c r="E19" s="104">
        <v>0.1048472</v>
      </c>
      <c r="F19" s="80">
        <v>0.632756</v>
      </c>
      <c r="G19" s="80">
        <v>0.2104254</v>
      </c>
      <c r="H19" s="104">
        <v>0.0504925</v>
      </c>
      <c r="I19" s="80">
        <v>0.1555667</v>
      </c>
      <c r="J19" s="104">
        <v>0.0348016</v>
      </c>
      <c r="K19" s="104">
        <v>0.0453048</v>
      </c>
      <c r="L19" s="80">
        <v>0.1181407</v>
      </c>
      <c r="M19" s="104">
        <v>0.0730363</v>
      </c>
      <c r="N19" s="80">
        <v>0.069608</v>
      </c>
      <c r="O19" s="105">
        <v>0.0090107</v>
      </c>
      <c r="P19" s="80">
        <v>0.0790151</v>
      </c>
      <c r="Q19" s="104">
        <v>0.0508434</v>
      </c>
      <c r="R19" s="104">
        <v>0.0033244</v>
      </c>
      <c r="S19" s="104">
        <v>0.0023971</v>
      </c>
      <c r="T19" s="105">
        <v>0.0147638</v>
      </c>
      <c r="U19" s="80">
        <v>0.0226127</v>
      </c>
      <c r="V19" s="28">
        <f>H19+J19+M19</f>
        <v>0.1583304</v>
      </c>
    </row>
    <row r="20" spans="1:22" ht="15.75">
      <c r="A20" s="13">
        <v>1922</v>
      </c>
      <c r="B20" s="103">
        <v>0.1027188</v>
      </c>
      <c r="C20" s="80">
        <v>0.2376218</v>
      </c>
      <c r="D20" s="104">
        <v>0.1448791</v>
      </c>
      <c r="E20" s="104">
        <v>0.0927427</v>
      </c>
      <c r="F20" s="80">
        <v>0.7167739</v>
      </c>
      <c r="G20" s="80">
        <v>0.2595343</v>
      </c>
      <c r="H20" s="104">
        <v>0.0653713</v>
      </c>
      <c r="I20" s="80">
        <v>0.1155492</v>
      </c>
      <c r="J20" s="104">
        <v>0.0168532</v>
      </c>
      <c r="K20" s="104">
        <v>0.0324655</v>
      </c>
      <c r="L20" s="80">
        <v>0.1676993</v>
      </c>
      <c r="M20" s="104">
        <v>0.0327742</v>
      </c>
      <c r="N20" s="80">
        <v>0.0997614</v>
      </c>
      <c r="O20" s="105">
        <v>0.0259964</v>
      </c>
      <c r="P20" s="80">
        <v>0.0742297</v>
      </c>
      <c r="Q20" s="104">
        <v>0.0490948</v>
      </c>
      <c r="R20" s="104">
        <v>0.0007827</v>
      </c>
      <c r="S20" s="104">
        <v>0.0017937</v>
      </c>
      <c r="T20" s="105">
        <v>0.012923</v>
      </c>
      <c r="U20" s="80">
        <v>0.0379478</v>
      </c>
      <c r="V20" s="28">
        <f>H20+J20+M20</f>
        <v>0.1149987</v>
      </c>
    </row>
    <row r="21" spans="1:22" ht="15.75">
      <c r="A21" s="13">
        <v>1927</v>
      </c>
      <c r="B21" s="103">
        <v>0.0605054</v>
      </c>
      <c r="C21" s="80">
        <v>0.2103915</v>
      </c>
      <c r="D21" s="104">
        <v>0.1105365</v>
      </c>
      <c r="E21" s="104">
        <v>0.099855</v>
      </c>
      <c r="F21" s="80">
        <v>0.7409132</v>
      </c>
      <c r="G21" s="80">
        <v>0.3656346</v>
      </c>
      <c r="H21" s="104">
        <v>0.1439829</v>
      </c>
      <c r="I21" s="80">
        <v>0.0933778</v>
      </c>
      <c r="J21" s="104">
        <v>0.0208605</v>
      </c>
      <c r="K21" s="104">
        <v>0.025831</v>
      </c>
      <c r="L21" s="80">
        <v>0.114088</v>
      </c>
      <c r="M21" s="104">
        <v>0.0324767</v>
      </c>
      <c r="N21" s="80">
        <v>0.0845997</v>
      </c>
      <c r="O21" s="105">
        <v>0.0075172</v>
      </c>
      <c r="P21" s="80">
        <v>0.0832131</v>
      </c>
      <c r="Q21" s="104">
        <v>0.0453614</v>
      </c>
      <c r="R21" s="104">
        <v>0.0008939</v>
      </c>
      <c r="S21" s="104">
        <v>0.000955</v>
      </c>
      <c r="T21" s="105">
        <v>0.0190268</v>
      </c>
      <c r="U21" s="80">
        <v>0.0510624</v>
      </c>
      <c r="V21" s="28">
        <f>H21+J21+M21</f>
        <v>0.1973201</v>
      </c>
    </row>
    <row r="22" spans="1:22" ht="15.75">
      <c r="A22" s="13">
        <v>1932</v>
      </c>
      <c r="B22" s="103">
        <v>0.053176</v>
      </c>
      <c r="C22" s="80">
        <v>0.2389024</v>
      </c>
      <c r="D22" s="104">
        <v>0.1329982</v>
      </c>
      <c r="E22" s="104">
        <v>0.1059042</v>
      </c>
      <c r="F22" s="80">
        <v>0.6938891</v>
      </c>
      <c r="G22" s="80">
        <v>0.3295896</v>
      </c>
      <c r="H22" s="104">
        <v>0.0702489</v>
      </c>
      <c r="I22" s="80">
        <v>0.0964417</v>
      </c>
      <c r="J22" s="104">
        <v>0.0115398</v>
      </c>
      <c r="K22" s="104">
        <v>0.0205052</v>
      </c>
      <c r="L22" s="80">
        <v>0.1278028</v>
      </c>
      <c r="M22" s="104">
        <v>0.0225385</v>
      </c>
      <c r="N22" s="80">
        <v>0.0870057</v>
      </c>
      <c r="O22" s="105">
        <v>0.0127214</v>
      </c>
      <c r="P22" s="80">
        <v>0.0530493</v>
      </c>
      <c r="Q22" s="104">
        <v>0.0280258</v>
      </c>
      <c r="R22" s="104">
        <v>0.0005437</v>
      </c>
      <c r="S22" s="104">
        <v>0.0013507</v>
      </c>
      <c r="T22" s="105">
        <v>0.0144997</v>
      </c>
      <c r="U22" s="80">
        <v>0.0688943</v>
      </c>
      <c r="V22" s="28">
        <f>H22+J22+M22</f>
        <v>0.10432720000000001</v>
      </c>
    </row>
    <row r="23" spans="1:22" ht="15">
      <c r="A23" s="98"/>
      <c r="B23" s="216" t="s">
        <v>174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</row>
    <row r="24" spans="1:21" ht="4.5" customHeight="1">
      <c r="A24" s="10"/>
      <c r="B24" s="99" t="s">
        <v>124</v>
      </c>
      <c r="C24" s="100" t="s">
        <v>125</v>
      </c>
      <c r="D24" s="100" t="s">
        <v>171</v>
      </c>
      <c r="E24" s="100" t="s">
        <v>172</v>
      </c>
      <c r="F24" s="100" t="s">
        <v>136</v>
      </c>
      <c r="G24" s="100" t="s">
        <v>137</v>
      </c>
      <c r="H24" s="101" t="s">
        <v>138</v>
      </c>
      <c r="I24" s="101" t="s">
        <v>139</v>
      </c>
      <c r="J24" s="101" t="s">
        <v>140</v>
      </c>
      <c r="K24" s="101" t="s">
        <v>158</v>
      </c>
      <c r="L24" s="101" t="s">
        <v>141</v>
      </c>
      <c r="M24" s="101" t="s">
        <v>142</v>
      </c>
      <c r="N24" s="101" t="s">
        <v>143</v>
      </c>
      <c r="O24" s="101" t="s">
        <v>159</v>
      </c>
      <c r="P24" s="101" t="s">
        <v>144</v>
      </c>
      <c r="Q24" s="101" t="s">
        <v>160</v>
      </c>
      <c r="R24" s="101" t="s">
        <v>161</v>
      </c>
      <c r="S24" s="101" t="s">
        <v>162</v>
      </c>
      <c r="T24" s="101" t="s">
        <v>163</v>
      </c>
      <c r="U24" s="102" t="s">
        <v>145</v>
      </c>
    </row>
    <row r="25" spans="1:22" ht="15.75">
      <c r="A25" s="13">
        <v>1912</v>
      </c>
      <c r="B25" s="103">
        <v>0.0287626</v>
      </c>
      <c r="C25" s="80">
        <v>0.2836157</v>
      </c>
      <c r="D25" s="104">
        <v>0.1906746</v>
      </c>
      <c r="E25" s="104">
        <v>0.0929411</v>
      </c>
      <c r="F25" s="80">
        <v>0.6890539</v>
      </c>
      <c r="G25" s="80">
        <v>0.1629486</v>
      </c>
      <c r="H25" s="104">
        <v>0.0661892</v>
      </c>
      <c r="I25" s="80">
        <v>0.2272347</v>
      </c>
      <c r="J25" s="104">
        <v>0.0753782</v>
      </c>
      <c r="K25" s="104">
        <v>0.0318881</v>
      </c>
      <c r="L25" s="80">
        <v>0.198466</v>
      </c>
      <c r="M25" s="104">
        <v>0.1184274</v>
      </c>
      <c r="N25" s="80">
        <v>0.0485672</v>
      </c>
      <c r="O25" s="105">
        <v>0.0085679</v>
      </c>
      <c r="P25" s="80">
        <v>0.0518374</v>
      </c>
      <c r="Q25" s="104">
        <v>0.0294057</v>
      </c>
      <c r="R25" s="104">
        <v>0.0035358</v>
      </c>
      <c r="S25" s="104">
        <v>0.0018095</v>
      </c>
      <c r="T25" s="105">
        <v>0.0097505</v>
      </c>
      <c r="U25" s="80">
        <v>0.0241163</v>
      </c>
      <c r="V25" s="28">
        <f>H25+J25+M25</f>
        <v>0.2599948</v>
      </c>
    </row>
    <row r="26" spans="1:22" ht="15.75">
      <c r="A26" s="13">
        <v>1922</v>
      </c>
      <c r="B26" s="103">
        <v>0.0664953</v>
      </c>
      <c r="C26" s="80">
        <v>0.2524433</v>
      </c>
      <c r="D26" s="104">
        <v>0.1733655</v>
      </c>
      <c r="E26" s="104">
        <v>0.0790778</v>
      </c>
      <c r="F26" s="80">
        <v>0.6882036</v>
      </c>
      <c r="G26" s="80">
        <v>0.2195499</v>
      </c>
      <c r="H26" s="104">
        <v>0.0490557</v>
      </c>
      <c r="I26" s="80">
        <v>0.1142788</v>
      </c>
      <c r="J26" s="104">
        <v>0.0154334</v>
      </c>
      <c r="K26" s="104">
        <v>0.0213156</v>
      </c>
      <c r="L26" s="80">
        <v>0.1437695</v>
      </c>
      <c r="M26" s="104">
        <v>0.0325221</v>
      </c>
      <c r="N26" s="80">
        <v>0.1437613</v>
      </c>
      <c r="O26" s="105">
        <v>0.0727457</v>
      </c>
      <c r="P26" s="80">
        <v>0.066844</v>
      </c>
      <c r="Q26" s="104">
        <v>0.043439</v>
      </c>
      <c r="R26" s="104">
        <v>0.0019828</v>
      </c>
      <c r="S26" s="104">
        <v>0.0010018</v>
      </c>
      <c r="T26" s="105">
        <v>0.0138069</v>
      </c>
      <c r="U26" s="80">
        <v>0.0563312</v>
      </c>
      <c r="V26" s="28">
        <f>H26+J26+M26</f>
        <v>0.09701119999999999</v>
      </c>
    </row>
    <row r="27" spans="1:22" ht="15.75">
      <c r="A27" s="13">
        <v>1927</v>
      </c>
      <c r="B27" s="103">
        <v>0.0333786</v>
      </c>
      <c r="C27" s="80">
        <v>0.2506718</v>
      </c>
      <c r="D27" s="104">
        <v>0.1680872</v>
      </c>
      <c r="E27" s="104">
        <v>0.0825846</v>
      </c>
      <c r="F27" s="80">
        <v>0.6847696</v>
      </c>
      <c r="G27" s="80">
        <v>0.2586543</v>
      </c>
      <c r="H27" s="104">
        <v>0.1036931</v>
      </c>
      <c r="I27" s="80">
        <v>0.1330302</v>
      </c>
      <c r="J27" s="104">
        <v>0.0338467</v>
      </c>
      <c r="K27" s="104">
        <v>0.0243917</v>
      </c>
      <c r="L27" s="80">
        <v>0.1744709</v>
      </c>
      <c r="M27" s="104">
        <v>0.0891821</v>
      </c>
      <c r="N27" s="80">
        <v>0.0525894</v>
      </c>
      <c r="O27" s="105">
        <v>0.0054074</v>
      </c>
      <c r="P27" s="80">
        <v>0.0660249</v>
      </c>
      <c r="Q27" s="104">
        <v>0.0322392</v>
      </c>
      <c r="R27" s="104">
        <v>0.0043977</v>
      </c>
      <c r="S27" s="104">
        <v>0.0006779</v>
      </c>
      <c r="T27" s="105">
        <v>0.0205459</v>
      </c>
      <c r="U27" s="80">
        <v>0.0521695</v>
      </c>
      <c r="V27" s="28">
        <f>H27+J27+M27</f>
        <v>0.22672189999999998</v>
      </c>
    </row>
    <row r="28" spans="1:22" ht="15.75">
      <c r="A28" s="13">
        <v>1932</v>
      </c>
      <c r="B28" s="103">
        <v>0.0492203</v>
      </c>
      <c r="C28" s="80">
        <v>0.2872367</v>
      </c>
      <c r="D28" s="104">
        <v>0.2083023</v>
      </c>
      <c r="E28" s="104">
        <v>0.0789345</v>
      </c>
      <c r="F28" s="80">
        <v>0.6619443</v>
      </c>
      <c r="G28" s="80">
        <v>0.2827313</v>
      </c>
      <c r="H28" s="104">
        <v>0.0905385</v>
      </c>
      <c r="I28" s="80">
        <v>0.1227012</v>
      </c>
      <c r="J28" s="104">
        <v>0.0256017</v>
      </c>
      <c r="K28" s="104">
        <v>0.0172853</v>
      </c>
      <c r="L28" s="80">
        <v>0.1410068</v>
      </c>
      <c r="M28" s="104">
        <v>0.0315144</v>
      </c>
      <c r="N28" s="80">
        <v>0.06425</v>
      </c>
      <c r="O28" s="105">
        <v>0.0099383</v>
      </c>
      <c r="P28" s="80">
        <v>0.051255</v>
      </c>
      <c r="Q28" s="104">
        <v>0.0257646</v>
      </c>
      <c r="R28" s="104">
        <v>0.001536</v>
      </c>
      <c r="S28" s="104">
        <v>0.0019561</v>
      </c>
      <c r="T28" s="105">
        <v>0.0118917</v>
      </c>
      <c r="U28" s="80">
        <v>0.039554</v>
      </c>
      <c r="V28" s="28">
        <f>H28+J28+M28</f>
        <v>0.1476546</v>
      </c>
    </row>
    <row r="29" spans="1:22" ht="15">
      <c r="A29" s="98"/>
      <c r="B29" s="216" t="s">
        <v>166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</row>
    <row r="30" spans="1:21" ht="4.5" customHeight="1">
      <c r="A30" s="10"/>
      <c r="B30" s="99" t="s">
        <v>124</v>
      </c>
      <c r="C30" s="100" t="s">
        <v>125</v>
      </c>
      <c r="D30" s="100" t="s">
        <v>171</v>
      </c>
      <c r="E30" s="100" t="s">
        <v>172</v>
      </c>
      <c r="F30" s="100" t="s">
        <v>136</v>
      </c>
      <c r="G30" s="100" t="s">
        <v>137</v>
      </c>
      <c r="H30" s="101" t="s">
        <v>138</v>
      </c>
      <c r="I30" s="101" t="s">
        <v>139</v>
      </c>
      <c r="J30" s="101" t="s">
        <v>140</v>
      </c>
      <c r="K30" s="101" t="s">
        <v>158</v>
      </c>
      <c r="L30" s="101" t="s">
        <v>141</v>
      </c>
      <c r="M30" s="101" t="s">
        <v>142</v>
      </c>
      <c r="N30" s="101" t="s">
        <v>143</v>
      </c>
      <c r="O30" s="101" t="s">
        <v>159</v>
      </c>
      <c r="P30" s="101" t="s">
        <v>144</v>
      </c>
      <c r="Q30" s="101" t="s">
        <v>160</v>
      </c>
      <c r="R30" s="101" t="s">
        <v>161</v>
      </c>
      <c r="S30" s="101" t="s">
        <v>162</v>
      </c>
      <c r="T30" s="101" t="s">
        <v>163</v>
      </c>
      <c r="U30" s="102" t="s">
        <v>145</v>
      </c>
    </row>
    <row r="31" spans="1:22" ht="15.75">
      <c r="A31" s="13">
        <v>1912</v>
      </c>
      <c r="B31" s="103">
        <v>0.034284</v>
      </c>
      <c r="C31" s="80">
        <v>0.3069853</v>
      </c>
      <c r="D31" s="104">
        <v>0.2090428</v>
      </c>
      <c r="E31" s="104">
        <v>0.0979425</v>
      </c>
      <c r="F31" s="80">
        <v>0.6656395</v>
      </c>
      <c r="G31" s="80">
        <v>0.2297762</v>
      </c>
      <c r="H31" s="104">
        <v>0.0883531</v>
      </c>
      <c r="I31" s="80">
        <v>0.180416</v>
      </c>
      <c r="J31" s="104">
        <v>0.0490733</v>
      </c>
      <c r="K31" s="104">
        <v>0.0429803</v>
      </c>
      <c r="L31" s="80">
        <v>0.1300704</v>
      </c>
      <c r="M31" s="104">
        <v>0.0903711</v>
      </c>
      <c r="N31" s="80">
        <v>0.0559562</v>
      </c>
      <c r="O31" s="105">
        <v>0.0077856</v>
      </c>
      <c r="P31" s="80">
        <v>0.0694206</v>
      </c>
      <c r="Q31" s="104">
        <v>0.0475909</v>
      </c>
      <c r="R31" s="104">
        <v>0.00258</v>
      </c>
      <c r="S31" s="104">
        <v>0.0011727</v>
      </c>
      <c r="T31" s="105">
        <v>0.007111</v>
      </c>
      <c r="U31" s="80">
        <v>0.0202184</v>
      </c>
      <c r="V31" s="28">
        <f>H31+J31+M31</f>
        <v>0.22779749999999999</v>
      </c>
    </row>
    <row r="32" spans="1:22" ht="15.75">
      <c r="A32" s="13">
        <v>1922</v>
      </c>
      <c r="B32" s="103">
        <v>0.0662074</v>
      </c>
      <c r="C32" s="80">
        <v>0.2568932</v>
      </c>
      <c r="D32" s="104">
        <v>0.159782</v>
      </c>
      <c r="E32" s="104">
        <v>0.0971112</v>
      </c>
      <c r="F32" s="80">
        <v>0.6994905</v>
      </c>
      <c r="G32" s="80">
        <v>0.2899535</v>
      </c>
      <c r="H32" s="104">
        <v>0.1107958</v>
      </c>
      <c r="I32" s="80">
        <v>0.1015472</v>
      </c>
      <c r="J32" s="104">
        <v>0.0200855</v>
      </c>
      <c r="K32" s="104">
        <v>0.0224949</v>
      </c>
      <c r="L32" s="80">
        <v>0.162396</v>
      </c>
      <c r="M32" s="104">
        <v>0.0584343</v>
      </c>
      <c r="N32" s="80">
        <v>0.0863982</v>
      </c>
      <c r="O32" s="105">
        <v>0.0240973</v>
      </c>
      <c r="P32" s="80">
        <v>0.0591955</v>
      </c>
      <c r="Q32" s="104">
        <v>0.0401702</v>
      </c>
      <c r="R32" s="104">
        <v>0.0008669</v>
      </c>
      <c r="S32" s="104">
        <v>0.0004087</v>
      </c>
      <c r="T32" s="105">
        <v>0.0094144</v>
      </c>
      <c r="U32" s="80">
        <v>0.0375049</v>
      </c>
      <c r="V32" s="28">
        <f>H32+J32+M32</f>
        <v>0.1893156</v>
      </c>
    </row>
    <row r="33" spans="1:22" ht="15.75">
      <c r="A33" s="13">
        <v>1927</v>
      </c>
      <c r="B33" s="103">
        <v>0.0467767</v>
      </c>
      <c r="C33" s="80">
        <v>0.1946166</v>
      </c>
      <c r="D33" s="104">
        <v>0.1149502</v>
      </c>
      <c r="E33" s="104">
        <v>0.0796665</v>
      </c>
      <c r="F33" s="80">
        <v>0.7629606</v>
      </c>
      <c r="G33" s="80">
        <v>0.4291463</v>
      </c>
      <c r="H33" s="104">
        <v>0.1778789</v>
      </c>
      <c r="I33" s="80">
        <v>0.0911858</v>
      </c>
      <c r="J33" s="104">
        <v>0.0266668</v>
      </c>
      <c r="K33" s="104">
        <v>0.0201638</v>
      </c>
      <c r="L33" s="80">
        <v>0.1115255</v>
      </c>
      <c r="M33" s="104">
        <v>0.0524537</v>
      </c>
      <c r="N33" s="80">
        <v>0.0658596</v>
      </c>
      <c r="O33" s="105">
        <v>0.0043401</v>
      </c>
      <c r="P33" s="80">
        <v>0.0652433</v>
      </c>
      <c r="Q33" s="104">
        <v>0.0358365</v>
      </c>
      <c r="R33" s="104">
        <v>0.0017484</v>
      </c>
      <c r="S33" s="104">
        <v>0.000278</v>
      </c>
      <c r="T33" s="105">
        <v>0.0131113</v>
      </c>
      <c r="U33" s="80">
        <v>0.0384446</v>
      </c>
      <c r="V33" s="28">
        <f>H33+J33+M33</f>
        <v>0.2569994</v>
      </c>
    </row>
    <row r="34" spans="1:22" ht="15.75">
      <c r="A34" s="13">
        <v>1932</v>
      </c>
      <c r="B34" s="103">
        <v>0.0369489</v>
      </c>
      <c r="C34" s="80">
        <v>0.2391454</v>
      </c>
      <c r="D34" s="104">
        <v>0.1479522</v>
      </c>
      <c r="E34" s="104">
        <v>0.0911932</v>
      </c>
      <c r="F34" s="80">
        <v>0.7052029</v>
      </c>
      <c r="G34" s="80">
        <v>0.358935</v>
      </c>
      <c r="H34" s="104">
        <v>0.0891965</v>
      </c>
      <c r="I34" s="80">
        <v>0.0958515</v>
      </c>
      <c r="J34" s="104">
        <v>0.0188286</v>
      </c>
      <c r="K34" s="104">
        <v>0.012432</v>
      </c>
      <c r="L34" s="80">
        <v>0.1314178</v>
      </c>
      <c r="M34" s="104">
        <v>0.0334024</v>
      </c>
      <c r="N34" s="80">
        <v>0.0814436</v>
      </c>
      <c r="O34" s="105">
        <v>0.0131978</v>
      </c>
      <c r="P34" s="80">
        <v>0.0375549</v>
      </c>
      <c r="Q34" s="104">
        <v>0.0244281</v>
      </c>
      <c r="R34" s="104">
        <v>0.0005555</v>
      </c>
      <c r="S34" s="104">
        <v>0.0001422</v>
      </c>
      <c r="T34" s="105">
        <v>0.00807</v>
      </c>
      <c r="U34" s="80">
        <v>0.0551825</v>
      </c>
      <c r="V34" s="28">
        <f>H34+J34+M34</f>
        <v>0.14142749999999998</v>
      </c>
    </row>
    <row r="35" spans="1:22" ht="15">
      <c r="A35" s="98"/>
      <c r="B35" s="216" t="s">
        <v>168</v>
      </c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8"/>
    </row>
    <row r="36" spans="1:21" ht="4.5" customHeight="1">
      <c r="A36" s="10"/>
      <c r="B36" s="99" t="s">
        <v>124</v>
      </c>
      <c r="C36" s="100" t="s">
        <v>125</v>
      </c>
      <c r="D36" s="100" t="s">
        <v>171</v>
      </c>
      <c r="E36" s="100" t="s">
        <v>172</v>
      </c>
      <c r="F36" s="100" t="s">
        <v>136</v>
      </c>
      <c r="G36" s="100" t="s">
        <v>137</v>
      </c>
      <c r="H36" s="101" t="s">
        <v>138</v>
      </c>
      <c r="I36" s="101" t="s">
        <v>139</v>
      </c>
      <c r="J36" s="101" t="s">
        <v>140</v>
      </c>
      <c r="K36" s="101" t="s">
        <v>158</v>
      </c>
      <c r="L36" s="101" t="s">
        <v>141</v>
      </c>
      <c r="M36" s="101" t="s">
        <v>142</v>
      </c>
      <c r="N36" s="101" t="s">
        <v>143</v>
      </c>
      <c r="O36" s="101" t="s">
        <v>159</v>
      </c>
      <c r="P36" s="101" t="s">
        <v>144</v>
      </c>
      <c r="Q36" s="101" t="s">
        <v>160</v>
      </c>
      <c r="R36" s="101" t="s">
        <v>161</v>
      </c>
      <c r="S36" s="101" t="s">
        <v>162</v>
      </c>
      <c r="T36" s="101" t="s">
        <v>163</v>
      </c>
      <c r="U36" s="102" t="s">
        <v>145</v>
      </c>
    </row>
    <row r="37" spans="1:22" ht="15.75">
      <c r="A37" s="13">
        <v>1912</v>
      </c>
      <c r="B37" s="103">
        <v>0.0199563</v>
      </c>
      <c r="C37" s="80">
        <v>0.1930787</v>
      </c>
      <c r="D37" s="104">
        <v>0.1215474</v>
      </c>
      <c r="E37" s="104">
        <v>0.0715314</v>
      </c>
      <c r="F37" s="80">
        <v>0.7756385</v>
      </c>
      <c r="G37" s="80">
        <v>0.2950848</v>
      </c>
      <c r="H37" s="104">
        <v>0.1508689</v>
      </c>
      <c r="I37" s="80">
        <v>0.2134918</v>
      </c>
      <c r="J37" s="104">
        <v>0.0700041</v>
      </c>
      <c r="K37" s="104">
        <v>0.0503287</v>
      </c>
      <c r="L37" s="80">
        <v>0.148086</v>
      </c>
      <c r="M37" s="104">
        <v>0.1095835</v>
      </c>
      <c r="N37" s="80">
        <v>0.0718992</v>
      </c>
      <c r="O37" s="105">
        <v>0.0042488</v>
      </c>
      <c r="P37" s="80">
        <v>0.0470766</v>
      </c>
      <c r="Q37" s="104">
        <v>0.0349002</v>
      </c>
      <c r="R37" s="104">
        <v>0.0001189</v>
      </c>
      <c r="S37" s="104">
        <v>0.0020882</v>
      </c>
      <c r="T37" s="105">
        <v>0.0026407</v>
      </c>
      <c r="U37" s="80">
        <v>0.0203403</v>
      </c>
      <c r="V37" s="28">
        <f>H37+J37+M37</f>
        <v>0.3304565</v>
      </c>
    </row>
    <row r="38" spans="1:22" ht="15.75">
      <c r="A38" s="13">
        <v>1922</v>
      </c>
      <c r="B38" s="103">
        <v>0.0676833</v>
      </c>
      <c r="C38" s="80">
        <v>0.2312456</v>
      </c>
      <c r="D38" s="104">
        <v>0.1527203</v>
      </c>
      <c r="E38" s="104">
        <v>0.0785254</v>
      </c>
      <c r="F38" s="80">
        <v>0.7163656</v>
      </c>
      <c r="G38" s="80">
        <v>0.344919</v>
      </c>
      <c r="H38" s="104">
        <v>0.1745363</v>
      </c>
      <c r="I38" s="80">
        <v>0.0692414</v>
      </c>
      <c r="J38" s="104">
        <v>0.0167506</v>
      </c>
      <c r="K38" s="104">
        <v>0.0221327</v>
      </c>
      <c r="L38" s="80">
        <v>0.1448939</v>
      </c>
      <c r="M38" s="104">
        <v>0.0760771</v>
      </c>
      <c r="N38" s="80">
        <v>0.1179579</v>
      </c>
      <c r="O38" s="105">
        <v>0.0469416</v>
      </c>
      <c r="P38" s="80">
        <v>0.0393535</v>
      </c>
      <c r="Q38" s="104">
        <v>0.0307382</v>
      </c>
      <c r="R38" s="104">
        <v>0</v>
      </c>
      <c r="S38" s="104">
        <v>1.44E-06</v>
      </c>
      <c r="T38" s="105">
        <v>0.0061028</v>
      </c>
      <c r="U38" s="80">
        <v>0.0412444</v>
      </c>
      <c r="V38" s="28">
        <f>H38+J38+M38</f>
        <v>0.267364</v>
      </c>
    </row>
    <row r="39" spans="1:22" ht="15.75">
      <c r="A39" s="13">
        <v>1927</v>
      </c>
      <c r="B39" s="103">
        <v>0.0583657</v>
      </c>
      <c r="C39" s="80">
        <v>0.1294972</v>
      </c>
      <c r="D39" s="104">
        <v>0.0747459</v>
      </c>
      <c r="E39" s="104">
        <v>0.0547512</v>
      </c>
      <c r="F39" s="80">
        <v>0.8455054</v>
      </c>
      <c r="G39" s="80">
        <v>0.5173247</v>
      </c>
      <c r="H39" s="104">
        <v>0.2033851</v>
      </c>
      <c r="I39" s="80">
        <v>0.0838451</v>
      </c>
      <c r="J39" s="104">
        <v>0.0279409</v>
      </c>
      <c r="K39" s="104">
        <v>0.0259858</v>
      </c>
      <c r="L39" s="80">
        <v>0.0978979</v>
      </c>
      <c r="M39" s="104">
        <v>0.0576017</v>
      </c>
      <c r="N39" s="80">
        <v>0.0652003</v>
      </c>
      <c r="O39" s="105">
        <v>0.0040122</v>
      </c>
      <c r="P39" s="80">
        <v>0.0812373</v>
      </c>
      <c r="Q39" s="104">
        <v>0.0419732</v>
      </c>
      <c r="R39" s="104">
        <v>0.002108</v>
      </c>
      <c r="S39" s="104">
        <v>0.0001182</v>
      </c>
      <c r="T39" s="105">
        <v>0.0148493</v>
      </c>
      <c r="U39" s="80">
        <v>0.0286253</v>
      </c>
      <c r="V39" s="28">
        <f>H39+J39+M39</f>
        <v>0.2889277</v>
      </c>
    </row>
    <row r="40" spans="1:22" ht="15.75">
      <c r="A40" s="13">
        <v>1932</v>
      </c>
      <c r="B40" s="103">
        <v>0.0157785</v>
      </c>
      <c r="C40" s="80">
        <v>0.1782598</v>
      </c>
      <c r="D40" s="104">
        <v>0.0992583</v>
      </c>
      <c r="E40" s="104">
        <v>0.0790016</v>
      </c>
      <c r="F40" s="80">
        <v>0.745184</v>
      </c>
      <c r="G40" s="80">
        <v>0.4326491</v>
      </c>
      <c r="H40" s="104">
        <v>0.1020599</v>
      </c>
      <c r="I40" s="80">
        <v>0.0801923</v>
      </c>
      <c r="J40" s="104">
        <v>0.0145459</v>
      </c>
      <c r="K40" s="104">
        <v>0.0069071</v>
      </c>
      <c r="L40" s="80">
        <v>0.142874</v>
      </c>
      <c r="M40" s="104">
        <v>0.036106</v>
      </c>
      <c r="N40" s="80">
        <v>0.059435</v>
      </c>
      <c r="O40" s="105">
        <v>0.009076</v>
      </c>
      <c r="P40" s="80">
        <v>0.0300336</v>
      </c>
      <c r="Q40" s="104">
        <v>0.0248523</v>
      </c>
      <c r="R40" s="104">
        <v>0</v>
      </c>
      <c r="S40" s="104">
        <v>1.55E-05</v>
      </c>
      <c r="T40" s="105">
        <v>0.0048953</v>
      </c>
      <c r="U40" s="80">
        <v>0.0764973</v>
      </c>
      <c r="V40" s="28">
        <f>H40+J40+M40</f>
        <v>0.1527118</v>
      </c>
    </row>
    <row r="41" spans="1:22" ht="15">
      <c r="A41" s="98"/>
      <c r="B41" s="216" t="s">
        <v>101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8"/>
    </row>
    <row r="42" spans="1:21" ht="4.5" customHeight="1">
      <c r="A42" s="10"/>
      <c r="B42" s="99" t="s">
        <v>124</v>
      </c>
      <c r="C42" s="100" t="s">
        <v>125</v>
      </c>
      <c r="D42" s="100" t="s">
        <v>171</v>
      </c>
      <c r="E42" s="100" t="s">
        <v>172</v>
      </c>
      <c r="F42" s="100" t="s">
        <v>136</v>
      </c>
      <c r="G42" s="100" t="s">
        <v>137</v>
      </c>
      <c r="H42" s="101" t="s">
        <v>138</v>
      </c>
      <c r="I42" s="101" t="s">
        <v>139</v>
      </c>
      <c r="J42" s="101" t="s">
        <v>140</v>
      </c>
      <c r="K42" s="101" t="s">
        <v>158</v>
      </c>
      <c r="L42" s="101" t="s">
        <v>141</v>
      </c>
      <c r="M42" s="101" t="s">
        <v>142</v>
      </c>
      <c r="N42" s="101" t="s">
        <v>143</v>
      </c>
      <c r="O42" s="101" t="s">
        <v>159</v>
      </c>
      <c r="P42" s="101" t="s">
        <v>144</v>
      </c>
      <c r="Q42" s="101" t="s">
        <v>160</v>
      </c>
      <c r="R42" s="101" t="s">
        <v>161</v>
      </c>
      <c r="S42" s="101" t="s">
        <v>162</v>
      </c>
      <c r="T42" s="101" t="s">
        <v>163</v>
      </c>
      <c r="U42" s="102" t="s">
        <v>145</v>
      </c>
    </row>
    <row r="43" spans="1:22" ht="15.75">
      <c r="A43" s="13">
        <v>1912</v>
      </c>
      <c r="B43" s="103">
        <v>0.0435202</v>
      </c>
      <c r="C43" s="80">
        <v>0.3804132</v>
      </c>
      <c r="D43" s="104">
        <v>0.2654451</v>
      </c>
      <c r="E43" s="104">
        <v>0.114968</v>
      </c>
      <c r="F43" s="80">
        <v>0.5947305</v>
      </c>
      <c r="G43" s="80">
        <v>0.1876762</v>
      </c>
      <c r="H43" s="104">
        <v>0.0480533</v>
      </c>
      <c r="I43" s="80">
        <v>0.1590942</v>
      </c>
      <c r="J43" s="104">
        <v>0.0355807</v>
      </c>
      <c r="K43" s="104">
        <v>0.0382433</v>
      </c>
      <c r="L43" s="80">
        <v>0.1184569</v>
      </c>
      <c r="M43" s="104">
        <v>0.0779863</v>
      </c>
      <c r="N43" s="80">
        <v>0.0456788</v>
      </c>
      <c r="O43" s="105">
        <v>0.0100655</v>
      </c>
      <c r="P43" s="80">
        <v>0.0838243</v>
      </c>
      <c r="Q43" s="104">
        <v>0.0557716</v>
      </c>
      <c r="R43" s="104">
        <v>0.0041666</v>
      </c>
      <c r="S43" s="104">
        <v>0.0005826</v>
      </c>
      <c r="T43" s="105">
        <v>0.0099928</v>
      </c>
      <c r="U43" s="80">
        <v>0.0201398</v>
      </c>
      <c r="V43" s="28">
        <f>H43+J43+M43</f>
        <v>0.1616203</v>
      </c>
    </row>
    <row r="44" spans="1:22" ht="15.75">
      <c r="A44" s="13">
        <v>1922</v>
      </c>
      <c r="B44" s="103">
        <v>0.0649454</v>
      </c>
      <c r="C44" s="80">
        <v>0.2788215</v>
      </c>
      <c r="D44" s="104">
        <v>0.1658198</v>
      </c>
      <c r="E44" s="104">
        <v>0.1130017</v>
      </c>
      <c r="F44" s="80">
        <v>0.6850625</v>
      </c>
      <c r="G44" s="80">
        <v>0.2429589</v>
      </c>
      <c r="H44" s="104">
        <v>0.0562985</v>
      </c>
      <c r="I44" s="80">
        <v>0.1291683</v>
      </c>
      <c r="J44" s="104">
        <v>0.0229369</v>
      </c>
      <c r="K44" s="104">
        <v>0.0228046</v>
      </c>
      <c r="L44" s="80">
        <v>0.1773602</v>
      </c>
      <c r="M44" s="104">
        <v>0.04335</v>
      </c>
      <c r="N44" s="80">
        <v>0.0594151</v>
      </c>
      <c r="O44" s="105">
        <v>0.0045658</v>
      </c>
      <c r="P44" s="80">
        <v>0.0761601</v>
      </c>
      <c r="Q44" s="104">
        <v>0.0482344</v>
      </c>
      <c r="R44" s="104">
        <v>0.001608</v>
      </c>
      <c r="S44" s="104">
        <v>0.0007569</v>
      </c>
      <c r="T44" s="105">
        <v>0.0122458</v>
      </c>
      <c r="U44" s="80">
        <v>0.0343076</v>
      </c>
      <c r="V44" s="28">
        <f>H44+J44+M44</f>
        <v>0.1225854</v>
      </c>
    </row>
    <row r="45" spans="1:22" ht="15.75">
      <c r="A45" s="13">
        <v>1927</v>
      </c>
      <c r="B45" s="103">
        <v>0.0390267</v>
      </c>
      <c r="C45" s="80">
        <v>0.2381648</v>
      </c>
      <c r="D45" s="104">
        <v>0.1418364</v>
      </c>
      <c r="E45" s="104">
        <v>0.0963283</v>
      </c>
      <c r="F45" s="80">
        <v>0.7077595</v>
      </c>
      <c r="G45" s="80">
        <v>0.3701777</v>
      </c>
      <c r="H45" s="104">
        <v>0.1608219</v>
      </c>
      <c r="I45" s="80">
        <v>0.0960948</v>
      </c>
      <c r="J45" s="104">
        <v>0.0258147</v>
      </c>
      <c r="K45" s="104">
        <v>0.0162704</v>
      </c>
      <c r="L45" s="80">
        <v>0.1206389</v>
      </c>
      <c r="M45" s="104">
        <v>0.0490111</v>
      </c>
      <c r="N45" s="80">
        <v>0.0663006</v>
      </c>
      <c r="O45" s="105">
        <v>0.0045595</v>
      </c>
      <c r="P45" s="80">
        <v>0.0545475</v>
      </c>
      <c r="Q45" s="104">
        <v>0.0317326</v>
      </c>
      <c r="R45" s="104">
        <v>0.0015078</v>
      </c>
      <c r="S45" s="104">
        <v>0.0003848</v>
      </c>
      <c r="T45" s="105">
        <v>0.011949</v>
      </c>
      <c r="U45" s="80">
        <v>0.0450111</v>
      </c>
      <c r="V45" s="28">
        <f>H45+J45+M45</f>
        <v>0.2356477</v>
      </c>
    </row>
    <row r="46" spans="1:22" ht="15.75">
      <c r="A46" s="13">
        <v>1932</v>
      </c>
      <c r="B46" s="103">
        <v>0.0539658</v>
      </c>
      <c r="C46" s="80">
        <v>0.2880857</v>
      </c>
      <c r="D46" s="104">
        <v>0.1870927</v>
      </c>
      <c r="E46" s="104">
        <v>0.100993</v>
      </c>
      <c r="F46" s="80">
        <v>0.6730656</v>
      </c>
      <c r="G46" s="80">
        <v>0.2996829</v>
      </c>
      <c r="H46" s="104">
        <v>0.0788568</v>
      </c>
      <c r="I46" s="80">
        <v>0.1084385</v>
      </c>
      <c r="J46" s="104">
        <v>0.022271</v>
      </c>
      <c r="K46" s="104">
        <v>0.016873</v>
      </c>
      <c r="L46" s="80">
        <v>0.1222092</v>
      </c>
      <c r="M46" s="104">
        <v>0.0312293</v>
      </c>
      <c r="N46" s="80">
        <v>0.0991344</v>
      </c>
      <c r="O46" s="105">
        <v>0.0165109</v>
      </c>
      <c r="P46" s="80">
        <v>0.0436006</v>
      </c>
      <c r="Q46" s="104">
        <v>0.0240871</v>
      </c>
      <c r="R46" s="104">
        <v>0.001002</v>
      </c>
      <c r="S46" s="104">
        <v>0.000244</v>
      </c>
      <c r="T46" s="105">
        <v>0.0106218</v>
      </c>
      <c r="U46" s="80">
        <v>0.0380494</v>
      </c>
      <c r="V46" s="28">
        <f>H46+J46+M46</f>
        <v>0.1323571</v>
      </c>
    </row>
    <row r="47" spans="1:22" ht="15">
      <c r="A47" s="98"/>
      <c r="B47" s="216" t="s">
        <v>173</v>
      </c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8"/>
    </row>
    <row r="48" spans="1:21" ht="4.5" customHeight="1">
      <c r="A48" s="10"/>
      <c r="B48" s="99" t="s">
        <v>124</v>
      </c>
      <c r="C48" s="100" t="s">
        <v>125</v>
      </c>
      <c r="D48" s="100" t="s">
        <v>171</v>
      </c>
      <c r="E48" s="100" t="s">
        <v>172</v>
      </c>
      <c r="F48" s="100" t="s">
        <v>136</v>
      </c>
      <c r="G48" s="100" t="s">
        <v>137</v>
      </c>
      <c r="H48" s="101" t="s">
        <v>138</v>
      </c>
      <c r="I48" s="101" t="s">
        <v>139</v>
      </c>
      <c r="J48" s="101" t="s">
        <v>140</v>
      </c>
      <c r="K48" s="101" t="s">
        <v>158</v>
      </c>
      <c r="L48" s="101" t="s">
        <v>141</v>
      </c>
      <c r="M48" s="101" t="s">
        <v>142</v>
      </c>
      <c r="N48" s="101" t="s">
        <v>143</v>
      </c>
      <c r="O48" s="101" t="s">
        <v>159</v>
      </c>
      <c r="P48" s="101" t="s">
        <v>144</v>
      </c>
      <c r="Q48" s="101" t="s">
        <v>160</v>
      </c>
      <c r="R48" s="101" t="s">
        <v>161</v>
      </c>
      <c r="S48" s="101" t="s">
        <v>162</v>
      </c>
      <c r="T48" s="101" t="s">
        <v>163</v>
      </c>
      <c r="U48" s="102" t="s">
        <v>145</v>
      </c>
    </row>
    <row r="49" spans="1:22" ht="15.75">
      <c r="A49" s="13">
        <v>1912</v>
      </c>
      <c r="B49" s="103">
        <v>0.1097459</v>
      </c>
      <c r="C49" s="80">
        <v>0.3039865</v>
      </c>
      <c r="D49" s="104">
        <v>0.0678604</v>
      </c>
      <c r="E49" s="104">
        <v>0.2361262</v>
      </c>
      <c r="F49" s="80">
        <v>0.5843245</v>
      </c>
      <c r="G49" s="80">
        <v>0.1314291</v>
      </c>
      <c r="H49" s="104">
        <v>0.0074523</v>
      </c>
      <c r="I49" s="80">
        <v>0.1401009</v>
      </c>
      <c r="J49" s="104">
        <v>0.0191134</v>
      </c>
      <c r="K49" s="104">
        <v>0.0400211</v>
      </c>
      <c r="L49" s="80">
        <v>0.1344194</v>
      </c>
      <c r="M49" s="104">
        <v>0.0340014</v>
      </c>
      <c r="N49" s="80">
        <v>0.097696</v>
      </c>
      <c r="O49" s="105">
        <v>0.023174</v>
      </c>
      <c r="P49" s="80">
        <v>0.0806792</v>
      </c>
      <c r="Q49" s="104">
        <v>0.0054774</v>
      </c>
      <c r="R49" s="104">
        <v>0.0011511</v>
      </c>
      <c r="S49" s="104">
        <v>0.0174588</v>
      </c>
      <c r="T49" s="105">
        <v>0.0431426</v>
      </c>
      <c r="U49" s="80">
        <v>0.1007083</v>
      </c>
      <c r="V49" s="28">
        <f>H49+J49+M49</f>
        <v>0.0605671</v>
      </c>
    </row>
    <row r="50" spans="1:22" ht="15.75">
      <c r="A50" s="13">
        <v>1922</v>
      </c>
      <c r="B50" s="103">
        <v>0.1492798</v>
      </c>
      <c r="C50" s="80">
        <v>0.196841</v>
      </c>
      <c r="D50" s="104">
        <v>0.0573395</v>
      </c>
      <c r="E50" s="104">
        <v>0.1395015</v>
      </c>
      <c r="F50" s="80">
        <v>0.6848265</v>
      </c>
      <c r="G50" s="80">
        <v>0.1693556</v>
      </c>
      <c r="H50" s="104">
        <v>0.0149152</v>
      </c>
      <c r="I50" s="80">
        <v>0.1175635</v>
      </c>
      <c r="J50" s="104">
        <v>0.0129216</v>
      </c>
      <c r="K50" s="104">
        <v>0.0402506</v>
      </c>
      <c r="L50" s="80">
        <v>0.2350694</v>
      </c>
      <c r="M50" s="104">
        <v>0.0230223</v>
      </c>
      <c r="N50" s="80">
        <v>0.0928793</v>
      </c>
      <c r="O50" s="105">
        <v>0.0266955</v>
      </c>
      <c r="P50" s="80">
        <v>0.0699587</v>
      </c>
      <c r="Q50" s="104">
        <v>0.0066903</v>
      </c>
      <c r="R50" s="104">
        <v>0.0006536</v>
      </c>
      <c r="S50" s="104">
        <v>0.0068918</v>
      </c>
      <c r="T50" s="105">
        <v>0.026179</v>
      </c>
      <c r="U50" s="80">
        <v>0.1127452</v>
      </c>
      <c r="V50" s="28">
        <f>H50+J50+M50</f>
        <v>0.050859100000000004</v>
      </c>
    </row>
    <row r="51" spans="1:22" ht="15.75">
      <c r="A51" s="13">
        <v>1927</v>
      </c>
      <c r="B51" s="103">
        <v>0.0704083</v>
      </c>
      <c r="C51" s="80">
        <v>0.24087</v>
      </c>
      <c r="D51" s="104">
        <v>0.0360001</v>
      </c>
      <c r="E51" s="104">
        <v>0.2048699</v>
      </c>
      <c r="F51" s="80">
        <v>0.5423039</v>
      </c>
      <c r="G51" s="80">
        <v>0.1380947</v>
      </c>
      <c r="H51" s="104">
        <v>0.015881</v>
      </c>
      <c r="I51" s="80">
        <v>0.0673708</v>
      </c>
      <c r="J51" s="104">
        <v>0.0074601</v>
      </c>
      <c r="K51" s="104">
        <v>0.0199296</v>
      </c>
      <c r="L51" s="80">
        <v>0.1653523</v>
      </c>
      <c r="M51" s="104">
        <v>0.0171426</v>
      </c>
      <c r="N51" s="80">
        <v>0.1052903</v>
      </c>
      <c r="O51" s="105">
        <v>0.0188236</v>
      </c>
      <c r="P51" s="80">
        <v>0.0661958</v>
      </c>
      <c r="Q51" s="104">
        <v>0.0045329</v>
      </c>
      <c r="R51" s="104">
        <v>0.0007393</v>
      </c>
      <c r="S51" s="104">
        <v>0.009559</v>
      </c>
      <c r="T51" s="105">
        <v>0.0313383</v>
      </c>
      <c r="U51" s="80">
        <v>0.1955158</v>
      </c>
      <c r="V51" s="28">
        <f>H51+J51+M51</f>
        <v>0.0404837</v>
      </c>
    </row>
    <row r="52" spans="1:22" ht="15.75">
      <c r="A52" s="13">
        <v>1932</v>
      </c>
      <c r="B52" s="103">
        <v>0.1160216</v>
      </c>
      <c r="C52" s="80">
        <v>0.1941146</v>
      </c>
      <c r="D52" s="104">
        <v>0.0413906</v>
      </c>
      <c r="E52" s="104">
        <v>0.152724</v>
      </c>
      <c r="F52" s="80">
        <v>0.6232134</v>
      </c>
      <c r="G52" s="80">
        <v>0.1926075</v>
      </c>
      <c r="H52" s="104">
        <v>0.0138496</v>
      </c>
      <c r="I52" s="80">
        <v>0.0870211</v>
      </c>
      <c r="J52" s="104">
        <v>0.0059444</v>
      </c>
      <c r="K52" s="104">
        <v>0.0232765</v>
      </c>
      <c r="L52" s="80">
        <v>0.1437626</v>
      </c>
      <c r="M52" s="104">
        <v>0.0103605</v>
      </c>
      <c r="N52" s="80">
        <v>0.1384392</v>
      </c>
      <c r="O52" s="105">
        <v>0.021363</v>
      </c>
      <c r="P52" s="80">
        <v>0.061383</v>
      </c>
      <c r="Q52" s="104">
        <v>0.0027295</v>
      </c>
      <c r="R52" s="104">
        <v>0.0004116</v>
      </c>
      <c r="S52" s="104">
        <v>0.0122353</v>
      </c>
      <c r="T52" s="105">
        <v>0.0282964</v>
      </c>
      <c r="U52" s="80">
        <v>0.1793046</v>
      </c>
      <c r="V52" s="28">
        <f>H52+J52+M52</f>
        <v>0.0301545</v>
      </c>
    </row>
    <row r="53" spans="1:22" ht="15">
      <c r="A53" s="98"/>
      <c r="B53" s="216" t="s">
        <v>96</v>
      </c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8"/>
    </row>
    <row r="54" spans="1:21" ht="4.5" customHeight="1">
      <c r="A54" s="10"/>
      <c r="B54" s="99" t="s">
        <v>124</v>
      </c>
      <c r="C54" s="100" t="s">
        <v>125</v>
      </c>
      <c r="D54" s="100" t="s">
        <v>171</v>
      </c>
      <c r="E54" s="100" t="s">
        <v>172</v>
      </c>
      <c r="F54" s="100" t="s">
        <v>136</v>
      </c>
      <c r="G54" s="100" t="s">
        <v>137</v>
      </c>
      <c r="H54" s="101" t="s">
        <v>138</v>
      </c>
      <c r="I54" s="101" t="s">
        <v>139</v>
      </c>
      <c r="J54" s="101" t="s">
        <v>140</v>
      </c>
      <c r="K54" s="101" t="s">
        <v>158</v>
      </c>
      <c r="L54" s="101" t="s">
        <v>141</v>
      </c>
      <c r="M54" s="101" t="s">
        <v>142</v>
      </c>
      <c r="N54" s="101" t="s">
        <v>143</v>
      </c>
      <c r="O54" s="101" t="s">
        <v>159</v>
      </c>
      <c r="P54" s="101" t="s">
        <v>144</v>
      </c>
      <c r="Q54" s="101" t="s">
        <v>160</v>
      </c>
      <c r="R54" s="101" t="s">
        <v>161</v>
      </c>
      <c r="S54" s="101" t="s">
        <v>162</v>
      </c>
      <c r="T54" s="101" t="s">
        <v>163</v>
      </c>
      <c r="U54" s="102" t="s">
        <v>145</v>
      </c>
    </row>
    <row r="55" spans="1:22" ht="15.75">
      <c r="A55" s="13">
        <v>1912</v>
      </c>
      <c r="B55" s="103"/>
      <c r="C55" s="80"/>
      <c r="D55" s="104"/>
      <c r="E55" s="104"/>
      <c r="F55" s="80"/>
      <c r="G55" s="80"/>
      <c r="H55" s="104"/>
      <c r="I55" s="80"/>
      <c r="J55" s="104"/>
      <c r="K55" s="104"/>
      <c r="L55" s="80"/>
      <c r="M55" s="104"/>
      <c r="N55" s="80"/>
      <c r="O55" s="105"/>
      <c r="P55" s="80"/>
      <c r="Q55" s="104"/>
      <c r="R55" s="104"/>
      <c r="S55" s="104"/>
      <c r="T55" s="105"/>
      <c r="U55" s="80"/>
      <c r="V55" s="28"/>
    </row>
    <row r="56" spans="1:22" ht="15.75">
      <c r="A56" s="13">
        <v>1922</v>
      </c>
      <c r="B56" s="103">
        <v>0.169141</v>
      </c>
      <c r="C56" s="80">
        <v>0.0579031</v>
      </c>
      <c r="D56" s="104">
        <v>0.0049521</v>
      </c>
      <c r="E56" s="104">
        <v>0.052951</v>
      </c>
      <c r="F56" s="80">
        <v>0.6011304</v>
      </c>
      <c r="G56" s="80">
        <v>0.0411541</v>
      </c>
      <c r="H56" s="104">
        <v>0.0246168</v>
      </c>
      <c r="I56" s="80">
        <v>0.0666921</v>
      </c>
      <c r="J56" s="104">
        <v>0.0094952</v>
      </c>
      <c r="K56" s="104">
        <v>0.0198474</v>
      </c>
      <c r="L56" s="80">
        <v>0.0712335</v>
      </c>
      <c r="M56" s="104">
        <v>0</v>
      </c>
      <c r="N56" s="80">
        <v>0.2661431</v>
      </c>
      <c r="O56" s="105">
        <v>0.027298</v>
      </c>
      <c r="P56" s="80">
        <v>0.1559076</v>
      </c>
      <c r="Q56" s="104">
        <v>0</v>
      </c>
      <c r="R56" s="104">
        <v>0</v>
      </c>
      <c r="S56" s="104">
        <v>0.0713553</v>
      </c>
      <c r="T56" s="105">
        <v>0.0845524</v>
      </c>
      <c r="U56" s="80">
        <v>0.3409243</v>
      </c>
      <c r="V56" s="28">
        <f>H56+J56+M56</f>
        <v>0.034112</v>
      </c>
    </row>
    <row r="57" spans="1:22" ht="15.75">
      <c r="A57" s="13">
        <v>1927</v>
      </c>
      <c r="B57" s="103">
        <v>0.0640565</v>
      </c>
      <c r="C57" s="80">
        <v>0.0450992</v>
      </c>
      <c r="D57" s="104">
        <v>0</v>
      </c>
      <c r="E57" s="104">
        <v>0.0450992</v>
      </c>
      <c r="F57" s="80">
        <v>0.6105043</v>
      </c>
      <c r="G57" s="80">
        <v>0.0147023</v>
      </c>
      <c r="H57" s="104">
        <v>0</v>
      </c>
      <c r="I57" s="80">
        <v>0.0433946</v>
      </c>
      <c r="J57" s="104">
        <v>0</v>
      </c>
      <c r="K57" s="104">
        <v>0</v>
      </c>
      <c r="L57" s="80">
        <v>0.1706931</v>
      </c>
      <c r="M57" s="104">
        <v>0</v>
      </c>
      <c r="N57" s="80">
        <v>0.0542994</v>
      </c>
      <c r="O57" s="105">
        <v>0</v>
      </c>
      <c r="P57" s="80">
        <v>0.3274149</v>
      </c>
      <c r="Q57" s="104">
        <v>0</v>
      </c>
      <c r="R57" s="104">
        <v>0</v>
      </c>
      <c r="S57" s="104">
        <v>0.1527598</v>
      </c>
      <c r="T57" s="105">
        <v>0.1746551</v>
      </c>
      <c r="U57" s="80">
        <v>0.3413071</v>
      </c>
      <c r="V57" s="28">
        <f>H57+J57+M57</f>
        <v>0</v>
      </c>
    </row>
    <row r="58" spans="1:22" ht="15.75">
      <c r="A58" s="13">
        <v>1932</v>
      </c>
      <c r="B58" s="103">
        <v>0.2519298</v>
      </c>
      <c r="C58" s="80">
        <v>0.11289</v>
      </c>
      <c r="D58" s="104">
        <v>0</v>
      </c>
      <c r="E58" s="104">
        <v>0.11289</v>
      </c>
      <c r="F58" s="80">
        <v>0.5992074</v>
      </c>
      <c r="G58" s="80">
        <v>0.218969</v>
      </c>
      <c r="H58" s="104">
        <v>0.0066592</v>
      </c>
      <c r="I58" s="80">
        <v>0.0311332</v>
      </c>
      <c r="J58" s="104">
        <v>0.0006151</v>
      </c>
      <c r="K58" s="104">
        <v>0.0075828</v>
      </c>
      <c r="L58" s="80">
        <v>0.0610755</v>
      </c>
      <c r="M58" s="104">
        <v>0.005627</v>
      </c>
      <c r="N58" s="80">
        <v>0.1661171</v>
      </c>
      <c r="O58" s="105">
        <v>0.0268517</v>
      </c>
      <c r="P58" s="80">
        <v>0.1219126</v>
      </c>
      <c r="Q58" s="104">
        <v>0</v>
      </c>
      <c r="R58" s="104">
        <v>0.0016263</v>
      </c>
      <c r="S58" s="104">
        <v>0.0430614</v>
      </c>
      <c r="T58" s="105">
        <v>0.0649089</v>
      </c>
      <c r="U58" s="80">
        <v>0.2827421</v>
      </c>
      <c r="V58" s="28">
        <f>H58+J58+M58</f>
        <v>0.012901300000000001</v>
      </c>
    </row>
    <row r="59" spans="1:22" ht="15">
      <c r="A59" s="98"/>
      <c r="B59" s="216" t="s">
        <v>97</v>
      </c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8"/>
    </row>
    <row r="60" spans="1:21" ht="4.5" customHeight="1">
      <c r="A60" s="10"/>
      <c r="B60" s="99" t="s">
        <v>124</v>
      </c>
      <c r="C60" s="100" t="s">
        <v>125</v>
      </c>
      <c r="D60" s="100" t="s">
        <v>171</v>
      </c>
      <c r="E60" s="100" t="s">
        <v>172</v>
      </c>
      <c r="F60" s="100" t="s">
        <v>136</v>
      </c>
      <c r="G60" s="100" t="s">
        <v>137</v>
      </c>
      <c r="H60" s="101" t="s">
        <v>138</v>
      </c>
      <c r="I60" s="101" t="s">
        <v>139</v>
      </c>
      <c r="J60" s="101" t="s">
        <v>140</v>
      </c>
      <c r="K60" s="101" t="s">
        <v>158</v>
      </c>
      <c r="L60" s="101" t="s">
        <v>141</v>
      </c>
      <c r="M60" s="101" t="s">
        <v>142</v>
      </c>
      <c r="N60" s="101" t="s">
        <v>143</v>
      </c>
      <c r="O60" s="101" t="s">
        <v>159</v>
      </c>
      <c r="P60" s="101" t="s">
        <v>144</v>
      </c>
      <c r="Q60" s="101" t="s">
        <v>160</v>
      </c>
      <c r="R60" s="101" t="s">
        <v>161</v>
      </c>
      <c r="S60" s="101" t="s">
        <v>162</v>
      </c>
      <c r="T60" s="101" t="s">
        <v>163</v>
      </c>
      <c r="U60" s="102" t="s">
        <v>145</v>
      </c>
    </row>
    <row r="61" spans="1:22" ht="15.75">
      <c r="A61" s="13">
        <v>1912</v>
      </c>
      <c r="B61" s="103">
        <v>0.1734125</v>
      </c>
      <c r="C61" s="80">
        <v>0.242058</v>
      </c>
      <c r="D61" s="104">
        <v>0.0369043</v>
      </c>
      <c r="E61" s="104">
        <v>0.2051537</v>
      </c>
      <c r="F61" s="80">
        <v>0.6074096</v>
      </c>
      <c r="G61" s="80">
        <v>0.1570664</v>
      </c>
      <c r="H61" s="104">
        <v>0.0003202</v>
      </c>
      <c r="I61" s="80">
        <v>0.0254899</v>
      </c>
      <c r="J61" s="104">
        <v>0.0020856</v>
      </c>
      <c r="K61" s="104">
        <v>0.009452</v>
      </c>
      <c r="L61" s="80">
        <v>0.0370429</v>
      </c>
      <c r="M61" s="104">
        <v>0.0037048</v>
      </c>
      <c r="N61" s="80">
        <v>0.2454851</v>
      </c>
      <c r="O61" s="105">
        <v>0.019529</v>
      </c>
      <c r="P61" s="80">
        <v>0.1423253</v>
      </c>
      <c r="Q61" s="104">
        <v>0</v>
      </c>
      <c r="R61" s="104">
        <v>0</v>
      </c>
      <c r="S61" s="104">
        <v>0.0624432</v>
      </c>
      <c r="T61" s="105">
        <v>0.074342</v>
      </c>
      <c r="U61" s="80">
        <v>0.1462586</v>
      </c>
      <c r="V61" s="28">
        <f>H61+J61+M61</f>
        <v>0.0061106</v>
      </c>
    </row>
    <row r="62" spans="1:22" ht="15.75">
      <c r="A62" s="13">
        <v>1922</v>
      </c>
      <c r="B62" s="103">
        <v>0.118315</v>
      </c>
      <c r="C62" s="80">
        <v>0.1138253</v>
      </c>
      <c r="D62" s="104">
        <v>0.0059578</v>
      </c>
      <c r="E62" s="104">
        <v>0.1078674</v>
      </c>
      <c r="F62" s="80">
        <v>0.6810776</v>
      </c>
      <c r="G62" s="80">
        <v>0.0912764</v>
      </c>
      <c r="H62" s="104">
        <v>0.0086616</v>
      </c>
      <c r="I62" s="80">
        <v>0.0924261</v>
      </c>
      <c r="J62" s="104">
        <v>0.0072116</v>
      </c>
      <c r="K62" s="104">
        <v>0.0370067</v>
      </c>
      <c r="L62" s="80">
        <v>0.2200685</v>
      </c>
      <c r="M62" s="104">
        <v>0.010962</v>
      </c>
      <c r="N62" s="80">
        <v>0.1841715</v>
      </c>
      <c r="O62" s="105">
        <v>0.0352355</v>
      </c>
      <c r="P62" s="80">
        <v>0.0931351</v>
      </c>
      <c r="Q62" s="104">
        <v>0.0039702</v>
      </c>
      <c r="R62" s="104">
        <v>0.0022982</v>
      </c>
      <c r="S62" s="104">
        <v>0.0198797</v>
      </c>
      <c r="T62" s="105">
        <v>0.0307383</v>
      </c>
      <c r="U62" s="80">
        <v>0.2041721</v>
      </c>
      <c r="V62" s="28">
        <f>H62+J62+M62</f>
        <v>0.0268352</v>
      </c>
    </row>
    <row r="63" spans="1:22" ht="15.75">
      <c r="A63" s="13">
        <v>1927</v>
      </c>
      <c r="B63" s="103">
        <v>0.0862338</v>
      </c>
      <c r="C63" s="80">
        <v>0.1835186</v>
      </c>
      <c r="D63" s="104">
        <v>0.0127814</v>
      </c>
      <c r="E63" s="104">
        <v>0.1707372</v>
      </c>
      <c r="F63" s="80">
        <v>0.5112115</v>
      </c>
      <c r="G63" s="80">
        <v>0.0787704</v>
      </c>
      <c r="H63" s="104">
        <v>0.0027876</v>
      </c>
      <c r="I63" s="80">
        <v>0.0495687</v>
      </c>
      <c r="J63" s="104">
        <v>0.005297</v>
      </c>
      <c r="K63" s="104">
        <v>0.0101577</v>
      </c>
      <c r="L63" s="80">
        <v>0.1155624</v>
      </c>
      <c r="M63" s="104">
        <v>0.0075758</v>
      </c>
      <c r="N63" s="80">
        <v>0.1498103</v>
      </c>
      <c r="O63" s="105">
        <v>0.0218235</v>
      </c>
      <c r="P63" s="80">
        <v>0.1174997</v>
      </c>
      <c r="Q63" s="104">
        <v>0</v>
      </c>
      <c r="R63" s="104">
        <v>0.0024841</v>
      </c>
      <c r="S63" s="104">
        <v>0.0223914</v>
      </c>
      <c r="T63" s="105">
        <v>0.0623672</v>
      </c>
      <c r="U63" s="80">
        <v>0.294001</v>
      </c>
      <c r="V63" s="28">
        <f>H63+J63+M63</f>
        <v>0.015660399999999998</v>
      </c>
    </row>
    <row r="64" spans="1:22" ht="15.75">
      <c r="A64" s="13">
        <v>1932</v>
      </c>
      <c r="B64" s="103">
        <v>0.0681391</v>
      </c>
      <c r="C64" s="80">
        <v>0.2019599</v>
      </c>
      <c r="D64" s="104">
        <v>0.0138557</v>
      </c>
      <c r="E64" s="104">
        <v>0.1881041</v>
      </c>
      <c r="F64" s="80">
        <v>0.5271984</v>
      </c>
      <c r="G64" s="80">
        <v>0.1061032</v>
      </c>
      <c r="H64" s="104">
        <v>0.0090216</v>
      </c>
      <c r="I64" s="80">
        <v>0.0480002</v>
      </c>
      <c r="J64" s="104">
        <v>0.0047412</v>
      </c>
      <c r="K64" s="104">
        <v>0.0178621</v>
      </c>
      <c r="L64" s="80">
        <v>0.0767696</v>
      </c>
      <c r="M64" s="104">
        <v>0.0034459</v>
      </c>
      <c r="N64" s="80">
        <v>0.2091967</v>
      </c>
      <c r="O64" s="105">
        <v>0.014615</v>
      </c>
      <c r="P64" s="80">
        <v>0.0871287</v>
      </c>
      <c r="Q64" s="104">
        <v>0.0012302</v>
      </c>
      <c r="R64" s="104">
        <v>0.0016321</v>
      </c>
      <c r="S64" s="104">
        <v>0.0241344</v>
      </c>
      <c r="T64" s="105">
        <v>0.0386442</v>
      </c>
      <c r="U64" s="80">
        <v>0.2738567</v>
      </c>
      <c r="V64" s="28">
        <f>H64+J64+M64</f>
        <v>0.0172087</v>
      </c>
    </row>
    <row r="65" spans="1:22" ht="15">
      <c r="A65" s="98"/>
      <c r="B65" s="216" t="s">
        <v>98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8"/>
    </row>
    <row r="66" spans="1:21" ht="4.5" customHeight="1">
      <c r="A66" s="10"/>
      <c r="B66" s="99" t="s">
        <v>124</v>
      </c>
      <c r="C66" s="100" t="s">
        <v>125</v>
      </c>
      <c r="D66" s="100" t="s">
        <v>171</v>
      </c>
      <c r="E66" s="100" t="s">
        <v>172</v>
      </c>
      <c r="F66" s="100" t="s">
        <v>136</v>
      </c>
      <c r="G66" s="100" t="s">
        <v>137</v>
      </c>
      <c r="H66" s="101" t="s">
        <v>138</v>
      </c>
      <c r="I66" s="101" t="s">
        <v>139</v>
      </c>
      <c r="J66" s="101" t="s">
        <v>140</v>
      </c>
      <c r="K66" s="101" t="s">
        <v>158</v>
      </c>
      <c r="L66" s="101" t="s">
        <v>141</v>
      </c>
      <c r="M66" s="101" t="s">
        <v>142</v>
      </c>
      <c r="N66" s="101" t="s">
        <v>143</v>
      </c>
      <c r="O66" s="101" t="s">
        <v>159</v>
      </c>
      <c r="P66" s="101" t="s">
        <v>144</v>
      </c>
      <c r="Q66" s="101" t="s">
        <v>160</v>
      </c>
      <c r="R66" s="101" t="s">
        <v>161</v>
      </c>
      <c r="S66" s="101" t="s">
        <v>162</v>
      </c>
      <c r="T66" s="101" t="s">
        <v>163</v>
      </c>
      <c r="U66" s="102" t="s">
        <v>145</v>
      </c>
    </row>
    <row r="67" spans="1:22" ht="15.75">
      <c r="A67" s="13">
        <v>1912</v>
      </c>
      <c r="B67" s="103">
        <v>0.1043093</v>
      </c>
      <c r="C67" s="80">
        <v>0.3092747</v>
      </c>
      <c r="D67" s="104">
        <v>0.0705038</v>
      </c>
      <c r="E67" s="104">
        <v>0.2387709</v>
      </c>
      <c r="F67" s="80">
        <v>0.5823532</v>
      </c>
      <c r="G67" s="80">
        <v>0.1292398</v>
      </c>
      <c r="H67" s="104">
        <v>0.0080613</v>
      </c>
      <c r="I67" s="80">
        <v>0.1498878</v>
      </c>
      <c r="J67" s="104">
        <v>0.0205674</v>
      </c>
      <c r="K67" s="104">
        <v>0.0426315</v>
      </c>
      <c r="L67" s="80">
        <v>0.1427346</v>
      </c>
      <c r="M67" s="104">
        <v>0.0365884</v>
      </c>
      <c r="N67" s="80">
        <v>0.085076</v>
      </c>
      <c r="O67" s="105">
        <v>0.0234852</v>
      </c>
      <c r="P67" s="80">
        <v>0.0754151</v>
      </c>
      <c r="Q67" s="104">
        <v>0.0059451</v>
      </c>
      <c r="R67" s="104">
        <v>0.0012494</v>
      </c>
      <c r="S67" s="104">
        <v>0.0136175</v>
      </c>
      <c r="T67" s="105">
        <v>0.0404785</v>
      </c>
      <c r="U67" s="80">
        <v>0.0968186</v>
      </c>
      <c r="V67" s="28">
        <f>H67+J67+M67</f>
        <v>0.0652171</v>
      </c>
    </row>
    <row r="68" spans="1:22" ht="15.75">
      <c r="A68" s="13">
        <v>1922</v>
      </c>
      <c r="B68" s="103">
        <v>0.1543584</v>
      </c>
      <c r="C68" s="80">
        <v>0.2116489</v>
      </c>
      <c r="D68" s="104">
        <v>0.0662962</v>
      </c>
      <c r="E68" s="104">
        <v>0.1453527</v>
      </c>
      <c r="F68" s="80">
        <v>0.6859756</v>
      </c>
      <c r="G68" s="80">
        <v>0.1832677</v>
      </c>
      <c r="H68" s="104">
        <v>0.0159056</v>
      </c>
      <c r="I68" s="80">
        <v>0.122102</v>
      </c>
      <c r="J68" s="104">
        <v>0.0139022</v>
      </c>
      <c r="K68" s="104">
        <v>0.0409221</v>
      </c>
      <c r="L68" s="80">
        <v>0.2386059</v>
      </c>
      <c r="M68" s="104">
        <v>0.0251912</v>
      </c>
      <c r="N68" s="80">
        <v>0.0764679</v>
      </c>
      <c r="O68" s="105">
        <v>0.0252571</v>
      </c>
      <c r="P68" s="80">
        <v>0.065532</v>
      </c>
      <c r="Q68" s="104">
        <v>0.0071887</v>
      </c>
      <c r="R68" s="104">
        <v>0.0003813</v>
      </c>
      <c r="S68" s="104">
        <v>0.0043101</v>
      </c>
      <c r="T68" s="105">
        <v>0.0250509</v>
      </c>
      <c r="U68" s="80">
        <v>0.0959705</v>
      </c>
      <c r="V68" s="28">
        <f>H68+J68+M68</f>
        <v>0.054999</v>
      </c>
    </row>
    <row r="69" spans="1:22" ht="15.75">
      <c r="A69" s="13">
        <v>1927</v>
      </c>
      <c r="B69" s="103">
        <v>0.067553</v>
      </c>
      <c r="C69" s="80">
        <v>0.2516295</v>
      </c>
      <c r="D69" s="104">
        <v>0.0402746</v>
      </c>
      <c r="E69" s="104">
        <v>0.2113549</v>
      </c>
      <c r="F69" s="80">
        <v>0.5478088</v>
      </c>
      <c r="G69" s="80">
        <v>0.1490754</v>
      </c>
      <c r="H69" s="104">
        <v>0.0182832</v>
      </c>
      <c r="I69" s="80">
        <v>0.0706412</v>
      </c>
      <c r="J69" s="104">
        <v>0.0078661</v>
      </c>
      <c r="K69" s="104">
        <v>0.0217377</v>
      </c>
      <c r="L69" s="80">
        <v>0.1743631</v>
      </c>
      <c r="M69" s="104">
        <v>0.0189082</v>
      </c>
      <c r="N69" s="80">
        <v>0.0973203</v>
      </c>
      <c r="O69" s="105">
        <v>0.0183155</v>
      </c>
      <c r="P69" s="80">
        <v>0.0564088</v>
      </c>
      <c r="Q69" s="104">
        <v>0.0053627</v>
      </c>
      <c r="R69" s="104">
        <v>0.0004246</v>
      </c>
      <c r="S69" s="104">
        <v>0.0069644</v>
      </c>
      <c r="T69" s="105">
        <v>0.0254467</v>
      </c>
      <c r="U69" s="80">
        <v>0.1773978</v>
      </c>
      <c r="V69" s="28">
        <f>H69+J69+M69</f>
        <v>0.0450575</v>
      </c>
    </row>
    <row r="70" spans="1:22" ht="15.75">
      <c r="A70" s="13">
        <v>1932</v>
      </c>
      <c r="B70" s="103">
        <v>0.1202342</v>
      </c>
      <c r="C70" s="80">
        <v>0.1972575</v>
      </c>
      <c r="D70" s="104">
        <v>0.0515853</v>
      </c>
      <c r="E70" s="104">
        <v>0.1456722</v>
      </c>
      <c r="F70" s="80">
        <v>0.6509396</v>
      </c>
      <c r="G70" s="80">
        <v>0.2144673</v>
      </c>
      <c r="H70" s="104">
        <v>0.0156328</v>
      </c>
      <c r="I70" s="80">
        <v>0.1012885</v>
      </c>
      <c r="J70" s="104">
        <v>0.0066187</v>
      </c>
      <c r="K70" s="104">
        <v>0.0257723</v>
      </c>
      <c r="L70" s="80">
        <v>0.1673951</v>
      </c>
      <c r="M70" s="104">
        <v>0.0125526</v>
      </c>
      <c r="N70" s="80">
        <v>0.1173572</v>
      </c>
      <c r="O70" s="105">
        <v>0.0228451</v>
      </c>
      <c r="P70" s="80">
        <v>0.0504316</v>
      </c>
      <c r="Q70" s="104">
        <v>0.0033156</v>
      </c>
      <c r="R70" s="104">
        <v>0</v>
      </c>
      <c r="S70" s="104">
        <v>0.0069885</v>
      </c>
      <c r="T70" s="105">
        <v>0.0230961</v>
      </c>
      <c r="U70" s="80">
        <v>0.1468128</v>
      </c>
      <c r="V70" s="28">
        <f>H70+J70+M70</f>
        <v>0.034804100000000004</v>
      </c>
    </row>
    <row r="71" spans="1:22" ht="15">
      <c r="A71" s="98"/>
      <c r="B71" s="216" t="s">
        <v>99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8"/>
    </row>
    <row r="72" spans="1:21" ht="4.5" customHeight="1">
      <c r="A72" s="10"/>
      <c r="B72" s="99" t="s">
        <v>124</v>
      </c>
      <c r="C72" s="100" t="s">
        <v>125</v>
      </c>
      <c r="D72" s="100" t="s">
        <v>171</v>
      </c>
      <c r="E72" s="100" t="s">
        <v>172</v>
      </c>
      <c r="F72" s="100" t="s">
        <v>136</v>
      </c>
      <c r="G72" s="100" t="s">
        <v>137</v>
      </c>
      <c r="H72" s="101" t="s">
        <v>138</v>
      </c>
      <c r="I72" s="101" t="s">
        <v>139</v>
      </c>
      <c r="J72" s="101" t="s">
        <v>140</v>
      </c>
      <c r="K72" s="101" t="s">
        <v>158</v>
      </c>
      <c r="L72" s="101" t="s">
        <v>141</v>
      </c>
      <c r="M72" s="101" t="s">
        <v>142</v>
      </c>
      <c r="N72" s="101" t="s">
        <v>143</v>
      </c>
      <c r="O72" s="101" t="s">
        <v>159</v>
      </c>
      <c r="P72" s="101" t="s">
        <v>144</v>
      </c>
      <c r="Q72" s="101" t="s">
        <v>160</v>
      </c>
      <c r="R72" s="101" t="s">
        <v>161</v>
      </c>
      <c r="S72" s="101" t="s">
        <v>162</v>
      </c>
      <c r="T72" s="101" t="s">
        <v>163</v>
      </c>
      <c r="U72" s="102" t="s">
        <v>145</v>
      </c>
    </row>
    <row r="73" spans="1:22" ht="15.75">
      <c r="A73" s="13">
        <v>1912</v>
      </c>
      <c r="B73" s="103">
        <v>0.0853188</v>
      </c>
      <c r="C73" s="80">
        <v>0.3800597</v>
      </c>
      <c r="D73" s="104">
        <v>0.2188176</v>
      </c>
      <c r="E73" s="104">
        <v>0.1612421</v>
      </c>
      <c r="F73" s="80">
        <v>0.633419</v>
      </c>
      <c r="G73" s="80">
        <v>0.1325942</v>
      </c>
      <c r="H73" s="104">
        <v>0.022766</v>
      </c>
      <c r="I73" s="80">
        <v>0.157663</v>
      </c>
      <c r="J73" s="104">
        <v>0.0389174</v>
      </c>
      <c r="K73" s="104">
        <v>0.0363086</v>
      </c>
      <c r="L73" s="80">
        <v>0.1818838</v>
      </c>
      <c r="M73" s="104">
        <v>0.0785547</v>
      </c>
      <c r="N73" s="80">
        <v>0.0517049</v>
      </c>
      <c r="O73" s="105">
        <v>0.0112283</v>
      </c>
      <c r="P73" s="80">
        <v>0.1095731</v>
      </c>
      <c r="Q73" s="104">
        <v>0.0411379</v>
      </c>
      <c r="R73" s="104">
        <v>0.0170328</v>
      </c>
      <c r="S73" s="104">
        <v>0.0032837</v>
      </c>
      <c r="T73" s="105">
        <v>0.0336995</v>
      </c>
      <c r="U73" s="80">
        <v>0.0434739</v>
      </c>
      <c r="V73" s="28">
        <f>H73+J73+M73</f>
        <v>0.1402381</v>
      </c>
    </row>
    <row r="74" spans="1:22" ht="15.75">
      <c r="A74" s="13">
        <v>1922</v>
      </c>
      <c r="B74" s="103">
        <v>0.1468633</v>
      </c>
      <c r="C74" s="80">
        <v>0.3069495</v>
      </c>
      <c r="D74" s="104">
        <v>0.186029</v>
      </c>
      <c r="E74" s="104">
        <v>0.1209206</v>
      </c>
      <c r="F74" s="80">
        <v>0.6390184</v>
      </c>
      <c r="G74" s="80">
        <v>0.1615768</v>
      </c>
      <c r="H74" s="104">
        <v>0.0280668</v>
      </c>
      <c r="I74" s="80">
        <v>0.1217742</v>
      </c>
      <c r="J74" s="104">
        <v>0.0150957</v>
      </c>
      <c r="K74" s="104">
        <v>0.0281158</v>
      </c>
      <c r="L74" s="80">
        <v>0.23999</v>
      </c>
      <c r="M74" s="104">
        <v>0.0337671</v>
      </c>
      <c r="N74" s="80">
        <v>0.057554</v>
      </c>
      <c r="O74" s="105">
        <v>0.013503</v>
      </c>
      <c r="P74" s="80">
        <v>0.0581234</v>
      </c>
      <c r="Q74" s="104">
        <v>0.0103616</v>
      </c>
      <c r="R74" s="104">
        <v>0</v>
      </c>
      <c r="S74" s="104">
        <v>0.005325</v>
      </c>
      <c r="T74" s="105">
        <v>0.0154621</v>
      </c>
      <c r="U74" s="80">
        <v>0.0504606</v>
      </c>
      <c r="V74" s="28">
        <f>H74+J74+M74</f>
        <v>0.0769296</v>
      </c>
    </row>
    <row r="75" spans="1:22" ht="15.75">
      <c r="A75" s="13">
        <v>1927</v>
      </c>
      <c r="B75" s="103">
        <v>0.1194731</v>
      </c>
      <c r="C75" s="80">
        <v>0.2408559</v>
      </c>
      <c r="D75" s="104">
        <v>0.124932</v>
      </c>
      <c r="E75" s="104">
        <v>0.1159239</v>
      </c>
      <c r="F75" s="80">
        <v>0.6505736</v>
      </c>
      <c r="G75" s="80">
        <v>0.2455975</v>
      </c>
      <c r="H75" s="104">
        <v>0.0506365</v>
      </c>
      <c r="I75" s="80">
        <v>0.10155</v>
      </c>
      <c r="J75" s="104">
        <v>0.0135639</v>
      </c>
      <c r="K75" s="104">
        <v>0.0268901</v>
      </c>
      <c r="L75" s="80">
        <v>0.167731</v>
      </c>
      <c r="M75" s="104">
        <v>0.0266713</v>
      </c>
      <c r="N75" s="80">
        <v>0.0833921</v>
      </c>
      <c r="O75" s="105">
        <v>0.0136928</v>
      </c>
      <c r="P75" s="80">
        <v>0.052303</v>
      </c>
      <c r="Q75" s="104">
        <v>0.0140746</v>
      </c>
      <c r="R75" s="104">
        <v>0.0002427</v>
      </c>
      <c r="S75" s="104">
        <v>0.0022428</v>
      </c>
      <c r="T75" s="105">
        <v>0.0134339</v>
      </c>
      <c r="U75" s="80">
        <v>0.0979527</v>
      </c>
      <c r="V75" s="28">
        <f>H75+J75+M75</f>
        <v>0.0908717</v>
      </c>
    </row>
    <row r="76" spans="1:22" ht="15.75">
      <c r="A76" s="13">
        <v>1932</v>
      </c>
      <c r="B76" s="103">
        <v>0.0975523</v>
      </c>
      <c r="C76" s="80">
        <v>0.2347085</v>
      </c>
      <c r="D76" s="104">
        <v>0.0962401</v>
      </c>
      <c r="E76" s="104">
        <v>0.1384684</v>
      </c>
      <c r="F76" s="80">
        <v>0.6793167</v>
      </c>
      <c r="G76" s="80">
        <v>0.1972699</v>
      </c>
      <c r="H76" s="104">
        <v>0.0339549</v>
      </c>
      <c r="I76" s="80">
        <v>0.1156661</v>
      </c>
      <c r="J76" s="104">
        <v>0.0103279</v>
      </c>
      <c r="K76" s="104">
        <v>0.0239582</v>
      </c>
      <c r="L76" s="80">
        <v>0.188151</v>
      </c>
      <c r="M76" s="104">
        <v>0.0226021</v>
      </c>
      <c r="N76" s="80">
        <v>0.1011516</v>
      </c>
      <c r="O76" s="105">
        <v>0.0196066</v>
      </c>
      <c r="P76" s="80">
        <v>0.0770781</v>
      </c>
      <c r="Q76" s="104">
        <v>0.016595</v>
      </c>
      <c r="R76" s="104">
        <v>0.0003457</v>
      </c>
      <c r="S76" s="104">
        <v>0.0040023</v>
      </c>
      <c r="T76" s="105">
        <v>0.0295705</v>
      </c>
      <c r="U76" s="80">
        <v>0.0907276</v>
      </c>
      <c r="V76" s="28">
        <f>H76+J76+M76</f>
        <v>0.0668849</v>
      </c>
    </row>
  </sheetData>
  <mergeCells count="36">
    <mergeCell ref="B65:V65"/>
    <mergeCell ref="B71:V71"/>
    <mergeCell ref="B53:V53"/>
    <mergeCell ref="B59:V59"/>
    <mergeCell ref="D5:D8"/>
    <mergeCell ref="E5:E8"/>
    <mergeCell ref="B29:V29"/>
    <mergeCell ref="B35:V35"/>
    <mergeCell ref="V5:V8"/>
    <mergeCell ref="Q5:Q8"/>
    <mergeCell ref="B5:B8"/>
    <mergeCell ref="R5:R8"/>
    <mergeCell ref="B9:V9"/>
    <mergeCell ref="I5:I8"/>
    <mergeCell ref="B41:V41"/>
    <mergeCell ref="B47:V47"/>
    <mergeCell ref="B10:V10"/>
    <mergeCell ref="B17:V17"/>
    <mergeCell ref="B23:V23"/>
    <mergeCell ref="A3:V3"/>
    <mergeCell ref="C4:V4"/>
    <mergeCell ref="A5:A9"/>
    <mergeCell ref="C5:C8"/>
    <mergeCell ref="F5:F8"/>
    <mergeCell ref="O5:O8"/>
    <mergeCell ref="K5:K8"/>
    <mergeCell ref="S5:S8"/>
    <mergeCell ref="G5:G8"/>
    <mergeCell ref="H5:H8"/>
    <mergeCell ref="U5:U8"/>
    <mergeCell ref="J5:J8"/>
    <mergeCell ref="L5:L8"/>
    <mergeCell ref="M5:M8"/>
    <mergeCell ref="N5:N8"/>
    <mergeCell ref="P5:P8"/>
    <mergeCell ref="T5:T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workbookViewId="0" topLeftCell="A1">
      <selection activeCell="H14" sqref="H14"/>
    </sheetView>
  </sheetViews>
  <sheetFormatPr defaultColWidth="11.5546875" defaultRowHeight="15"/>
  <cols>
    <col min="1" max="13" width="7.3359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181" t="s">
        <v>209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3"/>
    </row>
    <row r="4" spans="1:13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4" ht="18" customHeight="1">
      <c r="A5" s="206"/>
      <c r="B5" s="177" t="s">
        <v>211</v>
      </c>
      <c r="C5" s="186"/>
      <c r="D5" s="186"/>
      <c r="E5" s="186"/>
      <c r="F5" s="186"/>
      <c r="G5" s="186"/>
      <c r="H5" s="177" t="s">
        <v>213</v>
      </c>
      <c r="I5" s="186"/>
      <c r="J5" s="186"/>
      <c r="K5" s="186"/>
      <c r="L5" s="186"/>
      <c r="M5" s="186"/>
      <c r="N5" s="20"/>
    </row>
    <row r="6" spans="1:14" ht="18" customHeight="1">
      <c r="A6" s="176"/>
      <c r="B6" s="25" t="s">
        <v>210</v>
      </c>
      <c r="C6" s="114" t="s">
        <v>212</v>
      </c>
      <c r="D6" s="25" t="s">
        <v>71</v>
      </c>
      <c r="E6" s="25" t="s">
        <v>72</v>
      </c>
      <c r="F6" s="25" t="s">
        <v>73</v>
      </c>
      <c r="G6" s="25" t="s">
        <v>74</v>
      </c>
      <c r="H6" s="25" t="s">
        <v>210</v>
      </c>
      <c r="I6" s="114" t="s">
        <v>212</v>
      </c>
      <c r="J6" s="25" t="s">
        <v>71</v>
      </c>
      <c r="K6" s="25" t="s">
        <v>72</v>
      </c>
      <c r="L6" s="25" t="s">
        <v>73</v>
      </c>
      <c r="M6" s="25" t="s">
        <v>74</v>
      </c>
      <c r="N6" s="20"/>
    </row>
    <row r="7" spans="1:13" ht="4.5" customHeight="1">
      <c r="A7" s="10"/>
      <c r="B7" s="12" t="s">
        <v>123</v>
      </c>
      <c r="C7" s="12" t="s">
        <v>233</v>
      </c>
      <c r="D7" s="12" t="s">
        <v>234</v>
      </c>
      <c r="E7" s="12" t="s">
        <v>236</v>
      </c>
      <c r="F7" s="12" t="s">
        <v>237</v>
      </c>
      <c r="G7" s="12" t="s">
        <v>235</v>
      </c>
      <c r="I7" s="26"/>
      <c r="J7" s="26"/>
      <c r="K7" s="26"/>
      <c r="L7" s="26"/>
      <c r="M7" s="26"/>
    </row>
    <row r="8" spans="1:14" ht="18" customHeight="1">
      <c r="A8" s="13">
        <v>1912</v>
      </c>
      <c r="B8" s="14">
        <f>SUM(C8:G8)</f>
        <v>3063</v>
      </c>
      <c r="C8" s="14">
        <v>274</v>
      </c>
      <c r="D8" s="14">
        <v>1427</v>
      </c>
      <c r="E8" s="14">
        <v>968</v>
      </c>
      <c r="F8" s="14">
        <v>41</v>
      </c>
      <c r="G8" s="14">
        <v>353</v>
      </c>
      <c r="H8" s="122">
        <f aca="true" t="shared" si="0" ref="H8:K11">B8/$B8</f>
        <v>1</v>
      </c>
      <c r="I8" s="122">
        <f t="shared" si="0"/>
        <v>0.08945478289258897</v>
      </c>
      <c r="J8" s="122">
        <f t="shared" si="0"/>
        <v>0.46588312112308194</v>
      </c>
      <c r="K8" s="122">
        <f t="shared" si="0"/>
        <v>0.31603003591250406</v>
      </c>
      <c r="L8" s="122">
        <f aca="true" t="shared" si="1" ref="L8:M11">F8/$B8</f>
        <v>0.013385569702905649</v>
      </c>
      <c r="M8" s="122">
        <f t="shared" si="1"/>
        <v>0.11524649036891936</v>
      </c>
      <c r="N8" s="18"/>
    </row>
    <row r="9" spans="1:14" ht="18" customHeight="1">
      <c r="A9" s="13">
        <v>1922</v>
      </c>
      <c r="B9" s="14">
        <f>SUM(C9:G9)</f>
        <v>2567</v>
      </c>
      <c r="C9" s="14">
        <v>11</v>
      </c>
      <c r="D9" s="14">
        <v>1322</v>
      </c>
      <c r="E9" s="14">
        <v>887</v>
      </c>
      <c r="F9" s="14">
        <v>32</v>
      </c>
      <c r="G9" s="14">
        <v>315</v>
      </c>
      <c r="H9" s="122">
        <f t="shared" si="0"/>
        <v>1</v>
      </c>
      <c r="I9" s="122">
        <f t="shared" si="0"/>
        <v>0.004285157771717959</v>
      </c>
      <c r="J9" s="122">
        <f t="shared" si="0"/>
        <v>0.5149980522010128</v>
      </c>
      <c r="K9" s="122">
        <f t="shared" si="0"/>
        <v>0.345539540319439</v>
      </c>
      <c r="L9" s="122">
        <f t="shared" si="1"/>
        <v>0.012465913517724971</v>
      </c>
      <c r="M9" s="122">
        <f t="shared" si="1"/>
        <v>0.12271133619010519</v>
      </c>
      <c r="N9" s="18"/>
    </row>
    <row r="10" spans="1:14" ht="18" customHeight="1">
      <c r="A10" s="13">
        <v>1927</v>
      </c>
      <c r="B10" s="14">
        <f>SUM(C10:G10)</f>
        <v>2504</v>
      </c>
      <c r="C10" s="14">
        <v>17</v>
      </c>
      <c r="D10" s="14">
        <v>1308</v>
      </c>
      <c r="E10" s="14">
        <v>836</v>
      </c>
      <c r="F10" s="14">
        <v>43</v>
      </c>
      <c r="G10" s="14">
        <v>300</v>
      </c>
      <c r="H10" s="122">
        <f t="shared" si="0"/>
        <v>1</v>
      </c>
      <c r="I10" s="122">
        <f t="shared" si="0"/>
        <v>0.006789137380191693</v>
      </c>
      <c r="J10" s="122">
        <f t="shared" si="0"/>
        <v>0.5223642172523961</v>
      </c>
      <c r="K10" s="122">
        <f t="shared" si="0"/>
        <v>0.33386581469648563</v>
      </c>
      <c r="L10" s="122">
        <f t="shared" si="1"/>
        <v>0.017172523961661343</v>
      </c>
      <c r="M10" s="122">
        <f t="shared" si="1"/>
        <v>0.11980830670926518</v>
      </c>
      <c r="N10" s="18"/>
    </row>
    <row r="11" spans="1:14" ht="18" customHeight="1">
      <c r="A11" s="13">
        <v>1932</v>
      </c>
      <c r="B11" s="14">
        <f>SUM(C11:G11)</f>
        <v>2675</v>
      </c>
      <c r="C11" s="14">
        <v>13</v>
      </c>
      <c r="D11" s="14">
        <v>1413</v>
      </c>
      <c r="E11" s="14">
        <v>866</v>
      </c>
      <c r="F11" s="14">
        <v>62</v>
      </c>
      <c r="G11" s="14">
        <v>321</v>
      </c>
      <c r="H11" s="122">
        <f t="shared" si="0"/>
        <v>1</v>
      </c>
      <c r="I11" s="122">
        <f t="shared" si="0"/>
        <v>0.00485981308411215</v>
      </c>
      <c r="J11" s="122">
        <f t="shared" si="0"/>
        <v>0.5282242990654206</v>
      </c>
      <c r="K11" s="122">
        <f t="shared" si="0"/>
        <v>0.32373831775700934</v>
      </c>
      <c r="L11" s="122">
        <f t="shared" si="1"/>
        <v>0.023177570093457944</v>
      </c>
      <c r="M11" s="122">
        <f t="shared" si="1"/>
        <v>0.12</v>
      </c>
      <c r="N11" s="18"/>
    </row>
    <row r="12" spans="1:13" ht="4.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ht="18" customHeight="1">
      <c r="A13" s="206"/>
      <c r="B13" s="177" t="s">
        <v>252</v>
      </c>
      <c r="C13" s="186"/>
      <c r="D13" s="186"/>
      <c r="E13" s="186"/>
      <c r="F13" s="186"/>
      <c r="G13" s="186"/>
      <c r="H13" s="177" t="s">
        <v>253</v>
      </c>
      <c r="I13" s="186"/>
      <c r="J13" s="186"/>
      <c r="K13" s="186"/>
      <c r="L13" s="186"/>
      <c r="M13" s="186"/>
    </row>
    <row r="14" spans="1:13" ht="18" customHeight="1">
      <c r="A14" s="176"/>
      <c r="B14" s="25" t="s">
        <v>210</v>
      </c>
      <c r="C14" s="114" t="s">
        <v>212</v>
      </c>
      <c r="D14" s="25" t="s">
        <v>71</v>
      </c>
      <c r="E14" s="25" t="s">
        <v>72</v>
      </c>
      <c r="F14" s="25" t="s">
        <v>73</v>
      </c>
      <c r="G14" s="25" t="s">
        <v>74</v>
      </c>
      <c r="H14" s="25" t="s">
        <v>210</v>
      </c>
      <c r="I14" s="114" t="s">
        <v>212</v>
      </c>
      <c r="J14" s="25" t="s">
        <v>71</v>
      </c>
      <c r="K14" s="25" t="s">
        <v>72</v>
      </c>
      <c r="L14" s="25" t="s">
        <v>73</v>
      </c>
      <c r="M14" s="25" t="s">
        <v>74</v>
      </c>
    </row>
    <row r="15" spans="1:13" ht="4.5" customHeight="1">
      <c r="A15" s="10"/>
      <c r="B15" s="92"/>
      <c r="C15" s="118" t="s">
        <v>238</v>
      </c>
      <c r="D15" s="118" t="s">
        <v>239</v>
      </c>
      <c r="E15" s="118" t="s">
        <v>240</v>
      </c>
      <c r="F15" s="118" t="s">
        <v>241</v>
      </c>
      <c r="G15" s="118" t="s">
        <v>242</v>
      </c>
      <c r="H15" s="93"/>
      <c r="I15" s="26" t="s">
        <v>243</v>
      </c>
      <c r="J15" s="26" t="s">
        <v>244</v>
      </c>
      <c r="K15" s="26" t="s">
        <v>245</v>
      </c>
      <c r="L15" s="26" t="s">
        <v>246</v>
      </c>
      <c r="M15" s="26" t="s">
        <v>247</v>
      </c>
    </row>
    <row r="16" spans="1:13" ht="18" customHeight="1">
      <c r="A16" s="13">
        <v>1912</v>
      </c>
      <c r="B16" s="96">
        <f>SUMPRODUCT(C16:G16,C8:G8)/B8</f>
        <v>0.4720861912504081</v>
      </c>
      <c r="C16" s="96">
        <v>0.4781022</v>
      </c>
      <c r="D16" s="96">
        <v>0.8325158</v>
      </c>
      <c r="E16" s="96">
        <v>0.1311983</v>
      </c>
      <c r="F16" s="96">
        <v>0</v>
      </c>
      <c r="G16" s="96">
        <v>0</v>
      </c>
      <c r="H16" s="96">
        <f>SUMPRODUCT(I16:M16,I8:M8)/H8</f>
        <v>0.7397975915768853</v>
      </c>
      <c r="I16" s="22">
        <v>0.5547445</v>
      </c>
      <c r="J16" s="22">
        <v>0.5480028</v>
      </c>
      <c r="K16" s="22">
        <v>0.9690083</v>
      </c>
      <c r="L16" s="22">
        <v>1</v>
      </c>
      <c r="M16" s="22">
        <v>1</v>
      </c>
    </row>
    <row r="17" spans="1:13" ht="18" customHeight="1">
      <c r="A17" s="13">
        <v>1922</v>
      </c>
      <c r="B17" s="96">
        <f>SUMPRODUCT(C17:G17,C9:G9)/B9</f>
        <v>0.49552008402804815</v>
      </c>
      <c r="C17" s="96">
        <v>0.2727273</v>
      </c>
      <c r="D17" s="96">
        <v>0.8509834</v>
      </c>
      <c r="E17" s="96">
        <v>0.1589628</v>
      </c>
      <c r="F17" s="96">
        <v>0</v>
      </c>
      <c r="G17" s="96">
        <v>0.0095238</v>
      </c>
      <c r="H17" s="96">
        <f>SUMPRODUCT(I17:M17,I9:M9)/H9</f>
        <v>0.7647059111024542</v>
      </c>
      <c r="I17" s="22">
        <v>0.8181818</v>
      </c>
      <c r="J17" s="22">
        <v>0.5733737</v>
      </c>
      <c r="K17" s="22">
        <v>0.9594138</v>
      </c>
      <c r="L17" s="22">
        <v>1</v>
      </c>
      <c r="M17" s="22">
        <v>0.9936508</v>
      </c>
    </row>
    <row r="18" spans="1:13" ht="18" customHeight="1">
      <c r="A18" s="13">
        <v>1927</v>
      </c>
      <c r="B18" s="96">
        <f>SUMPRODUCT(C18:G18,C10:G10)/B10</f>
        <v>0.494408971086262</v>
      </c>
      <c r="C18" s="96">
        <v>0</v>
      </c>
      <c r="D18" s="96">
        <v>0.8425077</v>
      </c>
      <c r="E18" s="96">
        <v>0.1543062</v>
      </c>
      <c r="F18" s="96">
        <v>0.0465116</v>
      </c>
      <c r="G18" s="96">
        <v>0.0166667</v>
      </c>
      <c r="H18" s="96">
        <f>SUMPRODUCT(I18:M18,I10:M10)/H10</f>
        <v>0.7531948674520766</v>
      </c>
      <c r="I18" s="22">
        <v>1</v>
      </c>
      <c r="J18" s="22">
        <v>0.5619266</v>
      </c>
      <c r="K18" s="22">
        <v>0.9509569</v>
      </c>
      <c r="L18" s="22">
        <v>0.9534883</v>
      </c>
      <c r="M18" s="22">
        <v>0.9933333</v>
      </c>
    </row>
    <row r="19" spans="1:13" ht="18" customHeight="1">
      <c r="A19" s="13">
        <v>1932</v>
      </c>
      <c r="B19" s="96">
        <f>SUMPRODUCT(C19:G19,C11:G11)/B11</f>
        <v>0.5095327096074767</v>
      </c>
      <c r="C19" s="96">
        <v>0</v>
      </c>
      <c r="D19" s="96">
        <v>0.8690729</v>
      </c>
      <c r="E19" s="96">
        <v>0.147806</v>
      </c>
      <c r="F19" s="96">
        <v>0.0322581</v>
      </c>
      <c r="G19" s="96">
        <v>0.0155763</v>
      </c>
      <c r="H19" s="96">
        <f>SUMPRODUCT(I19:M19,I11:M11)/H11</f>
        <v>0.7465420277383178</v>
      </c>
      <c r="I19" s="22">
        <v>1</v>
      </c>
      <c r="J19" s="22">
        <v>0.5463552</v>
      </c>
      <c r="K19" s="22">
        <v>0.9595843</v>
      </c>
      <c r="L19" s="22">
        <v>0.983871</v>
      </c>
      <c r="M19" s="22">
        <v>0.9968848</v>
      </c>
    </row>
    <row r="20" spans="1:13" ht="4.5" customHeight="1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ht="15">
      <c r="A21" s="206"/>
      <c r="B21" s="177" t="s">
        <v>250</v>
      </c>
      <c r="C21" s="186"/>
      <c r="D21" s="186"/>
      <c r="E21" s="186"/>
      <c r="F21" s="186"/>
      <c r="G21" s="186"/>
      <c r="H21" s="177" t="s">
        <v>251</v>
      </c>
      <c r="I21" s="186"/>
      <c r="J21" s="186"/>
      <c r="K21" s="186"/>
      <c r="L21" s="186"/>
      <c r="M21" s="186"/>
    </row>
    <row r="22" spans="1:13" ht="15">
      <c r="A22" s="176"/>
      <c r="B22" s="25" t="s">
        <v>210</v>
      </c>
      <c r="C22" s="114" t="s">
        <v>212</v>
      </c>
      <c r="D22" s="25" t="s">
        <v>71</v>
      </c>
      <c r="E22" s="25" t="s">
        <v>72</v>
      </c>
      <c r="F22" s="25" t="s">
        <v>73</v>
      </c>
      <c r="G22" s="25" t="s">
        <v>74</v>
      </c>
      <c r="H22" s="25" t="s">
        <v>210</v>
      </c>
      <c r="I22" s="114" t="s">
        <v>212</v>
      </c>
      <c r="J22" s="25" t="s">
        <v>71</v>
      </c>
      <c r="K22" s="25" t="s">
        <v>72</v>
      </c>
      <c r="L22" s="25" t="s">
        <v>73</v>
      </c>
      <c r="M22" s="25" t="s">
        <v>74</v>
      </c>
    </row>
    <row r="23" spans="1:13" ht="1.5" customHeight="1">
      <c r="A23" s="10"/>
      <c r="B23" s="92"/>
      <c r="C23" s="118" t="s">
        <v>238</v>
      </c>
      <c r="D23" s="118" t="s">
        <v>239</v>
      </c>
      <c r="E23" s="118" t="s">
        <v>240</v>
      </c>
      <c r="F23" s="118" t="s">
        <v>241</v>
      </c>
      <c r="G23" s="118" t="s">
        <v>242</v>
      </c>
      <c r="H23" s="93" t="s">
        <v>249</v>
      </c>
      <c r="I23" s="26" t="s">
        <v>243</v>
      </c>
      <c r="J23" s="26" t="s">
        <v>244</v>
      </c>
      <c r="K23" s="26" t="s">
        <v>245</v>
      </c>
      <c r="L23" s="26" t="s">
        <v>246</v>
      </c>
      <c r="M23" s="26" t="s">
        <v>247</v>
      </c>
    </row>
    <row r="24" spans="1:13" ht="15">
      <c r="A24" s="13">
        <v>1912</v>
      </c>
      <c r="B24" s="96">
        <v>0.4838364</v>
      </c>
      <c r="C24" s="96">
        <v>0.4381323</v>
      </c>
      <c r="D24" s="96">
        <v>0.8429633</v>
      </c>
      <c r="E24" s="96">
        <v>0.1178847</v>
      </c>
      <c r="F24" s="96">
        <v>0</v>
      </c>
      <c r="G24" s="96">
        <v>0</v>
      </c>
      <c r="H24" s="96">
        <v>0.6749756</v>
      </c>
      <c r="I24" s="22">
        <v>0.5875486</v>
      </c>
      <c r="J24" s="22">
        <v>0.4438712</v>
      </c>
      <c r="K24" s="22">
        <v>0.9585016</v>
      </c>
      <c r="L24" s="22">
        <v>1</v>
      </c>
      <c r="M24" s="22">
        <v>1</v>
      </c>
    </row>
    <row r="25" spans="1:13" ht="15">
      <c r="A25" s="13">
        <v>1922</v>
      </c>
      <c r="B25" s="96">
        <v>0.51393</v>
      </c>
      <c r="C25" s="96">
        <v>0.2222222</v>
      </c>
      <c r="D25" s="96">
        <v>0.8751686</v>
      </c>
      <c r="E25" s="96">
        <v>0.1509618</v>
      </c>
      <c r="F25" s="96">
        <v>0</v>
      </c>
      <c r="G25" s="96">
        <v>0.0105342</v>
      </c>
      <c r="H25" s="96">
        <v>0.6961935</v>
      </c>
      <c r="I25" s="22">
        <v>0.8888889</v>
      </c>
      <c r="J25" s="22">
        <v>0.4596417</v>
      </c>
      <c r="K25" s="22">
        <v>0.9484839</v>
      </c>
      <c r="L25" s="22">
        <v>1</v>
      </c>
      <c r="M25" s="22">
        <v>0.9954853</v>
      </c>
    </row>
    <row r="26" spans="1:13" ht="15">
      <c r="A26" s="13">
        <v>1927</v>
      </c>
      <c r="B26" s="96">
        <v>0.5096022</v>
      </c>
      <c r="C26" s="96">
        <v>0</v>
      </c>
      <c r="D26" s="96">
        <v>0.8679025</v>
      </c>
      <c r="E26" s="96">
        <v>0.1339662</v>
      </c>
      <c r="F26" s="96">
        <v>0.0718563</v>
      </c>
      <c r="G26" s="96">
        <v>0.0115741</v>
      </c>
      <c r="H26" s="96">
        <v>0.6637632</v>
      </c>
      <c r="I26" s="22">
        <v>1</v>
      </c>
      <c r="J26" s="22">
        <v>0.416</v>
      </c>
      <c r="K26" s="22">
        <v>0.9331927</v>
      </c>
      <c r="L26" s="22">
        <v>0.9281437</v>
      </c>
      <c r="M26" s="22">
        <v>0.9930556</v>
      </c>
    </row>
    <row r="27" spans="1:13" ht="15">
      <c r="A27" s="13">
        <v>1932</v>
      </c>
      <c r="B27" s="96">
        <v>0.5276863</v>
      </c>
      <c r="C27" s="96">
        <v>0</v>
      </c>
      <c r="D27" s="96">
        <v>0.8886999</v>
      </c>
      <c r="E27" s="96">
        <v>0.1417047</v>
      </c>
      <c r="F27" s="96">
        <v>0.0350877</v>
      </c>
      <c r="G27" s="96">
        <v>0.0092736</v>
      </c>
      <c r="H27" s="96">
        <v>0.6641622</v>
      </c>
      <c r="I27" s="22">
        <v>1</v>
      </c>
      <c r="J27" s="22">
        <v>0.4159108</v>
      </c>
      <c r="K27" s="22">
        <v>0.9414241</v>
      </c>
      <c r="L27" s="22">
        <v>0.9824561</v>
      </c>
      <c r="M27" s="22">
        <v>0.9992272</v>
      </c>
    </row>
    <row r="28" spans="1:13" ht="1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</sheetData>
  <mergeCells count="11">
    <mergeCell ref="A3:M3"/>
    <mergeCell ref="B4:M4"/>
    <mergeCell ref="A5:A6"/>
    <mergeCell ref="B5:G5"/>
    <mergeCell ref="H5:M5"/>
    <mergeCell ref="H13:M13"/>
    <mergeCell ref="A21:A22"/>
    <mergeCell ref="B21:G21"/>
    <mergeCell ref="H21:M21"/>
    <mergeCell ref="A13:A14"/>
    <mergeCell ref="B13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workbookViewId="0" topLeftCell="A1">
      <selection activeCell="A1" sqref="A1"/>
    </sheetView>
  </sheetViews>
  <sheetFormatPr defaultColWidth="11.5546875" defaultRowHeight="15"/>
  <cols>
    <col min="1" max="17" width="5.77734375" style="0" customWidth="1"/>
    <col min="18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7" ht="18" customHeight="1" thickTop="1">
      <c r="A3" s="167" t="s">
        <v>273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  <c r="O3" s="169"/>
      <c r="P3" s="169"/>
      <c r="Q3" s="169"/>
    </row>
    <row r="4" spans="1:13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7" ht="18" customHeight="1">
      <c r="A5" s="206"/>
      <c r="B5" s="177" t="s">
        <v>255</v>
      </c>
      <c r="C5" s="186"/>
      <c r="D5" s="186"/>
      <c r="E5" s="186"/>
      <c r="F5" s="186"/>
      <c r="G5" s="186"/>
      <c r="H5" s="186"/>
      <c r="I5" s="186"/>
      <c r="J5" s="177" t="s">
        <v>256</v>
      </c>
      <c r="K5" s="186"/>
      <c r="L5" s="186"/>
      <c r="M5" s="186"/>
      <c r="N5" s="186"/>
      <c r="O5" s="186"/>
      <c r="P5" s="186"/>
      <c r="Q5" s="186"/>
    </row>
    <row r="6" spans="1:17" ht="18" customHeight="1">
      <c r="A6" s="176"/>
      <c r="B6" s="25" t="s">
        <v>210</v>
      </c>
      <c r="C6" s="33" t="s">
        <v>96</v>
      </c>
      <c r="D6" s="33" t="s">
        <v>97</v>
      </c>
      <c r="E6" s="33" t="s">
        <v>98</v>
      </c>
      <c r="F6" s="33" t="s">
        <v>99</v>
      </c>
      <c r="G6" s="33" t="s">
        <v>100</v>
      </c>
      <c r="H6" s="33" t="s">
        <v>101</v>
      </c>
      <c r="I6" s="35" t="s">
        <v>102</v>
      </c>
      <c r="J6" s="25" t="s">
        <v>210</v>
      </c>
      <c r="K6" s="33" t="s">
        <v>96</v>
      </c>
      <c r="L6" s="33" t="s">
        <v>97</v>
      </c>
      <c r="M6" s="33" t="s">
        <v>98</v>
      </c>
      <c r="N6" s="33" t="s">
        <v>99</v>
      </c>
      <c r="O6" s="33" t="s">
        <v>100</v>
      </c>
      <c r="P6" s="33" t="s">
        <v>101</v>
      </c>
      <c r="Q6" s="35" t="s">
        <v>102</v>
      </c>
    </row>
    <row r="7" spans="1:17" ht="18" customHeight="1">
      <c r="A7" s="109"/>
      <c r="B7" s="237" t="s">
        <v>254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</row>
    <row r="8" spans="1:17" ht="4.5" customHeight="1">
      <c r="A8" s="10"/>
      <c r="B8" s="12" t="s">
        <v>123</v>
      </c>
      <c r="C8" s="12" t="s">
        <v>257</v>
      </c>
      <c r="D8" s="12" t="s">
        <v>258</v>
      </c>
      <c r="E8" s="12" t="s">
        <v>259</v>
      </c>
      <c r="F8" s="12" t="s">
        <v>260</v>
      </c>
      <c r="G8" s="12" t="s">
        <v>261</v>
      </c>
      <c r="H8" t="s">
        <v>262</v>
      </c>
      <c r="I8" s="26" t="s">
        <v>263</v>
      </c>
      <c r="J8" s="127"/>
      <c r="K8" s="26" t="s">
        <v>264</v>
      </c>
      <c r="L8" s="26" t="s">
        <v>265</v>
      </c>
      <c r="M8" s="26" t="s">
        <v>266</v>
      </c>
      <c r="N8" s="126" t="s">
        <v>267</v>
      </c>
      <c r="O8" s="126" t="s">
        <v>268</v>
      </c>
      <c r="P8" s="126" t="s">
        <v>269</v>
      </c>
      <c r="Q8" s="126" t="s">
        <v>270</v>
      </c>
    </row>
    <row r="9" spans="1:17" ht="18" customHeight="1">
      <c r="A9" s="13">
        <v>1912</v>
      </c>
      <c r="B9" s="22">
        <f>TableA14!D24</f>
        <v>0.8429633</v>
      </c>
      <c r="C9" s="22"/>
      <c r="D9" s="22">
        <v>0.8325123</v>
      </c>
      <c r="E9" s="22">
        <v>0.8704082</v>
      </c>
      <c r="F9" s="22">
        <v>0.8196721</v>
      </c>
      <c r="G9" s="22">
        <v>0.8274268</v>
      </c>
      <c r="H9" s="122">
        <v>0.7919463</v>
      </c>
      <c r="I9" s="122">
        <v>0.625</v>
      </c>
      <c r="J9" s="128">
        <f>TableA14!J24</f>
        <v>0.4438712</v>
      </c>
      <c r="K9" s="22"/>
      <c r="L9" s="22">
        <v>0.3004926</v>
      </c>
      <c r="M9" s="22">
        <v>0.3693877</v>
      </c>
      <c r="N9" s="124">
        <v>0.5362998</v>
      </c>
      <c r="O9" s="124">
        <v>0.7072419</v>
      </c>
      <c r="P9" s="124">
        <v>0.8724832</v>
      </c>
      <c r="Q9" s="124">
        <v>0.875</v>
      </c>
    </row>
    <row r="10" spans="1:17" ht="18" customHeight="1">
      <c r="A10" s="13">
        <v>1922</v>
      </c>
      <c r="B10" s="22">
        <f>TableA14!D25</f>
        <v>0.8751686</v>
      </c>
      <c r="C10" s="22">
        <v>0.8837209</v>
      </c>
      <c r="D10" s="22">
        <v>0.8944724</v>
      </c>
      <c r="E10" s="22">
        <v>0.907455</v>
      </c>
      <c r="F10" s="22">
        <v>0.8495575</v>
      </c>
      <c r="G10" s="22">
        <v>0.8121212</v>
      </c>
      <c r="H10" s="122">
        <v>0.7741935</v>
      </c>
      <c r="I10" s="122">
        <v>0.2727273</v>
      </c>
      <c r="J10" s="128">
        <f>TableA14!J25</f>
        <v>0.4596417</v>
      </c>
      <c r="K10" s="22">
        <v>0.1627907</v>
      </c>
      <c r="L10" s="22">
        <v>0.3266332</v>
      </c>
      <c r="M10" s="22">
        <v>0.4241645</v>
      </c>
      <c r="N10" s="124">
        <v>0.5619469</v>
      </c>
      <c r="O10" s="124">
        <v>0.7909091</v>
      </c>
      <c r="P10" s="124">
        <v>0.8790323</v>
      </c>
      <c r="Q10" s="124">
        <v>1</v>
      </c>
    </row>
    <row r="11" spans="1:17" ht="18" customHeight="1">
      <c r="A11" s="13">
        <v>1927</v>
      </c>
      <c r="B11" s="22">
        <f>TableA14!D26</f>
        <v>0.8679025</v>
      </c>
      <c r="C11" s="22">
        <v>0.9166667</v>
      </c>
      <c r="D11" s="22">
        <v>0.8756757</v>
      </c>
      <c r="E11" s="22">
        <v>0.8922155</v>
      </c>
      <c r="F11" s="22">
        <v>0.8476191</v>
      </c>
      <c r="G11" s="22">
        <v>0.8289242</v>
      </c>
      <c r="H11" s="122">
        <v>0.7024794</v>
      </c>
      <c r="I11" s="122">
        <v>0.5294118</v>
      </c>
      <c r="J11" s="128">
        <f>TableA14!J26</f>
        <v>0.416</v>
      </c>
      <c r="K11" s="22">
        <v>0.5833333</v>
      </c>
      <c r="L11" s="22">
        <v>0.2702703</v>
      </c>
      <c r="M11" s="22">
        <v>0.3253493</v>
      </c>
      <c r="N11" s="124">
        <v>0.5619048</v>
      </c>
      <c r="O11" s="124">
        <v>0.7460318</v>
      </c>
      <c r="P11" s="124">
        <v>0.9421487</v>
      </c>
      <c r="Q11" s="124">
        <v>0.8823529</v>
      </c>
    </row>
    <row r="12" spans="1:17" ht="18" customHeight="1">
      <c r="A12" s="13">
        <v>1932</v>
      </c>
      <c r="B12" s="22">
        <f>TableA14!D27</f>
        <v>0.8886999</v>
      </c>
      <c r="C12" s="22">
        <v>0.8939394</v>
      </c>
      <c r="D12" s="22">
        <v>0.9302949</v>
      </c>
      <c r="E12" s="22">
        <v>0.8739255</v>
      </c>
      <c r="F12" s="22">
        <v>0.8542857</v>
      </c>
      <c r="G12" s="22">
        <v>0.8542056</v>
      </c>
      <c r="H12" s="122">
        <v>0.875</v>
      </c>
      <c r="I12" s="122">
        <v>0.5555556</v>
      </c>
      <c r="J12" s="128">
        <f>TableA14!J27</f>
        <v>0.4159108</v>
      </c>
      <c r="K12" s="22">
        <v>0.2878788</v>
      </c>
      <c r="L12" s="22">
        <v>0.3002681</v>
      </c>
      <c r="M12" s="22">
        <v>0.4068768</v>
      </c>
      <c r="N12" s="124">
        <v>0.5428572</v>
      </c>
      <c r="O12" s="124">
        <v>0.7514018</v>
      </c>
      <c r="P12" s="124">
        <v>0.8846154</v>
      </c>
      <c r="Q12" s="124">
        <v>0.7777778</v>
      </c>
    </row>
    <row r="13" spans="1:17" ht="4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23"/>
      <c r="O13" s="123"/>
      <c r="P13" s="123"/>
      <c r="Q13" s="123"/>
    </row>
    <row r="14" spans="1:17" ht="15">
      <c r="A14" s="109"/>
      <c r="B14" s="237" t="s">
        <v>271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7" ht="1.5" customHeight="1">
      <c r="A15" s="10"/>
      <c r="B15" s="12" t="s">
        <v>248</v>
      </c>
      <c r="C15" s="12" t="s">
        <v>257</v>
      </c>
      <c r="D15" s="12" t="s">
        <v>258</v>
      </c>
      <c r="E15" s="12" t="s">
        <v>259</v>
      </c>
      <c r="F15" s="12" t="s">
        <v>260</v>
      </c>
      <c r="G15" s="12" t="s">
        <v>261</v>
      </c>
      <c r="H15" t="s">
        <v>262</v>
      </c>
      <c r="I15" s="26" t="s">
        <v>263</v>
      </c>
      <c r="J15" s="26" t="s">
        <v>249</v>
      </c>
      <c r="K15" s="26" t="s">
        <v>264</v>
      </c>
      <c r="L15" s="26" t="s">
        <v>265</v>
      </c>
      <c r="M15" s="26" t="s">
        <v>266</v>
      </c>
      <c r="N15" s="126" t="s">
        <v>267</v>
      </c>
      <c r="O15" s="126" t="s">
        <v>268</v>
      </c>
      <c r="P15" s="126" t="s">
        <v>269</v>
      </c>
      <c r="Q15" s="126" t="s">
        <v>270</v>
      </c>
    </row>
    <row r="16" spans="1:17" ht="15">
      <c r="A16" s="13">
        <v>1912</v>
      </c>
      <c r="B16" s="22">
        <v>0.8561306</v>
      </c>
      <c r="C16" s="22"/>
      <c r="D16" s="22">
        <v>0.8203125</v>
      </c>
      <c r="E16" s="22">
        <v>0.897474</v>
      </c>
      <c r="F16" s="22">
        <v>0.8221477</v>
      </c>
      <c r="G16" s="22">
        <v>0.849642</v>
      </c>
      <c r="H16" s="122">
        <v>0.8285714</v>
      </c>
      <c r="I16" s="122">
        <v>0.6666667</v>
      </c>
      <c r="J16" s="128">
        <v>0.4436229</v>
      </c>
      <c r="K16" s="22"/>
      <c r="L16" s="22">
        <v>0.2890625</v>
      </c>
      <c r="M16" s="22">
        <v>0.3610698</v>
      </c>
      <c r="N16" s="124">
        <v>0.557047</v>
      </c>
      <c r="O16" s="124">
        <v>0.7159904</v>
      </c>
      <c r="P16" s="124">
        <v>0.8476191</v>
      </c>
      <c r="Q16" s="124">
        <v>0.9166667</v>
      </c>
    </row>
    <row r="17" spans="1:17" ht="15">
      <c r="A17" s="13">
        <v>1922</v>
      </c>
      <c r="B17" s="22">
        <v>0.8829727</v>
      </c>
      <c r="C17" s="22">
        <v>0.9032258</v>
      </c>
      <c r="D17" s="22">
        <v>0.9111111</v>
      </c>
      <c r="E17" s="22">
        <v>0.9169961</v>
      </c>
      <c r="F17" s="22">
        <v>0.85</v>
      </c>
      <c r="G17" s="22">
        <v>0.8050458</v>
      </c>
      <c r="H17" s="122">
        <v>0.7816092</v>
      </c>
      <c r="I17" s="122">
        <v>0.2222222</v>
      </c>
      <c r="J17" s="128">
        <v>0.4484624</v>
      </c>
      <c r="K17" s="22">
        <v>0.1612903</v>
      </c>
      <c r="L17" s="22">
        <v>0.3111111</v>
      </c>
      <c r="M17" s="22">
        <v>0.4031621</v>
      </c>
      <c r="N17" s="124">
        <v>0.55</v>
      </c>
      <c r="O17" s="124">
        <v>0.8119266</v>
      </c>
      <c r="P17" s="124">
        <v>0.8735632</v>
      </c>
      <c r="Q17" s="124">
        <v>1</v>
      </c>
    </row>
    <row r="18" spans="1:17" ht="15">
      <c r="A18" s="13">
        <v>1927</v>
      </c>
      <c r="B18" s="22">
        <v>0.8725333</v>
      </c>
      <c r="C18" s="22">
        <v>0.9090909</v>
      </c>
      <c r="D18" s="22">
        <v>0.8661972</v>
      </c>
      <c r="E18" s="22">
        <v>0.9050279</v>
      </c>
      <c r="F18" s="22">
        <v>0.8552632</v>
      </c>
      <c r="G18" s="22">
        <v>0.8467532</v>
      </c>
      <c r="H18" s="122">
        <v>0.6818182</v>
      </c>
      <c r="I18" s="122">
        <v>0.4615385</v>
      </c>
      <c r="J18" s="128">
        <v>0.4144</v>
      </c>
      <c r="K18" s="22">
        <v>0.6363636</v>
      </c>
      <c r="L18" s="22">
        <v>0.2746479</v>
      </c>
      <c r="M18" s="22">
        <v>0.3184358</v>
      </c>
      <c r="N18" s="124">
        <v>0.5789474</v>
      </c>
      <c r="O18" s="124">
        <v>0.7324675</v>
      </c>
      <c r="P18" s="124">
        <v>0.9545454</v>
      </c>
      <c r="Q18" s="124">
        <v>0.9230769</v>
      </c>
    </row>
    <row r="19" spans="1:17" ht="15">
      <c r="A19" s="13">
        <v>1932</v>
      </c>
      <c r="B19" s="22">
        <v>0.8851913</v>
      </c>
      <c r="C19" s="22">
        <v>0.89</v>
      </c>
      <c r="D19" s="22">
        <v>0.9262295</v>
      </c>
      <c r="E19" s="22">
        <v>0.8711111</v>
      </c>
      <c r="F19" s="22">
        <v>0.8506224</v>
      </c>
      <c r="G19" s="22">
        <v>0.8508287</v>
      </c>
      <c r="H19" s="122">
        <v>0.8987342</v>
      </c>
      <c r="I19" s="122">
        <v>0.4285714</v>
      </c>
      <c r="J19" s="128">
        <v>0.4126456</v>
      </c>
      <c r="K19" s="22">
        <v>0.3</v>
      </c>
      <c r="L19" s="22">
        <v>0.2663935</v>
      </c>
      <c r="M19" s="22">
        <v>0.4088889</v>
      </c>
      <c r="N19" s="124">
        <v>0.560166</v>
      </c>
      <c r="O19" s="124">
        <v>0.7596685</v>
      </c>
      <c r="P19" s="124">
        <v>0.886076</v>
      </c>
      <c r="Q19" s="124">
        <v>0.7142857</v>
      </c>
    </row>
    <row r="20" spans="1:17" ht="15">
      <c r="A20" s="109"/>
      <c r="B20" s="237" t="s">
        <v>272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</row>
    <row r="21" spans="1:17" ht="1.5" customHeight="1">
      <c r="A21" s="10"/>
      <c r="B21" s="12" t="s">
        <v>248</v>
      </c>
      <c r="C21" s="12" t="s">
        <v>257</v>
      </c>
      <c r="D21" s="12" t="s">
        <v>258</v>
      </c>
      <c r="E21" s="12" t="s">
        <v>259</v>
      </c>
      <c r="F21" s="12" t="s">
        <v>260</v>
      </c>
      <c r="G21" s="12" t="s">
        <v>261</v>
      </c>
      <c r="H21" t="s">
        <v>262</v>
      </c>
      <c r="I21" s="26" t="s">
        <v>263</v>
      </c>
      <c r="J21" s="26" t="s">
        <v>249</v>
      </c>
      <c r="K21" s="26" t="s">
        <v>264</v>
      </c>
      <c r="L21" s="26" t="s">
        <v>265</v>
      </c>
      <c r="M21" s="26" t="s">
        <v>266</v>
      </c>
      <c r="N21" s="126" t="s">
        <v>267</v>
      </c>
      <c r="O21" s="126" t="s">
        <v>268</v>
      </c>
      <c r="P21" s="126" t="s">
        <v>269</v>
      </c>
      <c r="Q21" s="126" t="s">
        <v>270</v>
      </c>
    </row>
    <row r="22" spans="1:17" ht="15">
      <c r="A22" s="13">
        <v>1912</v>
      </c>
      <c r="B22" s="22">
        <v>0.81625</v>
      </c>
      <c r="C22" s="22"/>
      <c r="D22" s="22">
        <v>0.8533334</v>
      </c>
      <c r="E22" s="22">
        <v>0.8110749</v>
      </c>
      <c r="F22" s="22">
        <v>0.8139535</v>
      </c>
      <c r="G22" s="22">
        <v>0.7869565</v>
      </c>
      <c r="H22" s="122">
        <v>0.7045454</v>
      </c>
      <c r="I22" s="122">
        <v>0.5</v>
      </c>
      <c r="J22" s="128">
        <v>0.444375</v>
      </c>
      <c r="K22" s="22"/>
      <c r="L22" s="22">
        <v>0.32</v>
      </c>
      <c r="M22" s="22">
        <v>0.3876221</v>
      </c>
      <c r="N22" s="124">
        <v>0.4883721</v>
      </c>
      <c r="O22" s="124">
        <v>0.6913043</v>
      </c>
      <c r="P22" s="124">
        <v>0.9318182</v>
      </c>
      <c r="Q22" s="124">
        <v>0.75</v>
      </c>
    </row>
    <row r="23" spans="1:17" ht="15">
      <c r="A23" s="13">
        <v>1922</v>
      </c>
      <c r="B23" s="22">
        <v>0.8588446</v>
      </c>
      <c r="C23" s="22">
        <v>0.8333333</v>
      </c>
      <c r="D23" s="22">
        <v>0.859375</v>
      </c>
      <c r="E23" s="22">
        <v>0.8897059</v>
      </c>
      <c r="F23" s="22">
        <v>0.8484849</v>
      </c>
      <c r="G23" s="22">
        <v>0.8258929</v>
      </c>
      <c r="H23" s="122">
        <v>0.7567568</v>
      </c>
      <c r="I23" s="122">
        <v>0.5</v>
      </c>
      <c r="J23" s="128">
        <v>0.4830256</v>
      </c>
      <c r="K23" s="22">
        <v>0.1666667</v>
      </c>
      <c r="L23" s="22">
        <v>0.359375</v>
      </c>
      <c r="M23" s="22">
        <v>0.4632353</v>
      </c>
      <c r="N23" s="124">
        <v>0.5909091</v>
      </c>
      <c r="O23" s="124">
        <v>0.75</v>
      </c>
      <c r="P23" s="124">
        <v>0.8918919</v>
      </c>
      <c r="Q23" s="124">
        <v>1</v>
      </c>
    </row>
    <row r="24" spans="1:17" ht="15">
      <c r="A24" s="13">
        <v>1927</v>
      </c>
      <c r="B24" s="22">
        <v>0.8552727</v>
      </c>
      <c r="C24" s="22">
        <v>1</v>
      </c>
      <c r="D24" s="22">
        <v>0.9069768</v>
      </c>
      <c r="E24" s="22">
        <v>0.8601398</v>
      </c>
      <c r="F24" s="22">
        <v>0.8275862</v>
      </c>
      <c r="G24" s="22">
        <v>0.7912088</v>
      </c>
      <c r="H24" s="122">
        <v>0.7575758</v>
      </c>
      <c r="I24" s="122">
        <v>0.75</v>
      </c>
      <c r="J24" s="128">
        <v>0.4203636</v>
      </c>
      <c r="K24" s="22">
        <v>0</v>
      </c>
      <c r="L24" s="22">
        <v>0.255814</v>
      </c>
      <c r="M24" s="22">
        <v>0.3426574</v>
      </c>
      <c r="N24" s="124">
        <v>0.5172414</v>
      </c>
      <c r="O24" s="124">
        <v>0.7747253</v>
      </c>
      <c r="P24" s="124">
        <v>0.9090909</v>
      </c>
      <c r="Q24" s="124">
        <v>0.75</v>
      </c>
    </row>
    <row r="25" spans="1:17" ht="15">
      <c r="A25" s="13">
        <v>1932</v>
      </c>
      <c r="B25" s="22">
        <v>0.8962041</v>
      </c>
      <c r="C25" s="22">
        <v>0.90625</v>
      </c>
      <c r="D25" s="22">
        <v>0.9379845</v>
      </c>
      <c r="E25" s="22">
        <v>0.8790323</v>
      </c>
      <c r="F25" s="22">
        <v>0.8623853</v>
      </c>
      <c r="G25" s="22">
        <v>0.8612717</v>
      </c>
      <c r="H25" s="122">
        <v>0.8</v>
      </c>
      <c r="I25" s="122">
        <v>1</v>
      </c>
      <c r="J25" s="128">
        <v>0.4228944</v>
      </c>
      <c r="K25" s="22">
        <v>0.25</v>
      </c>
      <c r="L25" s="22">
        <v>0.3643411</v>
      </c>
      <c r="M25" s="22">
        <v>0.4032258</v>
      </c>
      <c r="N25" s="124">
        <v>0.5045872</v>
      </c>
      <c r="O25" s="124">
        <v>0.734104</v>
      </c>
      <c r="P25" s="124">
        <v>0.88</v>
      </c>
      <c r="Q25" s="124">
        <v>1</v>
      </c>
    </row>
  </sheetData>
  <mergeCells count="8">
    <mergeCell ref="A3:Q3"/>
    <mergeCell ref="B7:Q7"/>
    <mergeCell ref="B14:Q14"/>
    <mergeCell ref="B20:Q20"/>
    <mergeCell ref="B4:M4"/>
    <mergeCell ref="A5:A6"/>
    <mergeCell ref="B5:I5"/>
    <mergeCell ref="J5:Q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workbookViewId="0" topLeftCell="A2">
      <pane xSplit="1" ySplit="8" topLeftCell="B10" activePane="bottomRight" state="frozen"/>
      <selection pane="topLeft" activeCell="A2" sqref="A2"/>
      <selection pane="topRight" activeCell="B2" sqref="B2"/>
      <selection pane="bottomLeft" activeCell="A10" sqref="A10"/>
      <selection pane="bottomRight" activeCell="Q19" sqref="Q19"/>
    </sheetView>
  </sheetViews>
  <sheetFormatPr defaultColWidth="11.5546875" defaultRowHeight="15"/>
  <cols>
    <col min="1" max="1" width="4.77734375" style="0" customWidth="1"/>
    <col min="2" max="3" width="5.77734375" style="0" customWidth="1"/>
    <col min="4" max="5" width="3.77734375" style="0" customWidth="1"/>
    <col min="6" max="6" width="6.3359375" style="0" customWidth="1"/>
    <col min="7" max="17" width="4.77734375" style="0" customWidth="1"/>
    <col min="18" max="18" width="5.3359375" style="0" customWidth="1"/>
    <col min="19" max="29" width="4.77734375" style="0" customWidth="1"/>
    <col min="30" max="33" width="6.77734375" style="0" customWidth="1"/>
    <col min="34" max="37" width="10.77734375" style="0" customWidth="1"/>
    <col min="38" max="16384" width="8.88671875" style="0" customWidth="1"/>
  </cols>
  <sheetData>
    <row r="1" spans="1:22" ht="15">
      <c r="A1" s="82"/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8" customHeight="1" thickTop="1">
      <c r="A3" s="167" t="s">
        <v>317</v>
      </c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3" ht="18" customHeight="1">
      <c r="A4" s="4"/>
      <c r="B4" s="4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85"/>
    </row>
    <row r="5" spans="1:29" ht="18" customHeight="1">
      <c r="A5" s="231"/>
      <c r="B5" s="222" t="s">
        <v>156</v>
      </c>
      <c r="C5" s="222" t="s">
        <v>147</v>
      </c>
      <c r="D5" s="219" t="s">
        <v>169</v>
      </c>
      <c r="E5" s="219" t="s">
        <v>170</v>
      </c>
      <c r="F5" s="222" t="s">
        <v>146</v>
      </c>
      <c r="G5" s="222" t="s">
        <v>149</v>
      </c>
      <c r="H5" s="219" t="s">
        <v>130</v>
      </c>
      <c r="I5" s="222" t="s">
        <v>150</v>
      </c>
      <c r="J5" s="219" t="s">
        <v>131</v>
      </c>
      <c r="K5" s="219" t="s">
        <v>153</v>
      </c>
      <c r="L5" s="222" t="s">
        <v>151</v>
      </c>
      <c r="M5" s="219" t="s">
        <v>132</v>
      </c>
      <c r="N5" s="222" t="s">
        <v>164</v>
      </c>
      <c r="O5" s="234" t="s">
        <v>133</v>
      </c>
      <c r="P5" s="222" t="s">
        <v>152</v>
      </c>
      <c r="Q5" s="219" t="s">
        <v>155</v>
      </c>
      <c r="R5" s="219" t="s">
        <v>157</v>
      </c>
      <c r="S5" s="219" t="s">
        <v>134</v>
      </c>
      <c r="T5" s="219" t="s">
        <v>154</v>
      </c>
      <c r="U5" s="222" t="s">
        <v>148</v>
      </c>
      <c r="V5" s="225" t="s">
        <v>167</v>
      </c>
      <c r="W5" s="97"/>
      <c r="X5" s="97"/>
      <c r="Y5" s="97"/>
      <c r="Z5" s="97"/>
      <c r="AA5" s="97"/>
      <c r="AB5" s="97"/>
      <c r="AC5" s="97"/>
    </row>
    <row r="6" spans="1:29" ht="18" customHeight="1">
      <c r="A6" s="232"/>
      <c r="B6" s="223"/>
      <c r="C6" s="223"/>
      <c r="D6" s="220"/>
      <c r="E6" s="220"/>
      <c r="F6" s="223"/>
      <c r="G6" s="223"/>
      <c r="H6" s="220"/>
      <c r="I6" s="223"/>
      <c r="J6" s="220"/>
      <c r="K6" s="220"/>
      <c r="L6" s="223"/>
      <c r="M6" s="220"/>
      <c r="N6" s="223"/>
      <c r="O6" s="235"/>
      <c r="P6" s="223"/>
      <c r="Q6" s="220"/>
      <c r="R6" s="220"/>
      <c r="S6" s="220"/>
      <c r="T6" s="220"/>
      <c r="U6" s="223"/>
      <c r="V6" s="226"/>
      <c r="W6" s="97"/>
      <c r="X6" s="97"/>
      <c r="Y6" s="97"/>
      <c r="Z6" s="97"/>
      <c r="AA6" s="97"/>
      <c r="AB6" s="97"/>
      <c r="AC6" s="97"/>
    </row>
    <row r="7" spans="1:29" ht="18" customHeight="1">
      <c r="A7" s="232"/>
      <c r="B7" s="223"/>
      <c r="C7" s="223"/>
      <c r="D7" s="220"/>
      <c r="E7" s="220"/>
      <c r="F7" s="223"/>
      <c r="G7" s="223"/>
      <c r="H7" s="220"/>
      <c r="I7" s="223"/>
      <c r="J7" s="220"/>
      <c r="K7" s="220"/>
      <c r="L7" s="223"/>
      <c r="M7" s="220"/>
      <c r="N7" s="223"/>
      <c r="O7" s="235"/>
      <c r="P7" s="223"/>
      <c r="Q7" s="220"/>
      <c r="R7" s="220"/>
      <c r="S7" s="220"/>
      <c r="T7" s="220"/>
      <c r="U7" s="223"/>
      <c r="V7" s="226"/>
      <c r="W7" s="97"/>
      <c r="X7" s="97"/>
      <c r="Y7" s="97"/>
      <c r="Z7" s="97"/>
      <c r="AA7" s="97"/>
      <c r="AB7" s="97"/>
      <c r="AC7" s="97"/>
    </row>
    <row r="8" spans="1:29" ht="18" customHeight="1">
      <c r="A8" s="232"/>
      <c r="B8" s="224"/>
      <c r="C8" s="224"/>
      <c r="D8" s="221"/>
      <c r="E8" s="221"/>
      <c r="F8" s="224"/>
      <c r="G8" s="224"/>
      <c r="H8" s="221"/>
      <c r="I8" s="224"/>
      <c r="J8" s="221"/>
      <c r="K8" s="221"/>
      <c r="L8" s="224"/>
      <c r="M8" s="221"/>
      <c r="N8" s="224"/>
      <c r="O8" s="236"/>
      <c r="P8" s="224"/>
      <c r="Q8" s="221"/>
      <c r="R8" s="221"/>
      <c r="S8" s="221"/>
      <c r="T8" s="221"/>
      <c r="U8" s="224"/>
      <c r="V8" s="227"/>
      <c r="W8" s="97"/>
      <c r="X8" s="97"/>
      <c r="Y8" s="97"/>
      <c r="Z8" s="97"/>
      <c r="AA8" s="97"/>
      <c r="AB8" s="97"/>
      <c r="AC8" s="97"/>
    </row>
    <row r="9" spans="1:29" ht="18" customHeight="1">
      <c r="A9" s="233"/>
      <c r="B9" s="228" t="s">
        <v>296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30"/>
      <c r="W9" s="97"/>
      <c r="X9" s="97"/>
      <c r="Y9" s="97"/>
      <c r="Z9" s="97"/>
      <c r="AA9" s="97"/>
      <c r="AB9" s="97"/>
      <c r="AC9" s="97"/>
    </row>
    <row r="10" spans="1:29" ht="18" customHeight="1">
      <c r="A10" s="98"/>
      <c r="B10" s="216" t="s">
        <v>338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8"/>
      <c r="W10" s="97"/>
      <c r="X10" s="97"/>
      <c r="Y10" s="97"/>
      <c r="Z10" s="97"/>
      <c r="AA10" s="97"/>
      <c r="AB10" s="97"/>
      <c r="AC10" s="97"/>
    </row>
    <row r="11" spans="1:21" ht="4.5" customHeight="1">
      <c r="A11" s="10"/>
      <c r="B11" s="99" t="s">
        <v>276</v>
      </c>
      <c r="C11" s="100" t="s">
        <v>277</v>
      </c>
      <c r="D11" s="100" t="s">
        <v>278</v>
      </c>
      <c r="E11" s="100" t="s">
        <v>279</v>
      </c>
      <c r="F11" s="100" t="s">
        <v>280</v>
      </c>
      <c r="G11" s="100" t="s">
        <v>281</v>
      </c>
      <c r="H11" s="101" t="s">
        <v>282</v>
      </c>
      <c r="I11" s="101" t="s">
        <v>283</v>
      </c>
      <c r="J11" s="101" t="s">
        <v>284</v>
      </c>
      <c r="K11" s="101" t="s">
        <v>285</v>
      </c>
      <c r="L11" s="101" t="s">
        <v>286</v>
      </c>
      <c r="M11" s="101" t="s">
        <v>287</v>
      </c>
      <c r="N11" s="101" t="s">
        <v>288</v>
      </c>
      <c r="O11" s="101" t="s">
        <v>289</v>
      </c>
      <c r="P11" s="101" t="s">
        <v>290</v>
      </c>
      <c r="Q11" s="101" t="s">
        <v>291</v>
      </c>
      <c r="R11" s="101" t="s">
        <v>292</v>
      </c>
      <c r="S11" s="101" t="s">
        <v>293</v>
      </c>
      <c r="T11" s="101" t="s">
        <v>294</v>
      </c>
      <c r="U11" s="102" t="s">
        <v>295</v>
      </c>
    </row>
    <row r="12" spans="1:22" ht="18" customHeight="1">
      <c r="A12" s="13">
        <v>1912</v>
      </c>
      <c r="B12" s="103">
        <v>0.0589586</v>
      </c>
      <c r="C12" s="80">
        <v>0.2751738</v>
      </c>
      <c r="D12" s="104">
        <v>0.2123838</v>
      </c>
      <c r="E12" s="104">
        <v>0.0764474</v>
      </c>
      <c r="F12" s="80">
        <v>0.696305</v>
      </c>
      <c r="G12" s="80">
        <v>0.2592194</v>
      </c>
      <c r="H12" s="104">
        <v>0.05845</v>
      </c>
      <c r="I12" s="80">
        <v>0.1640882</v>
      </c>
      <c r="J12" s="104">
        <v>0.0481194</v>
      </c>
      <c r="K12" s="104">
        <v>0.0489236</v>
      </c>
      <c r="L12" s="80">
        <v>0.1312044</v>
      </c>
      <c r="M12" s="104">
        <v>0.0921071</v>
      </c>
      <c r="N12" s="80">
        <v>0.0783465</v>
      </c>
      <c r="O12" s="105">
        <v>0.0157986</v>
      </c>
      <c r="P12" s="80">
        <v>0.0634464</v>
      </c>
      <c r="Q12" s="104">
        <v>0.037996</v>
      </c>
      <c r="R12" s="104">
        <v>8.32E-06</v>
      </c>
      <c r="S12" s="104">
        <v>0.0011793</v>
      </c>
      <c r="T12" s="105">
        <v>0.0165277</v>
      </c>
      <c r="U12" s="80">
        <v>0.0285212</v>
      </c>
      <c r="V12" s="28">
        <f>H12+J12+M12</f>
        <v>0.1986765</v>
      </c>
    </row>
    <row r="13" spans="1:22" ht="18" customHeight="1">
      <c r="A13" s="13">
        <v>1922</v>
      </c>
      <c r="B13" s="103">
        <v>0.098119</v>
      </c>
      <c r="C13" s="80">
        <v>0.1676982</v>
      </c>
      <c r="D13" s="104">
        <v>0.1219077</v>
      </c>
      <c r="E13" s="104">
        <v>0.0552481</v>
      </c>
      <c r="F13" s="80">
        <v>0.7855618</v>
      </c>
      <c r="G13" s="80">
        <v>0.2926977</v>
      </c>
      <c r="H13" s="104">
        <v>0.0643278</v>
      </c>
      <c r="I13" s="80">
        <v>0.1412252</v>
      </c>
      <c r="J13" s="104">
        <v>0.0197245</v>
      </c>
      <c r="K13" s="104">
        <v>0.0399994</v>
      </c>
      <c r="L13" s="80">
        <v>0.2150532</v>
      </c>
      <c r="M13" s="104">
        <v>0.0394929</v>
      </c>
      <c r="N13" s="80">
        <v>0.0921655</v>
      </c>
      <c r="O13" s="105">
        <v>0.0092801</v>
      </c>
      <c r="P13" s="80">
        <v>0.0444203</v>
      </c>
      <c r="Q13" s="104">
        <v>0.0203916</v>
      </c>
      <c r="R13" s="104">
        <v>3.94E-05</v>
      </c>
      <c r="S13" s="104">
        <v>0.0006322</v>
      </c>
      <c r="T13" s="105">
        <v>0.0153921</v>
      </c>
      <c r="U13" s="80">
        <v>0.04674</v>
      </c>
      <c r="V13" s="28">
        <f>H13+J13+M13</f>
        <v>0.1235452</v>
      </c>
    </row>
    <row r="14" spans="1:22" ht="18" customHeight="1">
      <c r="A14" s="13">
        <v>1927</v>
      </c>
      <c r="B14" s="103">
        <v>0.0517746</v>
      </c>
      <c r="C14" s="80">
        <v>0.1172219</v>
      </c>
      <c r="D14" s="104">
        <v>0.0814695</v>
      </c>
      <c r="E14" s="104">
        <v>0.076269</v>
      </c>
      <c r="F14" s="80">
        <v>0.8139763</v>
      </c>
      <c r="G14" s="80">
        <v>0.4546916</v>
      </c>
      <c r="H14" s="104">
        <v>0.189428</v>
      </c>
      <c r="I14" s="80">
        <v>0.0995295</v>
      </c>
      <c r="J14" s="104">
        <v>0.0189008</v>
      </c>
      <c r="K14" s="104">
        <v>0.0354328</v>
      </c>
      <c r="L14" s="80">
        <v>0.1273397</v>
      </c>
      <c r="M14" s="104">
        <v>0.0297033</v>
      </c>
      <c r="N14" s="80">
        <v>0.0942632</v>
      </c>
      <c r="O14" s="105">
        <v>0.0071437</v>
      </c>
      <c r="P14" s="80">
        <v>0.0381521</v>
      </c>
      <c r="Q14" s="104">
        <v>0.0125989</v>
      </c>
      <c r="R14" s="104">
        <v>0.0001015</v>
      </c>
      <c r="S14" s="104">
        <v>0.0009751</v>
      </c>
      <c r="T14" s="105">
        <v>0.018288</v>
      </c>
      <c r="U14" s="80">
        <v>0.0688019</v>
      </c>
      <c r="V14" s="28">
        <f>H14+J14+M14</f>
        <v>0.2380321</v>
      </c>
    </row>
    <row r="15" spans="1:22" ht="18" customHeight="1">
      <c r="A15" s="13">
        <v>1932</v>
      </c>
      <c r="B15" s="103">
        <v>0.0608626</v>
      </c>
      <c r="C15" s="80">
        <v>0.1526531</v>
      </c>
      <c r="D15" s="104">
        <v>0.1147443</v>
      </c>
      <c r="E15" s="104">
        <v>0.0897381</v>
      </c>
      <c r="F15" s="80">
        <v>0.7739289</v>
      </c>
      <c r="G15" s="80">
        <v>0.3397151</v>
      </c>
      <c r="H15" s="104">
        <v>0.0685336</v>
      </c>
      <c r="I15" s="80">
        <v>0.1216223</v>
      </c>
      <c r="J15" s="104">
        <v>0.0144079</v>
      </c>
      <c r="K15" s="104">
        <v>0.0283004</v>
      </c>
      <c r="L15" s="80">
        <v>0.1464545</v>
      </c>
      <c r="M15" s="104">
        <v>0.0222296</v>
      </c>
      <c r="N15" s="80">
        <v>0.1206671</v>
      </c>
      <c r="O15" s="105">
        <v>0.0209551</v>
      </c>
      <c r="P15" s="80">
        <v>0.04547</v>
      </c>
      <c r="Q15" s="104">
        <v>0.0218845</v>
      </c>
      <c r="R15" s="104">
        <v>1.54E-05</v>
      </c>
      <c r="S15" s="104">
        <v>0.0023559</v>
      </c>
      <c r="T15" s="105">
        <v>0.0165756</v>
      </c>
      <c r="U15" s="80">
        <v>0.073418</v>
      </c>
      <c r="V15" s="28">
        <f>H15+J15+M15</f>
        <v>0.1051711</v>
      </c>
    </row>
    <row r="16" spans="1:22" ht="4.5" customHeight="1">
      <c r="A16" s="13"/>
      <c r="B16" s="13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6"/>
    </row>
    <row r="17" spans="1:22" ht="15" customHeight="1">
      <c r="A17" s="98"/>
      <c r="B17" s="216" t="s">
        <v>339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8"/>
    </row>
    <row r="18" spans="1:21" ht="4.5" customHeight="1">
      <c r="A18" s="10"/>
      <c r="B18" s="99" t="s">
        <v>297</v>
      </c>
      <c r="C18" s="100" t="s">
        <v>298</v>
      </c>
      <c r="D18" s="100" t="s">
        <v>299</v>
      </c>
      <c r="E18" s="100" t="s">
        <v>300</v>
      </c>
      <c r="F18" s="100" t="s">
        <v>301</v>
      </c>
      <c r="G18" s="100" t="s">
        <v>302</v>
      </c>
      <c r="H18" s="101" t="s">
        <v>303</v>
      </c>
      <c r="I18" s="101" t="s">
        <v>304</v>
      </c>
      <c r="J18" s="101" t="s">
        <v>305</v>
      </c>
      <c r="K18" s="101" t="s">
        <v>306</v>
      </c>
      <c r="L18" s="101" t="s">
        <v>307</v>
      </c>
      <c r="M18" s="101" t="s">
        <v>308</v>
      </c>
      <c r="N18" s="101" t="s">
        <v>309</v>
      </c>
      <c r="O18" s="101" t="s">
        <v>310</v>
      </c>
      <c r="P18" s="101" t="s">
        <v>311</v>
      </c>
      <c r="Q18" s="101" t="s">
        <v>312</v>
      </c>
      <c r="R18" s="101" t="s">
        <v>313</v>
      </c>
      <c r="S18" s="101" t="s">
        <v>314</v>
      </c>
      <c r="T18" s="101" t="s">
        <v>315</v>
      </c>
      <c r="U18" s="102" t="s">
        <v>316</v>
      </c>
    </row>
    <row r="19" spans="1:22" ht="15.75">
      <c r="A19" s="13">
        <v>1912</v>
      </c>
      <c r="B19" s="103">
        <v>0.0396262</v>
      </c>
      <c r="C19" s="80">
        <v>0.395162</v>
      </c>
      <c r="D19" s="104">
        <v>0.2227471</v>
      </c>
      <c r="E19" s="104">
        <v>0.1724149</v>
      </c>
      <c r="F19" s="80">
        <v>0.600692</v>
      </c>
      <c r="G19" s="80">
        <v>0.150696</v>
      </c>
      <c r="H19" s="104">
        <v>0.0372821</v>
      </c>
      <c r="I19" s="80">
        <v>0.1399109</v>
      </c>
      <c r="J19" s="104">
        <v>0.0131646</v>
      </c>
      <c r="K19" s="104">
        <v>0.0469253</v>
      </c>
      <c r="L19" s="80">
        <v>0.0755423</v>
      </c>
      <c r="M19" s="104">
        <v>0.0333209</v>
      </c>
      <c r="N19" s="80">
        <v>0.0693574</v>
      </c>
      <c r="O19" s="105">
        <v>0.0051817</v>
      </c>
      <c r="P19" s="80">
        <v>0.1651854</v>
      </c>
      <c r="Q19" s="104">
        <v>0.1388697</v>
      </c>
      <c r="R19" s="104">
        <v>0.0012182</v>
      </c>
      <c r="S19" s="104">
        <v>0.0010719</v>
      </c>
      <c r="T19" s="105">
        <v>0.0082657</v>
      </c>
      <c r="U19" s="80">
        <v>0.004146</v>
      </c>
      <c r="V19" s="28">
        <f>H19+J19+M19</f>
        <v>0.0837676</v>
      </c>
    </row>
    <row r="20" spans="1:22" ht="15.75">
      <c r="A20" s="13">
        <v>1922</v>
      </c>
      <c r="B20" s="103">
        <v>0.058547</v>
      </c>
      <c r="C20" s="80">
        <v>0.4453825</v>
      </c>
      <c r="D20" s="104">
        <v>0.2210691</v>
      </c>
      <c r="E20" s="104">
        <v>0.2243134</v>
      </c>
      <c r="F20" s="80">
        <v>0.542684</v>
      </c>
      <c r="G20" s="80">
        <v>0.1342823</v>
      </c>
      <c r="H20" s="104">
        <v>0.0175912</v>
      </c>
      <c r="I20" s="80">
        <v>0.076138</v>
      </c>
      <c r="J20" s="104">
        <v>0.007908</v>
      </c>
      <c r="K20" s="104">
        <v>0.0112069</v>
      </c>
      <c r="L20" s="80">
        <v>0.0592987</v>
      </c>
      <c r="M20" s="104">
        <v>0.0121658</v>
      </c>
      <c r="N20" s="80">
        <v>0.0088495</v>
      </c>
      <c r="O20" s="105">
        <v>0.0007313</v>
      </c>
      <c r="P20" s="80">
        <v>0.2641155</v>
      </c>
      <c r="Q20" s="104">
        <v>0.2172198</v>
      </c>
      <c r="R20" s="104">
        <v>2.58E-05</v>
      </c>
      <c r="S20" s="104">
        <v>0.0010204</v>
      </c>
      <c r="T20" s="105">
        <v>0.0092176</v>
      </c>
      <c r="U20" s="80">
        <v>0.0119335</v>
      </c>
      <c r="V20" s="28">
        <f>H20+J20+M20</f>
        <v>0.037665</v>
      </c>
    </row>
    <row r="21" spans="1:22" ht="15.75">
      <c r="A21" s="13">
        <v>1927</v>
      </c>
      <c r="B21" s="103">
        <v>0.0681592</v>
      </c>
      <c r="C21" s="80">
        <v>0.3685165</v>
      </c>
      <c r="D21" s="104">
        <v>0.1615468</v>
      </c>
      <c r="E21" s="104">
        <v>0.2069697</v>
      </c>
      <c r="F21" s="80">
        <v>0.6136037</v>
      </c>
      <c r="G21" s="80">
        <v>0.1958851</v>
      </c>
      <c r="H21" s="104">
        <v>0.0792833</v>
      </c>
      <c r="I21" s="80">
        <v>0.062495</v>
      </c>
      <c r="J21" s="104">
        <v>0.0178075</v>
      </c>
      <c r="K21" s="104">
        <v>0.0159383</v>
      </c>
      <c r="L21" s="80">
        <v>0.0448607</v>
      </c>
      <c r="M21" s="104">
        <v>0.0158421</v>
      </c>
      <c r="N21" s="80">
        <v>0.008058</v>
      </c>
      <c r="O21" s="105">
        <v>0.0007939</v>
      </c>
      <c r="P21" s="80">
        <v>0.3023049</v>
      </c>
      <c r="Q21" s="104">
        <v>0.2628024</v>
      </c>
      <c r="R21" s="104">
        <v>9.38E-05</v>
      </c>
      <c r="S21" s="104">
        <v>0.001149</v>
      </c>
      <c r="T21" s="105">
        <v>0.0130182</v>
      </c>
      <c r="U21" s="80">
        <v>0.0178799</v>
      </c>
      <c r="V21" s="28">
        <f>H21+J21+M21</f>
        <v>0.1129329</v>
      </c>
    </row>
    <row r="22" spans="1:22" ht="15.75">
      <c r="A22" s="13">
        <v>1932</v>
      </c>
      <c r="B22" s="103">
        <v>0.0280488</v>
      </c>
      <c r="C22" s="80">
        <v>0.4775841</v>
      </c>
      <c r="D22" s="104">
        <v>0.26129</v>
      </c>
      <c r="E22" s="104">
        <v>0.2162941</v>
      </c>
      <c r="F22" s="80">
        <v>0.4943289</v>
      </c>
      <c r="G22" s="80">
        <v>0.2000956</v>
      </c>
      <c r="H22" s="104">
        <v>0.0432768</v>
      </c>
      <c r="I22" s="80">
        <v>0.0572236</v>
      </c>
      <c r="J22" s="104">
        <v>0.0048643</v>
      </c>
      <c r="K22" s="104">
        <v>0.0096077</v>
      </c>
      <c r="L22" s="80">
        <v>0.0419015</v>
      </c>
      <c r="M22" s="104">
        <v>0.0111479</v>
      </c>
      <c r="N22" s="80">
        <v>0.0030388</v>
      </c>
      <c r="O22" s="105">
        <v>0.0002993</v>
      </c>
      <c r="P22" s="80">
        <v>0.1920694</v>
      </c>
      <c r="Q22" s="104">
        <v>0.1646803</v>
      </c>
      <c r="R22" s="104">
        <v>0.0005269</v>
      </c>
      <c r="S22" s="104">
        <v>0.0004246</v>
      </c>
      <c r="T22" s="105">
        <v>0.0061619</v>
      </c>
      <c r="U22" s="80">
        <v>0.028087</v>
      </c>
      <c r="V22" s="28">
        <f>H22+J22+M22</f>
        <v>0.059289</v>
      </c>
    </row>
    <row r="23" spans="1:22" ht="15" customHeight="1">
      <c r="A23" s="98"/>
      <c r="B23" s="216" t="s">
        <v>340</v>
      </c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8"/>
    </row>
    <row r="24" spans="1:21" ht="1.5" customHeight="1">
      <c r="A24" s="10"/>
      <c r="B24" s="99" t="s">
        <v>297</v>
      </c>
      <c r="C24" s="100" t="s">
        <v>298</v>
      </c>
      <c r="D24" s="100" t="s">
        <v>299</v>
      </c>
      <c r="E24" s="100" t="s">
        <v>300</v>
      </c>
      <c r="F24" s="100" t="s">
        <v>301</v>
      </c>
      <c r="G24" s="100" t="s">
        <v>302</v>
      </c>
      <c r="H24" s="101" t="s">
        <v>303</v>
      </c>
      <c r="I24" s="101" t="s">
        <v>304</v>
      </c>
      <c r="J24" s="101" t="s">
        <v>305</v>
      </c>
      <c r="K24" s="101" t="s">
        <v>306</v>
      </c>
      <c r="L24" s="101" t="s">
        <v>307</v>
      </c>
      <c r="M24" s="101" t="s">
        <v>308</v>
      </c>
      <c r="N24" s="101" t="s">
        <v>309</v>
      </c>
      <c r="O24" s="101" t="s">
        <v>310</v>
      </c>
      <c r="P24" s="101" t="s">
        <v>311</v>
      </c>
      <c r="Q24" s="101" t="s">
        <v>312</v>
      </c>
      <c r="R24" s="101" t="s">
        <v>313</v>
      </c>
      <c r="S24" s="101" t="s">
        <v>314</v>
      </c>
      <c r="T24" s="101" t="s">
        <v>315</v>
      </c>
      <c r="U24" s="102" t="s">
        <v>316</v>
      </c>
    </row>
    <row r="25" spans="1:22" ht="15.75">
      <c r="A25" s="13">
        <v>1912</v>
      </c>
      <c r="B25" s="103">
        <v>0.0468179</v>
      </c>
      <c r="C25" s="80">
        <v>0.3973926</v>
      </c>
      <c r="D25" s="104">
        <v>0.2201799</v>
      </c>
      <c r="E25" s="104">
        <v>0.1772127</v>
      </c>
      <c r="F25" s="80">
        <v>0.5986451</v>
      </c>
      <c r="G25" s="80">
        <v>0.1704586</v>
      </c>
      <c r="H25" s="104">
        <v>0.0430953</v>
      </c>
      <c r="I25" s="80">
        <v>0.1241829</v>
      </c>
      <c r="J25" s="104">
        <v>0.0112883</v>
      </c>
      <c r="K25" s="104">
        <v>0.0552559</v>
      </c>
      <c r="L25" s="80">
        <v>0.0536972</v>
      </c>
      <c r="M25" s="104">
        <v>0.0244302</v>
      </c>
      <c r="N25" s="80">
        <v>0.0923831</v>
      </c>
      <c r="O25" s="105">
        <v>0.0070696</v>
      </c>
      <c r="P25" s="80">
        <v>0.1579232</v>
      </c>
      <c r="Q25" s="104">
        <v>0.1392157</v>
      </c>
      <c r="R25" s="104">
        <v>0.0014549</v>
      </c>
      <c r="S25" s="104">
        <v>0.0012572</v>
      </c>
      <c r="T25" s="105">
        <v>0.0105839</v>
      </c>
      <c r="U25" s="80">
        <v>0.0039623</v>
      </c>
      <c r="V25" s="28">
        <f>H25+J25+M25</f>
        <v>0.0788138</v>
      </c>
    </row>
    <row r="26" spans="1:22" ht="15.75">
      <c r="A26" s="13">
        <v>1922</v>
      </c>
      <c r="B26" s="103">
        <v>0.0778231</v>
      </c>
      <c r="C26" s="80">
        <v>0.4715723</v>
      </c>
      <c r="D26" s="104">
        <v>0.2478125</v>
      </c>
      <c r="E26" s="104">
        <v>0.2237598</v>
      </c>
      <c r="F26" s="80">
        <v>0.5211208</v>
      </c>
      <c r="G26" s="80">
        <v>0.0901757</v>
      </c>
      <c r="H26" s="104">
        <v>0.0121044</v>
      </c>
      <c r="I26" s="80">
        <v>0.0679678</v>
      </c>
      <c r="J26" s="104">
        <v>0.0041131</v>
      </c>
      <c r="K26" s="104">
        <v>0.0133545</v>
      </c>
      <c r="L26" s="80">
        <v>0.035587</v>
      </c>
      <c r="M26" s="104">
        <v>0.0094162</v>
      </c>
      <c r="N26" s="80">
        <v>0.0126561</v>
      </c>
      <c r="O26" s="105">
        <v>0.0007543</v>
      </c>
      <c r="P26" s="80">
        <v>0.3147342</v>
      </c>
      <c r="Q26" s="104">
        <v>0.2770745</v>
      </c>
      <c r="R26" s="104">
        <v>0</v>
      </c>
      <c r="S26" s="104">
        <v>0.0014299</v>
      </c>
      <c r="T26" s="105">
        <v>0.0127594</v>
      </c>
      <c r="U26" s="80">
        <v>0.007307</v>
      </c>
      <c r="V26" s="28">
        <f>H26+J26+M26</f>
        <v>0.0256337</v>
      </c>
    </row>
    <row r="27" spans="1:22" ht="15.75">
      <c r="A27" s="13">
        <v>1927</v>
      </c>
      <c r="B27" s="103">
        <v>0.0896542</v>
      </c>
      <c r="C27" s="80">
        <v>0.3840973</v>
      </c>
      <c r="D27" s="104">
        <v>0.1623057</v>
      </c>
      <c r="E27" s="104">
        <v>0.2217915</v>
      </c>
      <c r="F27" s="80">
        <v>0.5993593</v>
      </c>
      <c r="G27" s="80">
        <v>0.1582043</v>
      </c>
      <c r="H27" s="104">
        <v>0.0576883</v>
      </c>
      <c r="I27" s="80">
        <v>0.0440793</v>
      </c>
      <c r="J27" s="104">
        <v>0.0071504</v>
      </c>
      <c r="K27" s="104">
        <v>0.0168665</v>
      </c>
      <c r="L27" s="80">
        <v>0.0277101</v>
      </c>
      <c r="M27" s="104">
        <v>0.0083852</v>
      </c>
      <c r="N27" s="80">
        <v>0.0085521</v>
      </c>
      <c r="O27" s="105">
        <v>8.08E-05</v>
      </c>
      <c r="P27" s="80">
        <v>0.3608134</v>
      </c>
      <c r="Q27" s="104">
        <v>0.3169916</v>
      </c>
      <c r="R27" s="104">
        <v>0.0001328</v>
      </c>
      <c r="S27" s="104">
        <v>0.0014734</v>
      </c>
      <c r="T27" s="105">
        <v>0.0170939</v>
      </c>
      <c r="U27" s="80">
        <v>0.0165435</v>
      </c>
      <c r="V27" s="28">
        <f>H27+J27+M27</f>
        <v>0.0732239</v>
      </c>
    </row>
    <row r="28" spans="1:22" ht="15.75">
      <c r="A28" s="13">
        <v>1932</v>
      </c>
      <c r="B28" s="103">
        <v>0.027981</v>
      </c>
      <c r="C28" s="80">
        <v>0.5195289</v>
      </c>
      <c r="D28" s="104">
        <v>0.2852831</v>
      </c>
      <c r="E28" s="104">
        <v>0.2342459</v>
      </c>
      <c r="F28" s="80">
        <v>0.462091</v>
      </c>
      <c r="G28" s="80">
        <v>0.1920454</v>
      </c>
      <c r="H28" s="104">
        <v>0.0293479</v>
      </c>
      <c r="I28" s="80">
        <v>0.0377024</v>
      </c>
      <c r="J28" s="104">
        <v>0.0043207</v>
      </c>
      <c r="K28" s="104">
        <v>0.0112379</v>
      </c>
      <c r="L28" s="80">
        <v>0.0264482</v>
      </c>
      <c r="M28" s="104">
        <v>0.0092676</v>
      </c>
      <c r="N28" s="80">
        <v>0.0033227</v>
      </c>
      <c r="O28" s="105">
        <v>0.0003127</v>
      </c>
      <c r="P28" s="80">
        <v>0.2025724</v>
      </c>
      <c r="Q28" s="104">
        <v>0.177364</v>
      </c>
      <c r="R28" s="104">
        <v>0.0004043</v>
      </c>
      <c r="S28" s="104">
        <v>0.0004374</v>
      </c>
      <c r="T28" s="105">
        <v>0.0077087</v>
      </c>
      <c r="U28" s="80">
        <v>0.0183801</v>
      </c>
      <c r="V28" s="28">
        <f>H28+J28+M28</f>
        <v>0.0429362</v>
      </c>
    </row>
    <row r="29" spans="1:22" ht="15" customHeight="1">
      <c r="A29" s="98"/>
      <c r="B29" s="216" t="s">
        <v>341</v>
      </c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8"/>
    </row>
    <row r="30" spans="1:21" ht="1.5" customHeight="1">
      <c r="A30" s="10"/>
      <c r="B30" s="99" t="s">
        <v>297</v>
      </c>
      <c r="C30" s="100" t="s">
        <v>298</v>
      </c>
      <c r="D30" s="100" t="s">
        <v>299</v>
      </c>
      <c r="E30" s="100" t="s">
        <v>300</v>
      </c>
      <c r="F30" s="100" t="s">
        <v>301</v>
      </c>
      <c r="G30" s="100" t="s">
        <v>302</v>
      </c>
      <c r="H30" s="101" t="s">
        <v>303</v>
      </c>
      <c r="I30" s="101" t="s">
        <v>304</v>
      </c>
      <c r="J30" s="101" t="s">
        <v>305</v>
      </c>
      <c r="K30" s="101" t="s">
        <v>306</v>
      </c>
      <c r="L30" s="101" t="s">
        <v>307</v>
      </c>
      <c r="M30" s="101" t="s">
        <v>308</v>
      </c>
      <c r="N30" s="101" t="s">
        <v>309</v>
      </c>
      <c r="O30" s="101" t="s">
        <v>310</v>
      </c>
      <c r="P30" s="101" t="s">
        <v>311</v>
      </c>
      <c r="Q30" s="101" t="s">
        <v>312</v>
      </c>
      <c r="R30" s="101" t="s">
        <v>313</v>
      </c>
      <c r="S30" s="101" t="s">
        <v>314</v>
      </c>
      <c r="T30" s="101" t="s">
        <v>315</v>
      </c>
      <c r="U30" s="102" t="s">
        <v>316</v>
      </c>
    </row>
    <row r="31" spans="1:22" ht="15.75">
      <c r="A31" s="13">
        <v>1912</v>
      </c>
      <c r="B31" s="103">
        <v>0.0199439</v>
      </c>
      <c r="C31" s="80">
        <v>0.3890573</v>
      </c>
      <c r="D31" s="104">
        <v>0.2297731</v>
      </c>
      <c r="E31" s="104">
        <v>0.1592842</v>
      </c>
      <c r="F31" s="80">
        <v>0.6062939</v>
      </c>
      <c r="G31" s="80">
        <v>0.0966099</v>
      </c>
      <c r="H31" s="104">
        <v>0.0213726</v>
      </c>
      <c r="I31" s="80">
        <v>0.1829551</v>
      </c>
      <c r="J31" s="104">
        <v>0.0182997</v>
      </c>
      <c r="K31" s="104">
        <v>0.0241264</v>
      </c>
      <c r="L31" s="80">
        <v>0.1353276</v>
      </c>
      <c r="M31" s="104">
        <v>0.0576527</v>
      </c>
      <c r="N31" s="80">
        <v>0.0063407</v>
      </c>
      <c r="O31" s="105">
        <v>1.49E-05</v>
      </c>
      <c r="P31" s="80">
        <v>0.1850606</v>
      </c>
      <c r="Q31" s="104">
        <v>0.1379227</v>
      </c>
      <c r="R31" s="104">
        <v>0.0005707</v>
      </c>
      <c r="S31" s="104">
        <v>0.0005648</v>
      </c>
      <c r="T31" s="105">
        <v>0.0019216</v>
      </c>
      <c r="U31" s="80">
        <v>0.0046489</v>
      </c>
      <c r="V31" s="28">
        <f>H31+J31+M31</f>
        <v>0.097325</v>
      </c>
    </row>
    <row r="32" spans="1:22" ht="15.75">
      <c r="A32" s="13">
        <v>1922</v>
      </c>
      <c r="B32" s="103">
        <v>0.0273235</v>
      </c>
      <c r="C32" s="80">
        <v>0.40296</v>
      </c>
      <c r="D32" s="104">
        <v>0.1777499</v>
      </c>
      <c r="E32" s="104">
        <v>0.2252101</v>
      </c>
      <c r="F32" s="80">
        <v>0.5776124</v>
      </c>
      <c r="G32" s="80">
        <v>0.2057267</v>
      </c>
      <c r="H32" s="104">
        <v>0.0264786</v>
      </c>
      <c r="I32" s="80">
        <v>0.0893721</v>
      </c>
      <c r="J32" s="104">
        <v>0.0140549</v>
      </c>
      <c r="K32" s="104">
        <v>0.0077282</v>
      </c>
      <c r="L32" s="80">
        <v>0.0977073</v>
      </c>
      <c r="M32" s="104">
        <v>0.0166196</v>
      </c>
      <c r="N32" s="80">
        <v>0.0026836</v>
      </c>
      <c r="O32" s="105">
        <v>0.000694</v>
      </c>
      <c r="P32" s="80">
        <v>0.1821228</v>
      </c>
      <c r="Q32" s="104">
        <v>0.1202666</v>
      </c>
      <c r="R32" s="104">
        <v>6.75E-05</v>
      </c>
      <c r="S32" s="104">
        <v>0.000357</v>
      </c>
      <c r="T32" s="105">
        <v>0.0034804</v>
      </c>
      <c r="U32" s="80">
        <v>0.0194276</v>
      </c>
      <c r="V32" s="28">
        <f>H32+J32+M32</f>
        <v>0.0571531</v>
      </c>
    </row>
    <row r="33" spans="1:22" ht="15.75">
      <c r="A33" s="13">
        <v>1927</v>
      </c>
      <c r="B33" s="103">
        <v>0.0166142</v>
      </c>
      <c r="C33" s="80">
        <v>0.3311538</v>
      </c>
      <c r="D33" s="104">
        <v>0.1597267</v>
      </c>
      <c r="E33" s="104">
        <v>0.1714271</v>
      </c>
      <c r="F33" s="80">
        <v>0.6477616</v>
      </c>
      <c r="G33" s="80">
        <v>0.2862435</v>
      </c>
      <c r="H33" s="104">
        <v>0.1310678</v>
      </c>
      <c r="I33" s="80">
        <v>0.1066556</v>
      </c>
      <c r="J33" s="104">
        <v>0.0433634</v>
      </c>
      <c r="K33" s="104">
        <v>0.0137124</v>
      </c>
      <c r="L33" s="80">
        <v>0.0859877</v>
      </c>
      <c r="M33" s="104">
        <v>0.0337238</v>
      </c>
      <c r="N33" s="80">
        <v>0.0068732</v>
      </c>
      <c r="O33" s="105">
        <v>0.0025039</v>
      </c>
      <c r="P33" s="80">
        <v>0.1620017</v>
      </c>
      <c r="Q33" s="104">
        <v>0.1328569</v>
      </c>
      <c r="R33" s="104">
        <v>0</v>
      </c>
      <c r="S33" s="104">
        <v>0.0003712</v>
      </c>
      <c r="T33" s="105">
        <v>0.0032446</v>
      </c>
      <c r="U33" s="80">
        <v>0.0210846</v>
      </c>
      <c r="V33" s="28">
        <f>H33+J33+M33</f>
        <v>0.208155</v>
      </c>
    </row>
    <row r="34" spans="1:22" ht="15.75">
      <c r="A34" s="13">
        <v>1932</v>
      </c>
      <c r="B34" s="103">
        <v>0.0281943</v>
      </c>
      <c r="C34" s="80">
        <v>0.3875049</v>
      </c>
      <c r="D34" s="104">
        <v>0.2097634</v>
      </c>
      <c r="E34" s="104">
        <v>0.1777415</v>
      </c>
      <c r="F34" s="80">
        <v>0.5635619</v>
      </c>
      <c r="G34" s="80">
        <v>0.2173841</v>
      </c>
      <c r="H34" s="104">
        <v>0.0731901</v>
      </c>
      <c r="I34" s="80">
        <v>0.0991468</v>
      </c>
      <c r="J34" s="104">
        <v>0.0060316</v>
      </c>
      <c r="K34" s="104">
        <v>0.0061068</v>
      </c>
      <c r="L34" s="80">
        <v>0.0750884</v>
      </c>
      <c r="M34" s="104">
        <v>0.0151861</v>
      </c>
      <c r="N34" s="80">
        <v>0.002429</v>
      </c>
      <c r="O34" s="105">
        <v>0.0002703</v>
      </c>
      <c r="P34" s="80">
        <v>0.1695135</v>
      </c>
      <c r="Q34" s="104">
        <v>0.1374414</v>
      </c>
      <c r="R34" s="104">
        <v>0.00079</v>
      </c>
      <c r="S34" s="104">
        <v>0.000397</v>
      </c>
      <c r="T34" s="105">
        <v>0.0028401</v>
      </c>
      <c r="U34" s="80">
        <v>0.0489332</v>
      </c>
      <c r="V34" s="28">
        <f>H34+J34+M34</f>
        <v>0.09440779999999999</v>
      </c>
    </row>
  </sheetData>
  <mergeCells count="29">
    <mergeCell ref="G5:G8"/>
    <mergeCell ref="H5:H8"/>
    <mergeCell ref="U5:U8"/>
    <mergeCell ref="J5:J8"/>
    <mergeCell ref="L5:L8"/>
    <mergeCell ref="M5:M8"/>
    <mergeCell ref="N5:N8"/>
    <mergeCell ref="P5:P8"/>
    <mergeCell ref="T5:T8"/>
    <mergeCell ref="B10:V10"/>
    <mergeCell ref="B17:V17"/>
    <mergeCell ref="A3:V3"/>
    <mergeCell ref="C4:V4"/>
    <mergeCell ref="A5:A9"/>
    <mergeCell ref="C5:C8"/>
    <mergeCell ref="F5:F8"/>
    <mergeCell ref="O5:O8"/>
    <mergeCell ref="K5:K8"/>
    <mergeCell ref="S5:S8"/>
    <mergeCell ref="B23:V23"/>
    <mergeCell ref="B29:V29"/>
    <mergeCell ref="D5:D8"/>
    <mergeCell ref="E5:E8"/>
    <mergeCell ref="V5:V8"/>
    <mergeCell ref="Q5:Q8"/>
    <mergeCell ref="B5:B8"/>
    <mergeCell ref="R5:R8"/>
    <mergeCell ref="B9:V9"/>
    <mergeCell ref="I5:I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11.5546875" defaultRowHeight="15"/>
  <cols>
    <col min="1" max="2" width="5.3359375" style="0" customWidth="1"/>
    <col min="3" max="4" width="7.3359375" style="0" customWidth="1"/>
    <col min="5" max="5" width="5.3359375" style="0" customWidth="1"/>
    <col min="6" max="7" width="7.3359375" style="0" customWidth="1"/>
    <col min="8" max="9" width="5.3359375" style="0" customWidth="1"/>
    <col min="10" max="11" width="7.3359375" style="0" customWidth="1"/>
    <col min="12" max="12" width="5.3359375" style="0" customWidth="1"/>
    <col min="13" max="18" width="4.77734375" style="0" customWidth="1"/>
    <col min="19" max="19" width="5.3359375" style="0" customWidth="1"/>
    <col min="20" max="22" width="7.3359375" style="0" customWidth="1"/>
    <col min="23" max="36" width="10.77734375" style="0" customWidth="1"/>
    <col min="37" max="16384" width="8.88671875" style="0" customWidth="1"/>
  </cols>
  <sheetData>
    <row r="1" spans="1:18" ht="15">
      <c r="A1" s="1" t="s">
        <v>382</v>
      </c>
      <c r="B1" s="2"/>
      <c r="C1" s="145"/>
      <c r="D1" s="1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9" ht="18" customHeight="1" thickTop="1">
      <c r="A3" s="181" t="s">
        <v>318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"/>
    </row>
    <row r="4" spans="1:18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19" ht="64.5" customHeight="1">
      <c r="A5" s="206"/>
      <c r="B5" s="239" t="s">
        <v>320</v>
      </c>
      <c r="C5" s="239" t="s">
        <v>322</v>
      </c>
      <c r="D5" s="239" t="s">
        <v>329</v>
      </c>
      <c r="E5" s="239" t="s">
        <v>330</v>
      </c>
      <c r="F5" s="239" t="s">
        <v>331</v>
      </c>
      <c r="G5" s="239" t="s">
        <v>332</v>
      </c>
      <c r="H5" s="239" t="s">
        <v>330</v>
      </c>
      <c r="I5" s="239" t="s">
        <v>325</v>
      </c>
      <c r="J5" s="239" t="s">
        <v>326</v>
      </c>
      <c r="K5" s="239" t="s">
        <v>333</v>
      </c>
      <c r="L5" s="239" t="s">
        <v>330</v>
      </c>
      <c r="M5" s="129" t="s">
        <v>335</v>
      </c>
      <c r="N5" s="129" t="s">
        <v>334</v>
      </c>
      <c r="O5" s="129" t="s">
        <v>335</v>
      </c>
      <c r="P5" s="129" t="s">
        <v>334</v>
      </c>
      <c r="Q5" s="239" t="s">
        <v>346</v>
      </c>
      <c r="R5" s="186"/>
      <c r="S5" s="20"/>
    </row>
    <row r="6" spans="1:19" ht="19.5" customHeight="1">
      <c r="A6" s="208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38" t="s">
        <v>336</v>
      </c>
      <c r="N6" s="238"/>
      <c r="O6" s="238" t="s">
        <v>337</v>
      </c>
      <c r="P6" s="238"/>
      <c r="Q6" s="132" t="s">
        <v>344</v>
      </c>
      <c r="R6" s="9" t="s">
        <v>345</v>
      </c>
      <c r="S6" s="20"/>
    </row>
    <row r="7" spans="1:19" ht="18" customHeight="1">
      <c r="A7" s="206" t="s">
        <v>319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"/>
    </row>
    <row r="8" spans="1:18" ht="4.5" customHeight="1">
      <c r="A8" s="10"/>
      <c r="B8" s="12" t="s">
        <v>121</v>
      </c>
      <c r="C8" s="12" t="s">
        <v>122</v>
      </c>
      <c r="D8" s="12" t="s">
        <v>321</v>
      </c>
      <c r="E8" s="12"/>
      <c r="F8" s="12" t="s">
        <v>323</v>
      </c>
      <c r="G8" s="12" t="s">
        <v>324</v>
      </c>
      <c r="H8" s="12" t="s">
        <v>126</v>
      </c>
      <c r="I8" s="120" t="s">
        <v>249</v>
      </c>
      <c r="J8" s="130" t="s">
        <v>327</v>
      </c>
      <c r="K8" s="130" t="s">
        <v>328</v>
      </c>
      <c r="L8" s="130"/>
      <c r="M8" s="130"/>
      <c r="N8" s="130"/>
      <c r="O8" s="130"/>
      <c r="P8" s="130"/>
      <c r="Q8" s="130"/>
      <c r="R8" s="26"/>
    </row>
    <row r="9" spans="1:18" ht="18" customHeight="1">
      <c r="A9" s="13">
        <v>1912</v>
      </c>
      <c r="B9" s="14">
        <v>1188</v>
      </c>
      <c r="C9" s="14">
        <v>116732.7625</v>
      </c>
      <c r="D9" s="14">
        <v>117283.8</v>
      </c>
      <c r="E9" s="22">
        <f>D9/C9</f>
        <v>1.0047205042371887</v>
      </c>
      <c r="F9" s="14">
        <v>137369.9586</v>
      </c>
      <c r="G9" s="14">
        <v>135525.5</v>
      </c>
      <c r="H9" s="22">
        <f>G9/F9</f>
        <v>0.9865730570293699</v>
      </c>
      <c r="I9" s="121">
        <v>0.3412485</v>
      </c>
      <c r="J9" s="131">
        <v>50301.209</v>
      </c>
      <c r="K9" s="131">
        <v>51077.39</v>
      </c>
      <c r="L9" s="22">
        <f>K9/J9</f>
        <v>1.015430662909116</v>
      </c>
      <c r="M9" s="122">
        <f>0.5*F9/C9</f>
        <v>0.5883950471916571</v>
      </c>
      <c r="N9" s="133">
        <f>J9/C9</f>
        <v>0.4309090946082939</v>
      </c>
      <c r="O9" s="122">
        <f>0.5*G9/D9</f>
        <v>0.577767347238067</v>
      </c>
      <c r="P9" s="22">
        <f>K9/D9</f>
        <v>0.4355025161190207</v>
      </c>
      <c r="Q9" s="141">
        <f aca="true" t="shared" si="0" ref="Q9:R12">Q15+Q21</f>
        <v>1.0000000565583136</v>
      </c>
      <c r="R9" s="144">
        <f t="shared" si="0"/>
        <v>1.0000000358532466</v>
      </c>
    </row>
    <row r="10" spans="1:18" ht="18" customHeight="1">
      <c r="A10" s="13">
        <v>1922</v>
      </c>
      <c r="B10" s="14">
        <v>1125</v>
      </c>
      <c r="C10" s="14">
        <v>111744.8026</v>
      </c>
      <c r="D10" s="14">
        <v>111496.2</v>
      </c>
      <c r="E10" s="22">
        <f>D10/C10</f>
        <v>0.9977752647620678</v>
      </c>
      <c r="F10" s="14">
        <v>164723.1877</v>
      </c>
      <c r="G10" s="14">
        <v>162787.3</v>
      </c>
      <c r="H10" s="22">
        <f>G10/F10</f>
        <v>0.9882476309071572</v>
      </c>
      <c r="I10" s="121">
        <v>0.3825666</v>
      </c>
      <c r="J10" s="131">
        <v>34690.276</v>
      </c>
      <c r="K10" s="131">
        <v>34645.14</v>
      </c>
      <c r="L10" s="22">
        <f>K10/J10</f>
        <v>0.9986988861086029</v>
      </c>
      <c r="M10" s="122">
        <f>0.5*F10/C10</f>
        <v>0.7370507793979495</v>
      </c>
      <c r="N10" s="133">
        <f>J10/C10</f>
        <v>0.31044196412585545</v>
      </c>
      <c r="O10" s="122">
        <f>0.5*G10/D10</f>
        <v>0.7300127717357183</v>
      </c>
      <c r="P10" s="22">
        <f>K10/D10</f>
        <v>0.3107293342732757</v>
      </c>
      <c r="Q10" s="141">
        <f t="shared" si="0"/>
        <v>1.0000000217297773</v>
      </c>
      <c r="R10" s="144">
        <f t="shared" si="0"/>
        <v>1.0000001472131068</v>
      </c>
    </row>
    <row r="11" spans="1:18" ht="18" customHeight="1">
      <c r="A11" s="13">
        <v>1927</v>
      </c>
      <c r="B11" s="14">
        <v>1102</v>
      </c>
      <c r="C11" s="14">
        <v>192397.3473</v>
      </c>
      <c r="D11" s="14">
        <v>193416.1</v>
      </c>
      <c r="E11" s="22">
        <f>D11/C11</f>
        <v>1.005295045458249</v>
      </c>
      <c r="F11" s="14">
        <v>306369.6937</v>
      </c>
      <c r="G11" s="14">
        <v>295872.2</v>
      </c>
      <c r="H11" s="22">
        <f>G11/F11</f>
        <v>0.9657358612295405</v>
      </c>
      <c r="I11" s="121">
        <v>0.3271133</v>
      </c>
      <c r="J11" s="131">
        <v>48846.443</v>
      </c>
      <c r="K11" s="131">
        <v>49627.26</v>
      </c>
      <c r="L11" s="22">
        <f>K11/J11</f>
        <v>1.0159851352942937</v>
      </c>
      <c r="M11" s="122">
        <f>0.5*F11/C11</f>
        <v>0.7961900150896727</v>
      </c>
      <c r="N11" s="133">
        <f>J11/C11</f>
        <v>0.2538831417661651</v>
      </c>
      <c r="O11" s="122">
        <f>0.5*G11/D11</f>
        <v>0.7648592852404738</v>
      </c>
      <c r="P11" s="22">
        <f>K11/D11</f>
        <v>0.25658288012218217</v>
      </c>
      <c r="Q11" s="141">
        <f t="shared" si="0"/>
        <v>0.9999999818476756</v>
      </c>
      <c r="R11" s="144">
        <f t="shared" si="0"/>
        <v>1.0000001719957128</v>
      </c>
    </row>
    <row r="12" spans="1:18" ht="18" customHeight="1">
      <c r="A12" s="13">
        <v>1932</v>
      </c>
      <c r="B12" s="14">
        <v>1228</v>
      </c>
      <c r="C12" s="14">
        <v>195392.3916</v>
      </c>
      <c r="D12" s="14">
        <v>195176.8</v>
      </c>
      <c r="E12" s="22">
        <f>D12/C12</f>
        <v>0.9988966223391064</v>
      </c>
      <c r="F12" s="14">
        <v>304963.0657</v>
      </c>
      <c r="G12" s="14">
        <v>289664.9</v>
      </c>
      <c r="H12" s="22">
        <f>G12/F12</f>
        <v>0.9498360050097046</v>
      </c>
      <c r="I12" s="121">
        <v>0.3427599</v>
      </c>
      <c r="J12" s="131">
        <v>51794.475</v>
      </c>
      <c r="K12" s="131">
        <v>52569.01</v>
      </c>
      <c r="L12" s="22">
        <f>K12/J12</f>
        <v>1.014954008125384</v>
      </c>
      <c r="M12" s="122">
        <f>0.5*F12/C12</f>
        <v>0.7803862351107022</v>
      </c>
      <c r="N12" s="133">
        <f>J12/C12</f>
        <v>0.2650792826469503</v>
      </c>
      <c r="O12" s="122">
        <f>0.5*G12/D12</f>
        <v>0.7420577138266434</v>
      </c>
      <c r="P12" s="22">
        <f>K12/D12</f>
        <v>0.2693404646453882</v>
      </c>
      <c r="Q12" s="141">
        <f t="shared" si="0"/>
        <v>0.9999999366143366</v>
      </c>
      <c r="R12" s="144">
        <f t="shared" si="0"/>
        <v>0.9999998396990215</v>
      </c>
    </row>
    <row r="13" spans="1:18" ht="18" customHeight="1">
      <c r="A13" s="206" t="s">
        <v>342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</row>
    <row r="14" spans="1:18" ht="4.5" customHeight="1">
      <c r="A14" s="10"/>
      <c r="B14" s="12" t="s">
        <v>121</v>
      </c>
      <c r="C14" s="12" t="s">
        <v>122</v>
      </c>
      <c r="D14" s="12" t="s">
        <v>321</v>
      </c>
      <c r="E14" s="12"/>
      <c r="F14" s="12" t="s">
        <v>323</v>
      </c>
      <c r="G14" s="12" t="s">
        <v>324</v>
      </c>
      <c r="H14" s="12" t="s">
        <v>126</v>
      </c>
      <c r="I14" s="120" t="s">
        <v>249</v>
      </c>
      <c r="J14" s="130" t="s">
        <v>327</v>
      </c>
      <c r="K14" s="130" t="s">
        <v>328</v>
      </c>
      <c r="L14" s="130"/>
      <c r="M14" s="130"/>
      <c r="N14" s="130"/>
      <c r="O14" s="130"/>
      <c r="P14" s="130"/>
      <c r="Q14" s="130"/>
      <c r="R14" s="26"/>
    </row>
    <row r="15" spans="1:18" ht="18" customHeight="1">
      <c r="A15" s="13">
        <v>1912</v>
      </c>
      <c r="B15" s="14">
        <v>544</v>
      </c>
      <c r="C15" s="14">
        <v>260760.9089</v>
      </c>
      <c r="D15" s="14">
        <v>258216</v>
      </c>
      <c r="E15" s="22">
        <f>D15/C15</f>
        <v>0.990240450876109</v>
      </c>
      <c r="F15" s="14">
        <v>239385.4849</v>
      </c>
      <c r="G15" s="14">
        <v>249021.9</v>
      </c>
      <c r="H15" s="22">
        <f>G15/F15</f>
        <v>1.0402548011798856</v>
      </c>
      <c r="I15" s="121">
        <v>1</v>
      </c>
      <c r="J15" s="131">
        <v>147403.47</v>
      </c>
      <c r="K15" s="131">
        <v>147417.5</v>
      </c>
      <c r="L15" s="22">
        <f>K15/J15</f>
        <v>1.000095180934343</v>
      </c>
      <c r="M15" s="122">
        <f>0.5*F15/C15</f>
        <v>0.4590133657491635</v>
      </c>
      <c r="N15" s="133">
        <f>J15/C15</f>
        <v>0.5652820839665358</v>
      </c>
      <c r="O15" s="122">
        <f>0.5*G15/D15</f>
        <v>0.48219688168045355</v>
      </c>
      <c r="P15" s="22">
        <f>K15/D15</f>
        <v>0.5709076896861542</v>
      </c>
      <c r="Q15" s="137">
        <f>I9*C15/C9</f>
        <v>0.7622904411326825</v>
      </c>
      <c r="R15" s="124">
        <f>I9*D15/D9</f>
        <v>0.7513042950177262</v>
      </c>
    </row>
    <row r="16" spans="1:18" ht="18" customHeight="1">
      <c r="A16" s="13">
        <v>1922</v>
      </c>
      <c r="B16" s="14">
        <v>561</v>
      </c>
      <c r="C16" s="14">
        <v>221460.84</v>
      </c>
      <c r="D16" s="14">
        <v>221022.4</v>
      </c>
      <c r="E16" s="22">
        <f>D16/C16</f>
        <v>0.998020236896058</v>
      </c>
      <c r="F16" s="14">
        <v>278576.5147</v>
      </c>
      <c r="G16" s="14">
        <v>284887.2</v>
      </c>
      <c r="H16" s="22">
        <f>G16/F16</f>
        <v>1.0226533285004158</v>
      </c>
      <c r="I16" s="121">
        <v>1</v>
      </c>
      <c r="J16" s="131">
        <v>90677.746</v>
      </c>
      <c r="K16" s="131">
        <v>90466.02</v>
      </c>
      <c r="L16" s="22">
        <f>K16/J16</f>
        <v>0.9976650720894629</v>
      </c>
      <c r="M16" s="122">
        <f>0.5*F16/C16</f>
        <v>0.6289520862920958</v>
      </c>
      <c r="N16" s="133">
        <f>J16/C16</f>
        <v>0.4094527321399124</v>
      </c>
      <c r="O16" s="122">
        <f>0.5*G16/D16</f>
        <v>0.6444758540310846</v>
      </c>
      <c r="P16" s="22">
        <f>K16/D16</f>
        <v>0.4093070204648941</v>
      </c>
      <c r="Q16" s="137">
        <f>I10*C16/C10</f>
        <v>0.7581875722239988</v>
      </c>
      <c r="R16" s="124">
        <f>I10*D16/D10</f>
        <v>0.7583737211836815</v>
      </c>
    </row>
    <row r="17" spans="1:18" ht="18" customHeight="1">
      <c r="A17" s="13">
        <v>1927</v>
      </c>
      <c r="B17" s="14">
        <v>529</v>
      </c>
      <c r="C17" s="14">
        <v>447220.3141</v>
      </c>
      <c r="D17" s="14">
        <v>449461.5</v>
      </c>
      <c r="E17" s="22">
        <f>D17/C17</f>
        <v>1.0050113687355866</v>
      </c>
      <c r="F17" s="14">
        <v>649875.7766</v>
      </c>
      <c r="G17" s="14">
        <v>647472.6</v>
      </c>
      <c r="H17" s="22">
        <f>G17/F17</f>
        <v>0.996302098514007</v>
      </c>
      <c r="I17" s="121">
        <v>1</v>
      </c>
      <c r="J17" s="131">
        <v>149325.76</v>
      </c>
      <c r="K17" s="131">
        <v>151254.6</v>
      </c>
      <c r="L17" s="22">
        <f>K17/J17</f>
        <v>1.012916994361857</v>
      </c>
      <c r="M17" s="122">
        <f>0.5*F17/C17</f>
        <v>0.7265722912294694</v>
      </c>
      <c r="N17" s="133">
        <f>J17/C17</f>
        <v>0.3338975339268919</v>
      </c>
      <c r="O17" s="122">
        <f>0.5*G17/D17</f>
        <v>0.7202759301964684</v>
      </c>
      <c r="P17" s="22">
        <f>K17/D17</f>
        <v>0.33652404043505396</v>
      </c>
      <c r="Q17" s="137">
        <f>I11*C17/C11</f>
        <v>0.7603624209235007</v>
      </c>
      <c r="R17" s="124">
        <f>I11*D17/D11</f>
        <v>0.7601478599141953</v>
      </c>
    </row>
    <row r="18" spans="1:18" ht="18" customHeight="1">
      <c r="A18" s="13">
        <v>1932</v>
      </c>
      <c r="B18" s="14">
        <v>587</v>
      </c>
      <c r="C18" s="14">
        <v>395948.951</v>
      </c>
      <c r="D18" s="14">
        <v>395570.8</v>
      </c>
      <c r="E18" s="22">
        <f>D18/C18</f>
        <v>0.999044950115299</v>
      </c>
      <c r="F18" s="14">
        <v>530212.5397</v>
      </c>
      <c r="G18" s="14">
        <v>517377.5</v>
      </c>
      <c r="H18" s="22">
        <f>G18/F18</f>
        <v>0.975792651552032</v>
      </c>
      <c r="I18" s="121">
        <v>1</v>
      </c>
      <c r="J18" s="131">
        <v>151110.06</v>
      </c>
      <c r="K18" s="131">
        <v>152991.3</v>
      </c>
      <c r="L18" s="22">
        <f>K18/J18</f>
        <v>1.0124494689499826</v>
      </c>
      <c r="M18" s="122">
        <f>0.5*F18/C18</f>
        <v>0.6695465897319677</v>
      </c>
      <c r="N18" s="133">
        <f>J18/C18</f>
        <v>0.38164025846857214</v>
      </c>
      <c r="O18" s="122">
        <f>0.5*G18/D18</f>
        <v>0.6539632096201237</v>
      </c>
      <c r="P18" s="22">
        <f>K18/D18</f>
        <v>0.38676085292443224</v>
      </c>
      <c r="Q18" s="137">
        <f>I12*C18/C12</f>
        <v>0.6945788509907614</v>
      </c>
      <c r="R18" s="124">
        <f>I12*D18/D12</f>
        <v>0.6946819901285398</v>
      </c>
    </row>
    <row r="19" spans="1:18" ht="15">
      <c r="A19" s="206" t="s">
        <v>343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18" ht="1.5" customHeight="1">
      <c r="A20" s="10"/>
      <c r="B20" s="12" t="s">
        <v>121</v>
      </c>
      <c r="C20" s="12" t="s">
        <v>122</v>
      </c>
      <c r="D20" s="12" t="s">
        <v>321</v>
      </c>
      <c r="E20" s="12"/>
      <c r="F20" s="12" t="s">
        <v>323</v>
      </c>
      <c r="G20" s="12" t="s">
        <v>324</v>
      </c>
      <c r="H20" s="12" t="s">
        <v>126</v>
      </c>
      <c r="I20" s="120" t="s">
        <v>249</v>
      </c>
      <c r="J20" s="130" t="s">
        <v>327</v>
      </c>
      <c r="K20" s="130" t="s">
        <v>328</v>
      </c>
      <c r="L20" s="130"/>
      <c r="M20" s="130"/>
      <c r="N20" s="130"/>
      <c r="O20" s="130"/>
      <c r="P20" s="130"/>
      <c r="Q20" s="130"/>
      <c r="R20" s="26"/>
    </row>
    <row r="21" spans="1:18" ht="15.75">
      <c r="A21" s="13">
        <v>1912</v>
      </c>
      <c r="B21" s="14">
        <v>644</v>
      </c>
      <c r="C21" s="14">
        <v>42122.86436</v>
      </c>
      <c r="D21" s="14">
        <v>44277.67</v>
      </c>
      <c r="E21" s="22">
        <f>D21/C21</f>
        <v>1.0511552495951868</v>
      </c>
      <c r="F21" s="14">
        <v>84523.56559</v>
      </c>
      <c r="G21" s="14">
        <v>76731.81</v>
      </c>
      <c r="H21" s="22">
        <f>G21/F21</f>
        <v>0.9078155833155973</v>
      </c>
      <c r="I21" s="121">
        <v>0</v>
      </c>
      <c r="J21" s="131">
        <v>0</v>
      </c>
      <c r="K21" s="131">
        <v>1171.001</v>
      </c>
      <c r="L21" s="22"/>
      <c r="M21" s="139">
        <f>0.5*F21/C21</f>
        <v>1.003297934200598</v>
      </c>
      <c r="N21" s="133">
        <f>J21/C21</f>
        <v>0</v>
      </c>
      <c r="O21" s="139">
        <f>0.5*G21/D21</f>
        <v>0.8664842797735292</v>
      </c>
      <c r="P21" s="22">
        <f>K21/D21</f>
        <v>0.026446761990863567</v>
      </c>
      <c r="Q21" s="137">
        <f>(1-I9)*C21/C9</f>
        <v>0.23770961542563115</v>
      </c>
      <c r="R21" s="124">
        <f>(1-I9)*D21/D9</f>
        <v>0.2486957408355203</v>
      </c>
    </row>
    <row r="22" spans="1:18" ht="15.75">
      <c r="A22" s="13">
        <v>1922</v>
      </c>
      <c r="B22" s="14">
        <v>564</v>
      </c>
      <c r="C22" s="14">
        <v>43763.8852</v>
      </c>
      <c r="D22" s="14">
        <v>43632.93</v>
      </c>
      <c r="E22" s="22">
        <f>D22/C22</f>
        <v>0.997007687973736</v>
      </c>
      <c r="F22" s="14">
        <v>94178.77326</v>
      </c>
      <c r="G22" s="14">
        <v>87133.27</v>
      </c>
      <c r="H22" s="22">
        <f>G22/F22</f>
        <v>0.9251901143312896</v>
      </c>
      <c r="I22" s="121">
        <v>0</v>
      </c>
      <c r="J22" s="131">
        <v>0</v>
      </c>
      <c r="K22" s="131">
        <v>58.09483</v>
      </c>
      <c r="L22" s="22"/>
      <c r="M22" s="139">
        <f>0.5*F22/C22</f>
        <v>1.0759873446976322</v>
      </c>
      <c r="N22" s="133">
        <f>J22/C22</f>
        <v>0</v>
      </c>
      <c r="O22" s="139">
        <f>0.5*G22/D22</f>
        <v>0.9984806200271218</v>
      </c>
      <c r="P22" s="22">
        <f>K22/D22</f>
        <v>0.0013314446222153773</v>
      </c>
      <c r="Q22" s="137">
        <f>(1-I10)*C22/C10</f>
        <v>0.24181244950577843</v>
      </c>
      <c r="R22" s="124">
        <f>(1-I10)*D22/D10</f>
        <v>0.24162642602942522</v>
      </c>
    </row>
    <row r="23" spans="1:18" ht="15.75">
      <c r="A23" s="13">
        <v>1927</v>
      </c>
      <c r="B23" s="14">
        <v>573</v>
      </c>
      <c r="C23" s="14">
        <v>68519.15937</v>
      </c>
      <c r="D23" s="14">
        <v>68943.7</v>
      </c>
      <c r="E23" s="22">
        <f>D23/C23</f>
        <v>1.0061959404333538</v>
      </c>
      <c r="F23" s="14">
        <v>139379.5999</v>
      </c>
      <c r="G23" s="14">
        <v>124947.1</v>
      </c>
      <c r="H23" s="22">
        <f>G23/F23</f>
        <v>0.8964518486898024</v>
      </c>
      <c r="I23" s="121">
        <v>0</v>
      </c>
      <c r="J23" s="131">
        <v>0</v>
      </c>
      <c r="K23" s="131">
        <v>222.726</v>
      </c>
      <c r="L23" s="22"/>
      <c r="M23" s="139">
        <f>0.5*F23/C23</f>
        <v>1.017084864886894</v>
      </c>
      <c r="N23" s="133">
        <f>J23/C23</f>
        <v>0</v>
      </c>
      <c r="O23" s="139">
        <f>0.5*G23/D23</f>
        <v>0.906153136544746</v>
      </c>
      <c r="P23" s="22">
        <f>K23/D23</f>
        <v>0.0032305489841711428</v>
      </c>
      <c r="Q23" s="137">
        <f>(1-I11)*C23/C11</f>
        <v>0.23963756092417485</v>
      </c>
      <c r="R23" s="124">
        <f>(1-I11)*D23/D11</f>
        <v>0.23985231208151753</v>
      </c>
    </row>
    <row r="24" spans="1:18" ht="15.75">
      <c r="A24" s="21">
        <v>1932</v>
      </c>
      <c r="B24" s="134">
        <v>641</v>
      </c>
      <c r="C24" s="134">
        <v>90799.32336</v>
      </c>
      <c r="D24" s="134">
        <v>90668.48</v>
      </c>
      <c r="E24" s="78">
        <f>D24/C24</f>
        <v>0.9985589830941666</v>
      </c>
      <c r="F24" s="134">
        <v>187492.295</v>
      </c>
      <c r="G24" s="134">
        <v>170909.5</v>
      </c>
      <c r="H24" s="78">
        <f>G24/F24</f>
        <v>0.9115547921582591</v>
      </c>
      <c r="I24" s="135">
        <v>0</v>
      </c>
      <c r="J24" s="136">
        <v>0</v>
      </c>
      <c r="K24" s="136">
        <v>197.4015</v>
      </c>
      <c r="L24" s="78"/>
      <c r="M24" s="140">
        <f>0.5*F24/C24</f>
        <v>1.0324542522009386</v>
      </c>
      <c r="N24" s="87">
        <f>J24/C24</f>
        <v>0</v>
      </c>
      <c r="O24" s="140">
        <f>0.5*G24/D24</f>
        <v>0.9424967750644988</v>
      </c>
      <c r="P24" s="78">
        <f>K24/D24</f>
        <v>0.0021771788828929303</v>
      </c>
      <c r="Q24" s="142">
        <f>(1-I12)*C24/C12</f>
        <v>0.3054210856235752</v>
      </c>
      <c r="R24" s="143">
        <f>(1-I12)*D24/D12</f>
        <v>0.30531784957048175</v>
      </c>
    </row>
    <row r="25" spans="1:18" ht="15">
      <c r="A25" s="206" t="s">
        <v>347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</row>
    <row r="26" spans="1:19" ht="1.5" customHeight="1">
      <c r="A26" s="10"/>
      <c r="B26" s="12" t="s">
        <v>121</v>
      </c>
      <c r="C26" s="12" t="s">
        <v>122</v>
      </c>
      <c r="D26" s="12" t="s">
        <v>321</v>
      </c>
      <c r="E26" s="12"/>
      <c r="F26" s="12" t="s">
        <v>323</v>
      </c>
      <c r="G26" s="12" t="s">
        <v>324</v>
      </c>
      <c r="H26" s="12" t="s">
        <v>126</v>
      </c>
      <c r="I26" s="120" t="s">
        <v>249</v>
      </c>
      <c r="J26" s="130" t="s">
        <v>327</v>
      </c>
      <c r="K26" s="130" t="s">
        <v>328</v>
      </c>
      <c r="L26" s="130"/>
      <c r="M26" s="130"/>
      <c r="N26" s="130"/>
      <c r="O26" s="130"/>
      <c r="P26" s="130"/>
      <c r="Q26" s="130"/>
      <c r="R26" s="26"/>
      <c r="S26" s="138"/>
    </row>
    <row r="27" spans="1:19" ht="16.5">
      <c r="A27" s="13">
        <v>1912</v>
      </c>
      <c r="B27" s="14">
        <v>814</v>
      </c>
      <c r="C27" s="14">
        <v>123704.5772</v>
      </c>
      <c r="D27" s="14">
        <v>123623.8</v>
      </c>
      <c r="E27" s="22">
        <f>D27/C27</f>
        <v>0.9993470152695368</v>
      </c>
      <c r="F27" s="14">
        <v>148023.4725</v>
      </c>
      <c r="G27" s="14">
        <v>146442.7</v>
      </c>
      <c r="H27" s="22">
        <f>G27/F27</f>
        <v>0.9893207984294519</v>
      </c>
      <c r="I27" s="121">
        <v>0.3501259</v>
      </c>
      <c r="J27" s="131">
        <v>53745.853</v>
      </c>
      <c r="K27" s="131">
        <v>53790.12</v>
      </c>
      <c r="L27" s="22">
        <f>K27/J27</f>
        <v>1.000823635639386</v>
      </c>
      <c r="M27" s="122">
        <f>0.5*F27/C27</f>
        <v>0.5982942420177481</v>
      </c>
      <c r="N27" s="133">
        <f>J27/C27</f>
        <v>0.4344693964969956</v>
      </c>
      <c r="O27" s="122">
        <f>0.5*G27/D27</f>
        <v>0.5922916946413231</v>
      </c>
      <c r="P27" s="22">
        <f>K27/D27</f>
        <v>0.4351113620516438</v>
      </c>
      <c r="Q27" s="141">
        <f aca="true" t="shared" si="1" ref="Q27:R30">Q33+Q39</f>
        <v>0.9999999164762429</v>
      </c>
      <c r="R27" s="144">
        <f t="shared" si="1"/>
        <v>1.0000000821195028</v>
      </c>
      <c r="S27" s="138"/>
    </row>
    <row r="28" spans="1:19" ht="16.5">
      <c r="A28" s="13">
        <v>1922</v>
      </c>
      <c r="B28" s="14">
        <v>766</v>
      </c>
      <c r="C28" s="14">
        <v>110968.0058</v>
      </c>
      <c r="D28" s="14">
        <v>110634.4</v>
      </c>
      <c r="E28" s="22">
        <f>D28/C28</f>
        <v>0.9969936758113751</v>
      </c>
      <c r="F28" s="14">
        <v>173488.6224</v>
      </c>
      <c r="G28" s="14">
        <v>171272.8</v>
      </c>
      <c r="H28" s="22">
        <f>G28/F28</f>
        <v>0.9872278517787112</v>
      </c>
      <c r="I28" s="121">
        <v>0.3753628</v>
      </c>
      <c r="J28" s="131">
        <v>30814.493</v>
      </c>
      <c r="K28" s="131">
        <v>30703.28</v>
      </c>
      <c r="L28" s="22">
        <f>K28/J28</f>
        <v>0.9963908865870356</v>
      </c>
      <c r="M28" s="122">
        <f>0.5*F28/C28</f>
        <v>0.7817055968036509</v>
      </c>
      <c r="N28" s="133">
        <f>J28/C28</f>
        <v>0.27768808475785006</v>
      </c>
      <c r="O28" s="122">
        <f>0.5*G28/D28</f>
        <v>0.7740485780191333</v>
      </c>
      <c r="P28" s="22">
        <f>K28/D28</f>
        <v>0.27752019263447897</v>
      </c>
      <c r="Q28" s="141">
        <f t="shared" si="1"/>
        <v>1.0000000220529055</v>
      </c>
      <c r="R28" s="144">
        <f t="shared" si="1"/>
        <v>0.9999998882200112</v>
      </c>
      <c r="S28" s="138"/>
    </row>
    <row r="29" spans="1:19" ht="16.5">
      <c r="A29" s="13">
        <v>1927</v>
      </c>
      <c r="B29" s="14">
        <v>806</v>
      </c>
      <c r="C29" s="14">
        <v>184362.6688</v>
      </c>
      <c r="D29" s="14">
        <v>186210.6</v>
      </c>
      <c r="E29" s="22">
        <f>D29/C29</f>
        <v>1.0100233480673066</v>
      </c>
      <c r="F29" s="14">
        <v>302799.085</v>
      </c>
      <c r="G29" s="14">
        <v>295377.5</v>
      </c>
      <c r="H29" s="22">
        <f>G29/F29</f>
        <v>0.9754900679438975</v>
      </c>
      <c r="I29" s="121">
        <v>0.3284493</v>
      </c>
      <c r="J29" s="131">
        <v>45494.975</v>
      </c>
      <c r="K29" s="131">
        <v>46502.3</v>
      </c>
      <c r="L29" s="22">
        <f>K29/J29</f>
        <v>1.0221414562817104</v>
      </c>
      <c r="M29" s="122">
        <f>0.5*F29/C29</f>
        <v>0.8212049840970842</v>
      </c>
      <c r="N29" s="133">
        <f>J29/C29</f>
        <v>0.24676891095210698</v>
      </c>
      <c r="O29" s="122">
        <f>0.5*G29/D29</f>
        <v>0.7931275126120639</v>
      </c>
      <c r="P29" s="22">
        <f>K29/D29</f>
        <v>0.2497296072296636</v>
      </c>
      <c r="Q29" s="141">
        <f t="shared" si="1"/>
        <v>0.9999999426161481</v>
      </c>
      <c r="R29" s="144">
        <f t="shared" si="1"/>
        <v>0.9999999899557062</v>
      </c>
      <c r="S29" s="138"/>
    </row>
    <row r="30" spans="1:18" ht="16.5">
      <c r="A30" s="13">
        <v>1932</v>
      </c>
      <c r="B30" s="14">
        <v>841</v>
      </c>
      <c r="C30" s="14">
        <v>209094.3543</v>
      </c>
      <c r="D30" s="14">
        <v>209918.3</v>
      </c>
      <c r="E30" s="22">
        <f>D30/C30</f>
        <v>1.0039405449408634</v>
      </c>
      <c r="F30" s="14">
        <v>342636.577</v>
      </c>
      <c r="G30" s="14">
        <v>325624.3</v>
      </c>
      <c r="H30" s="22">
        <f>G30/F30</f>
        <v>0.9503489173603319</v>
      </c>
      <c r="I30" s="121">
        <v>0.3364662</v>
      </c>
      <c r="J30" s="131">
        <v>51807.717</v>
      </c>
      <c r="K30" s="131">
        <v>52911.46</v>
      </c>
      <c r="L30" s="22">
        <f>K30/J30</f>
        <v>1.0213046060300246</v>
      </c>
      <c r="M30" s="122">
        <f>0.5*F30/C30</f>
        <v>0.8193348360530076</v>
      </c>
      <c r="N30" s="133">
        <f>J30/C30</f>
        <v>0.24777195526603463</v>
      </c>
      <c r="O30" s="122">
        <f>0.5*G30/D30</f>
        <v>0.7755976968182383</v>
      </c>
      <c r="P30" s="22">
        <f>K30/D30</f>
        <v>0.25205739566297936</v>
      </c>
      <c r="Q30" s="141">
        <f t="shared" si="1"/>
        <v>1.0000000544797056</v>
      </c>
      <c r="R30" s="144">
        <f t="shared" si="1"/>
        <v>1.0000000925541603</v>
      </c>
    </row>
    <row r="31" spans="1:18" ht="15">
      <c r="A31" s="206" t="s">
        <v>348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</row>
    <row r="32" spans="1:18" ht="1.5" customHeight="1">
      <c r="A32" s="10"/>
      <c r="B32" s="12" t="s">
        <v>121</v>
      </c>
      <c r="C32" s="12" t="s">
        <v>122</v>
      </c>
      <c r="D32" s="12" t="s">
        <v>321</v>
      </c>
      <c r="E32" s="12"/>
      <c r="F32" s="12" t="s">
        <v>323</v>
      </c>
      <c r="G32" s="12" t="s">
        <v>324</v>
      </c>
      <c r="H32" s="12" t="s">
        <v>126</v>
      </c>
      <c r="I32" s="120" t="s">
        <v>249</v>
      </c>
      <c r="J32" s="130" t="s">
        <v>327</v>
      </c>
      <c r="K32" s="130" t="s">
        <v>328</v>
      </c>
      <c r="L32" s="130"/>
      <c r="M32" s="130"/>
      <c r="N32" s="130"/>
      <c r="O32" s="130"/>
      <c r="P32" s="130"/>
      <c r="Q32" s="130"/>
      <c r="R32" s="26"/>
    </row>
    <row r="33" spans="1:18" ht="15.75">
      <c r="A33" s="13">
        <v>1912</v>
      </c>
      <c r="B33" s="14">
        <v>382</v>
      </c>
      <c r="C33" s="14">
        <v>274057.9558</v>
      </c>
      <c r="D33" s="14">
        <v>273046.6</v>
      </c>
      <c r="E33" s="22">
        <f>D33/C33</f>
        <v>0.996309701000842</v>
      </c>
      <c r="F33" s="14">
        <v>259883.8726</v>
      </c>
      <c r="G33" s="14">
        <v>268707.2</v>
      </c>
      <c r="H33" s="22">
        <f>G33/F33</f>
        <v>1.0339510386378628</v>
      </c>
      <c r="I33" s="121">
        <v>1</v>
      </c>
      <c r="J33" s="131">
        <v>153504.34</v>
      </c>
      <c r="K33" s="131">
        <v>153524.3</v>
      </c>
      <c r="L33" s="22">
        <f>K33/J33</f>
        <v>1.0001300288969028</v>
      </c>
      <c r="M33" s="122">
        <f>0.5*F33/C33</f>
        <v>0.4741403544395846</v>
      </c>
      <c r="N33" s="133">
        <f>J33/C33</f>
        <v>0.5601163430994255</v>
      </c>
      <c r="O33" s="122">
        <f>0.5*G33/D33</f>
        <v>0.4920537373473979</v>
      </c>
      <c r="P33" s="22">
        <f>K33/D33</f>
        <v>0.5622640970442409</v>
      </c>
      <c r="Q33" s="137">
        <f>I27*C33/C27</f>
        <v>0.775676944204739</v>
      </c>
      <c r="R33" s="124">
        <f>I27*D33/D27</f>
        <v>0.7733194301335179</v>
      </c>
    </row>
    <row r="34" spans="1:18" ht="15.75">
      <c r="A34" s="13">
        <v>1922</v>
      </c>
      <c r="B34" s="14">
        <v>378</v>
      </c>
      <c r="C34" s="14">
        <v>221755.3651</v>
      </c>
      <c r="D34" s="14">
        <v>221125.5</v>
      </c>
      <c r="E34" s="22">
        <f>D34/C34</f>
        <v>0.9971596398593741</v>
      </c>
      <c r="F34" s="14">
        <v>299989.4115</v>
      </c>
      <c r="G34" s="14">
        <v>303925.4</v>
      </c>
      <c r="H34" s="22">
        <f>G34/F34</f>
        <v>1.0131204247520584</v>
      </c>
      <c r="I34" s="121">
        <v>1</v>
      </c>
      <c r="J34" s="131">
        <v>82092.562</v>
      </c>
      <c r="K34" s="131">
        <v>81796.27</v>
      </c>
      <c r="L34" s="22">
        <f>K34/J34</f>
        <v>0.9963907570578684</v>
      </c>
      <c r="M34" s="122">
        <f>0.5*F34/C34</f>
        <v>0.6763971896795384</v>
      </c>
      <c r="N34" s="133">
        <f>J34/C34</f>
        <v>0.3701942542088241</v>
      </c>
      <c r="O34" s="122">
        <f>0.5*G34/D34</f>
        <v>0.6872237711164023</v>
      </c>
      <c r="P34" s="22">
        <f>K34/D34</f>
        <v>0.3699088074419278</v>
      </c>
      <c r="Q34" s="137">
        <f>I28*C34/C28</f>
        <v>0.7501145412037158</v>
      </c>
      <c r="R34" s="124">
        <f>I28*D34/D28</f>
        <v>0.7502394086414352</v>
      </c>
    </row>
    <row r="35" spans="1:18" ht="15.75">
      <c r="A35" s="13">
        <v>1927</v>
      </c>
      <c r="B35" s="14">
        <v>384</v>
      </c>
      <c r="C35" s="14">
        <v>433760.4888</v>
      </c>
      <c r="D35" s="14">
        <v>437878.4</v>
      </c>
      <c r="E35" s="22">
        <f>D35/C35</f>
        <v>1.009493513831544</v>
      </c>
      <c r="F35" s="14">
        <v>662162.6283</v>
      </c>
      <c r="G35" s="14">
        <v>663744.4</v>
      </c>
      <c r="H35" s="22">
        <f>G35/F35</f>
        <v>1.0023887963959262</v>
      </c>
      <c r="I35" s="121">
        <v>1</v>
      </c>
      <c r="J35" s="131">
        <v>138514.44</v>
      </c>
      <c r="K35" s="131">
        <v>141009.9</v>
      </c>
      <c r="L35" s="22">
        <f>K35/J35</f>
        <v>1.0180158833981496</v>
      </c>
      <c r="M35" s="122">
        <f>0.5*F35/C35</f>
        <v>0.7632814022917064</v>
      </c>
      <c r="N35" s="133">
        <f>J35/C35</f>
        <v>0.31933392638688857</v>
      </c>
      <c r="O35" s="122">
        <f>0.5*G35/D35</f>
        <v>0.7579095018160292</v>
      </c>
      <c r="P35" s="22">
        <f>K35/D35</f>
        <v>0.3220298146700088</v>
      </c>
      <c r="Q35" s="137">
        <f>I29*C35/C29</f>
        <v>0.7727612636621684</v>
      </c>
      <c r="R35" s="124">
        <f>I29*D35/D29</f>
        <v>0.7723558914751363</v>
      </c>
    </row>
    <row r="36" spans="1:18" ht="15.75">
      <c r="A36" s="13">
        <v>1932</v>
      </c>
      <c r="B36" s="14">
        <v>409</v>
      </c>
      <c r="C36" s="14">
        <v>427428.1508</v>
      </c>
      <c r="D36" s="14">
        <v>430475.8</v>
      </c>
      <c r="E36" s="22">
        <f>D36/C36</f>
        <v>1.007130202337623</v>
      </c>
      <c r="F36" s="14">
        <v>622244.2551</v>
      </c>
      <c r="G36" s="14">
        <v>602057.8</v>
      </c>
      <c r="H36" s="22">
        <f>G36/F36</f>
        <v>0.967558631623275</v>
      </c>
      <c r="I36" s="121">
        <v>1</v>
      </c>
      <c r="J36" s="131">
        <v>153976.01</v>
      </c>
      <c r="K36" s="131">
        <v>156688.3</v>
      </c>
      <c r="L36" s="22">
        <f>K36/J36</f>
        <v>1.0176150167808606</v>
      </c>
      <c r="M36" s="122">
        <f>0.5*F36/C36</f>
        <v>0.7278933944048497</v>
      </c>
      <c r="N36" s="133">
        <f>J36/C36</f>
        <v>0.3602383458174417</v>
      </c>
      <c r="O36" s="122">
        <f>0.5*G36/D36</f>
        <v>0.6992934329874061</v>
      </c>
      <c r="P36" s="22">
        <f>K36/D36</f>
        <v>0.3639886376888085</v>
      </c>
      <c r="Q36" s="137">
        <f>I30*C36/C30</f>
        <v>0.6878001376659023</v>
      </c>
      <c r="R36" s="124">
        <f>I30*D36/D30</f>
        <v>0.6899853734427155</v>
      </c>
    </row>
    <row r="37" spans="1:18" ht="15">
      <c r="A37" s="206" t="s">
        <v>349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1.5" customHeight="1">
      <c r="A38" s="10"/>
      <c r="B38" s="12" t="s">
        <v>121</v>
      </c>
      <c r="C38" s="12" t="s">
        <v>122</v>
      </c>
      <c r="D38" s="12" t="s">
        <v>321</v>
      </c>
      <c r="E38" s="12"/>
      <c r="F38" s="12" t="s">
        <v>323</v>
      </c>
      <c r="G38" s="12" t="s">
        <v>324</v>
      </c>
      <c r="H38" s="12" t="s">
        <v>126</v>
      </c>
      <c r="I38" s="120" t="s">
        <v>249</v>
      </c>
      <c r="J38" s="130" t="s">
        <v>327</v>
      </c>
      <c r="K38" s="130" t="s">
        <v>328</v>
      </c>
      <c r="L38" s="130"/>
      <c r="M38" s="130"/>
      <c r="N38" s="130"/>
      <c r="O38" s="130"/>
      <c r="P38" s="130"/>
      <c r="Q38" s="130"/>
      <c r="R38" s="26"/>
    </row>
    <row r="39" spans="1:18" ht="15.75">
      <c r="A39" s="13">
        <v>1912</v>
      </c>
      <c r="B39" s="14">
        <v>432</v>
      </c>
      <c r="C39" s="14">
        <v>42700.23754</v>
      </c>
      <c r="D39" s="14">
        <v>43120.85</v>
      </c>
      <c r="E39" s="22">
        <f>D39/C39</f>
        <v>1.0098503541018005</v>
      </c>
      <c r="F39" s="14">
        <v>87757.59801</v>
      </c>
      <c r="G39" s="14">
        <v>80571.46</v>
      </c>
      <c r="H39" s="22">
        <f>G39/F39</f>
        <v>0.9181137796275927</v>
      </c>
      <c r="I39" s="121">
        <v>0</v>
      </c>
      <c r="J39" s="131">
        <v>0</v>
      </c>
      <c r="K39" s="131">
        <v>57.36434</v>
      </c>
      <c r="L39" s="22"/>
      <c r="M39" s="139">
        <f>0.5*F39/C39</f>
        <v>1.0276008175340001</v>
      </c>
      <c r="N39" s="133">
        <f>J39/C39</f>
        <v>0</v>
      </c>
      <c r="O39" s="139">
        <f>0.5*G39/D39</f>
        <v>0.9342517598795016</v>
      </c>
      <c r="P39" s="22">
        <f>K39/D39</f>
        <v>0.0013303156129807275</v>
      </c>
      <c r="Q39" s="137">
        <f>(1-I27)*C39/C27</f>
        <v>0.2243229722715039</v>
      </c>
      <c r="R39" s="124">
        <f>(1-I27)*D39/D27</f>
        <v>0.2266806519859849</v>
      </c>
    </row>
    <row r="40" spans="1:18" ht="15.75">
      <c r="A40" s="13">
        <v>1922</v>
      </c>
      <c r="B40" s="14">
        <v>388</v>
      </c>
      <c r="C40" s="14">
        <v>44392.63862</v>
      </c>
      <c r="D40" s="14">
        <v>44237.04</v>
      </c>
      <c r="E40" s="22">
        <f>D40/C40</f>
        <v>0.9964949454495842</v>
      </c>
      <c r="F40" s="14">
        <v>97470.59525</v>
      </c>
      <c r="G40" s="14">
        <v>91557.97</v>
      </c>
      <c r="H40" s="22">
        <f>G40/F40</f>
        <v>0.9393393952829071</v>
      </c>
      <c r="I40" s="121">
        <v>0</v>
      </c>
      <c r="J40" s="131">
        <v>0</v>
      </c>
      <c r="K40" s="131">
        <v>0</v>
      </c>
      <c r="L40" s="22"/>
      <c r="M40" s="139">
        <f>0.5*F40/C40</f>
        <v>1.0978238541343097</v>
      </c>
      <c r="N40" s="133">
        <f>J40/C40</f>
        <v>0</v>
      </c>
      <c r="O40" s="139">
        <f>0.5*G40/D40</f>
        <v>1.034856423485839</v>
      </c>
      <c r="P40" s="22">
        <f>K40/D40</f>
        <v>0</v>
      </c>
      <c r="Q40" s="137">
        <f>(1-I28)*C40/C28</f>
        <v>0.24988548084918963</v>
      </c>
      <c r="R40" s="124">
        <f>(1-I28)*D40/D28</f>
        <v>0.24976047957857594</v>
      </c>
    </row>
    <row r="41" spans="1:18" ht="15.75">
      <c r="A41" s="13">
        <v>1927</v>
      </c>
      <c r="B41" s="14">
        <v>422</v>
      </c>
      <c r="C41" s="14">
        <v>62384.46227</v>
      </c>
      <c r="D41" s="14">
        <v>63122.18</v>
      </c>
      <c r="E41" s="22">
        <f>D41/C41</f>
        <v>1.0118253440545364</v>
      </c>
      <c r="F41" s="14">
        <v>127037.6429</v>
      </c>
      <c r="G41" s="14">
        <v>115212.6</v>
      </c>
      <c r="H41" s="22">
        <f>G41/F41</f>
        <v>0.9069170158540465</v>
      </c>
      <c r="I41" s="121">
        <v>0</v>
      </c>
      <c r="J41" s="131">
        <v>0</v>
      </c>
      <c r="K41" s="131">
        <v>279.4977</v>
      </c>
      <c r="L41" s="22"/>
      <c r="M41" s="139">
        <f>0.5*F41/C41</f>
        <v>1.0181833607075186</v>
      </c>
      <c r="N41" s="133">
        <f>J41/C41</f>
        <v>0</v>
      </c>
      <c r="O41" s="139">
        <f>0.5*G41/D41</f>
        <v>0.9126158190354009</v>
      </c>
      <c r="P41" s="22">
        <f>K41/D41</f>
        <v>0.004427884144685751</v>
      </c>
      <c r="Q41" s="137">
        <f>(1-I29)*C41/C29</f>
        <v>0.2272386789539797</v>
      </c>
      <c r="R41" s="124">
        <f>(1-I29)*D41/D29</f>
        <v>0.22764409848056985</v>
      </c>
    </row>
    <row r="42" spans="1:18" ht="15.75">
      <c r="A42" s="21">
        <v>1932</v>
      </c>
      <c r="B42" s="134">
        <v>432</v>
      </c>
      <c r="C42" s="134">
        <v>98381.18272</v>
      </c>
      <c r="D42" s="134">
        <v>98077.54</v>
      </c>
      <c r="E42" s="78">
        <f>D42/C42</f>
        <v>0.9969136097818199</v>
      </c>
      <c r="F42" s="134">
        <v>200852.5137</v>
      </c>
      <c r="G42" s="134">
        <v>185449.8</v>
      </c>
      <c r="H42" s="78">
        <f>G42/F42</f>
        <v>0.923313313753165</v>
      </c>
      <c r="I42" s="135">
        <v>0</v>
      </c>
      <c r="J42" s="136">
        <v>0</v>
      </c>
      <c r="K42" s="136">
        <v>288.0869</v>
      </c>
      <c r="L42" s="78"/>
      <c r="M42" s="140">
        <f>0.5*F42/C42</f>
        <v>1.0207872488768552</v>
      </c>
      <c r="N42" s="87">
        <f>J42/C42</f>
        <v>0</v>
      </c>
      <c r="O42" s="140">
        <f>0.5*G42/D42</f>
        <v>0.9454244060362852</v>
      </c>
      <c r="P42" s="78">
        <f>K42/D42</f>
        <v>0.002937338151018062</v>
      </c>
      <c r="Q42" s="142">
        <f>(1-I30)*C42/C30</f>
        <v>0.3121999168138034</v>
      </c>
      <c r="R42" s="143">
        <f>(1-I30)*D42/D30</f>
        <v>0.3100147191114448</v>
      </c>
    </row>
    <row r="43" spans="1:18" ht="15">
      <c r="A43" s="206" t="s">
        <v>350</v>
      </c>
      <c r="B43" s="206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</row>
    <row r="44" spans="1:18" ht="1.5" customHeight="1">
      <c r="A44" s="10"/>
      <c r="B44" s="12" t="s">
        <v>121</v>
      </c>
      <c r="C44" s="12" t="s">
        <v>122</v>
      </c>
      <c r="D44" s="12" t="s">
        <v>321</v>
      </c>
      <c r="E44" s="12"/>
      <c r="F44" s="12" t="s">
        <v>323</v>
      </c>
      <c r="G44" s="12" t="s">
        <v>324</v>
      </c>
      <c r="H44" s="12" t="s">
        <v>126</v>
      </c>
      <c r="I44" s="120" t="s">
        <v>249</v>
      </c>
      <c r="J44" s="130" t="s">
        <v>327</v>
      </c>
      <c r="K44" s="130" t="s">
        <v>328</v>
      </c>
      <c r="L44" s="130"/>
      <c r="M44" s="130"/>
      <c r="N44" s="130"/>
      <c r="O44" s="130"/>
      <c r="P44" s="130"/>
      <c r="Q44" s="130"/>
      <c r="R44" s="26"/>
    </row>
    <row r="45" spans="1:18" ht="16.5">
      <c r="A45" s="13">
        <v>1912</v>
      </c>
      <c r="B45" s="14">
        <v>374</v>
      </c>
      <c r="C45" s="14">
        <v>101897.6378</v>
      </c>
      <c r="D45" s="14">
        <v>103793</v>
      </c>
      <c r="E45" s="22">
        <f>D45/C45</f>
        <v>1.018600649052534</v>
      </c>
      <c r="F45" s="14">
        <v>114700.6516</v>
      </c>
      <c r="G45" s="14">
        <v>112295.3</v>
      </c>
      <c r="H45" s="22">
        <f>G45/F45</f>
        <v>0.9790293118090709</v>
      </c>
      <c r="I45" s="121">
        <v>0.3223583</v>
      </c>
      <c r="J45" s="131">
        <v>42971.449</v>
      </c>
      <c r="K45" s="131">
        <v>45305.04</v>
      </c>
      <c r="L45" s="22">
        <f>K45/J45</f>
        <v>1.0543056158055084</v>
      </c>
      <c r="M45" s="122">
        <f>0.5*F45/C45</f>
        <v>0.562822917569145</v>
      </c>
      <c r="N45" s="133">
        <f>J45/C45</f>
        <v>0.4217119251021539</v>
      </c>
      <c r="O45" s="122">
        <f>0.5*G45/D45</f>
        <v>0.5409579644099313</v>
      </c>
      <c r="P45" s="22">
        <f>K45/D45</f>
        <v>0.43649417590781653</v>
      </c>
      <c r="Q45" s="141">
        <f aca="true" t="shared" si="2" ref="Q45:R48">Q51+Q57</f>
        <v>0.9999999148614538</v>
      </c>
      <c r="R45" s="144">
        <f t="shared" si="2"/>
        <v>0.9999995258442477</v>
      </c>
    </row>
    <row r="46" spans="1:18" ht="16.5">
      <c r="A46" s="13">
        <v>1922</v>
      </c>
      <c r="B46" s="14">
        <v>359</v>
      </c>
      <c r="C46" s="14">
        <v>113415.2926</v>
      </c>
      <c r="D46" s="14">
        <v>113349.6</v>
      </c>
      <c r="E46" s="22">
        <f>D46/C46</f>
        <v>0.9994207782875305</v>
      </c>
      <c r="F46" s="14">
        <v>145873.2479</v>
      </c>
      <c r="G46" s="14">
        <v>144539.4</v>
      </c>
      <c r="H46" s="22">
        <f>G46/F46</f>
        <v>0.9908561170797103</v>
      </c>
      <c r="I46" s="121">
        <v>0.3980583</v>
      </c>
      <c r="J46" s="131">
        <v>43025.091</v>
      </c>
      <c r="K46" s="131">
        <v>43122.08</v>
      </c>
      <c r="L46" s="22">
        <f>K46/J46</f>
        <v>1.0022542427626708</v>
      </c>
      <c r="M46" s="122">
        <f>0.5*F46/C46</f>
        <v>0.6430933807774701</v>
      </c>
      <c r="N46" s="133">
        <f>J46/C46</f>
        <v>0.37935881496813245</v>
      </c>
      <c r="O46" s="122">
        <f>0.5*G46/D46</f>
        <v>0.6375823117152596</v>
      </c>
      <c r="P46" s="22">
        <f>K46/D46</f>
        <v>0.3804343376597712</v>
      </c>
      <c r="Q46" s="141">
        <f t="shared" si="2"/>
        <v>1.000000075148144</v>
      </c>
      <c r="R46" s="144">
        <f t="shared" si="2"/>
        <v>0.9999999738578432</v>
      </c>
    </row>
    <row r="47" spans="1:18" ht="16.5">
      <c r="A47" s="13">
        <v>1927</v>
      </c>
      <c r="B47" s="14">
        <v>296</v>
      </c>
      <c r="C47" s="14">
        <v>214856.0563</v>
      </c>
      <c r="D47" s="14">
        <v>213557.2</v>
      </c>
      <c r="E47" s="22">
        <f>D47/C47</f>
        <v>0.9939547605854478</v>
      </c>
      <c r="F47" s="14">
        <v>316350.337</v>
      </c>
      <c r="G47" s="14">
        <v>297254.7</v>
      </c>
      <c r="H47" s="22">
        <f>G47/F47</f>
        <v>0.9396376903496076</v>
      </c>
      <c r="I47" s="121">
        <v>0.3233788</v>
      </c>
      <c r="J47" s="131">
        <v>58214.54</v>
      </c>
      <c r="K47" s="131">
        <v>58362.22</v>
      </c>
      <c r="L47" s="22">
        <f>K47/J47</f>
        <v>1.0025368232747351</v>
      </c>
      <c r="M47" s="122">
        <f>0.5*F47/C47</f>
        <v>0.7361913423522146</v>
      </c>
      <c r="N47" s="133">
        <f>J47/C47</f>
        <v>0.27094670265526977</v>
      </c>
      <c r="O47" s="122">
        <f>0.5*G47/D47</f>
        <v>0.6959603797015507</v>
      </c>
      <c r="P47" s="22">
        <f>K47/D47</f>
        <v>0.2732861266208772</v>
      </c>
      <c r="Q47" s="141">
        <f t="shared" si="2"/>
        <v>0.9999999263632919</v>
      </c>
      <c r="R47" s="144">
        <f t="shared" si="2"/>
        <v>0.9999998128463756</v>
      </c>
    </row>
    <row r="48" spans="1:18" ht="16.5">
      <c r="A48" s="13">
        <v>1932</v>
      </c>
      <c r="B48" s="14">
        <v>387</v>
      </c>
      <c r="C48" s="14">
        <v>166446.8819</v>
      </c>
      <c r="D48" s="14">
        <v>164035.2</v>
      </c>
      <c r="E48" s="22">
        <f>D48/C48</f>
        <v>0.9855108015694225</v>
      </c>
      <c r="F48" s="14">
        <v>225377.4613</v>
      </c>
      <c r="G48" s="14">
        <v>213700.3</v>
      </c>
      <c r="H48" s="22">
        <f>G48/F48</f>
        <v>0.9481884247313598</v>
      </c>
      <c r="I48" s="121">
        <v>0.3560556</v>
      </c>
      <c r="J48" s="131">
        <v>51766.503</v>
      </c>
      <c r="K48" s="131">
        <v>51845.57</v>
      </c>
      <c r="L48" s="22">
        <f>K48/J48</f>
        <v>1.0015273776557787</v>
      </c>
      <c r="M48" s="122">
        <f>0.5*F48/C48</f>
        <v>0.6770251828310158</v>
      </c>
      <c r="N48" s="133">
        <f>J48/C48</f>
        <v>0.3110091484387248</v>
      </c>
      <c r="O48" s="122">
        <f>0.5*G48/D48</f>
        <v>0.651385495308324</v>
      </c>
      <c r="P48" s="22">
        <f>K48/D48</f>
        <v>0.3160636863307387</v>
      </c>
      <c r="Q48" s="141">
        <f t="shared" si="2"/>
        <v>1.000000011645994</v>
      </c>
      <c r="R48" s="144">
        <f t="shared" si="2"/>
        <v>1.0000002220458535</v>
      </c>
    </row>
    <row r="49" spans="1:18" ht="15">
      <c r="A49" s="206" t="s">
        <v>351</v>
      </c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</row>
    <row r="50" spans="1:18" ht="1.5" customHeight="1">
      <c r="A50" s="10"/>
      <c r="B50" s="12" t="s">
        <v>121</v>
      </c>
      <c r="C50" s="12" t="s">
        <v>122</v>
      </c>
      <c r="D50" s="12" t="s">
        <v>321</v>
      </c>
      <c r="E50" s="12"/>
      <c r="F50" s="12" t="s">
        <v>323</v>
      </c>
      <c r="G50" s="12" t="s">
        <v>324</v>
      </c>
      <c r="H50" s="12" t="s">
        <v>126</v>
      </c>
      <c r="I50" s="120" t="s">
        <v>249</v>
      </c>
      <c r="J50" s="130" t="s">
        <v>327</v>
      </c>
      <c r="K50" s="130" t="s">
        <v>328</v>
      </c>
      <c r="L50" s="130"/>
      <c r="M50" s="130"/>
      <c r="N50" s="130"/>
      <c r="O50" s="130"/>
      <c r="P50" s="130"/>
      <c r="Q50" s="130"/>
      <c r="R50" s="26"/>
    </row>
    <row r="51" spans="1:18" ht="15.75">
      <c r="A51" s="13">
        <v>1912</v>
      </c>
      <c r="B51" s="14">
        <v>162</v>
      </c>
      <c r="C51" s="14">
        <v>230029.2542</v>
      </c>
      <c r="D51" s="14">
        <v>223939.8</v>
      </c>
      <c r="E51" s="22">
        <f>D51/C51</f>
        <v>0.9735274792713734</v>
      </c>
      <c r="F51" s="14">
        <v>192010.3515</v>
      </c>
      <c r="G51" s="14">
        <v>203526</v>
      </c>
      <c r="H51" s="22">
        <f>G51/F51</f>
        <v>1.05997410248999</v>
      </c>
      <c r="I51" s="121">
        <v>1</v>
      </c>
      <c r="J51" s="131">
        <v>133303.35</v>
      </c>
      <c r="K51" s="131">
        <v>133303.6</v>
      </c>
      <c r="L51" s="22">
        <f>K51/J51</f>
        <v>1.0000018754217355</v>
      </c>
      <c r="M51" s="122">
        <f>0.5*F51/C51</f>
        <v>0.41736072259108337</v>
      </c>
      <c r="N51" s="133">
        <f>J51/C51</f>
        <v>0.5795060739713515</v>
      </c>
      <c r="O51" s="122">
        <f>0.5*G51/D51</f>
        <v>0.4544212328491854</v>
      </c>
      <c r="P51" s="22">
        <f>K51/D51</f>
        <v>0.5952653347015583</v>
      </c>
      <c r="Q51" s="137">
        <f>I45*C51/C45</f>
        <v>0.7277091101927375</v>
      </c>
      <c r="R51" s="124">
        <f>I45*D51/D45</f>
        <v>0.6955079170111664</v>
      </c>
    </row>
    <row r="52" spans="1:18" ht="15.75">
      <c r="A52" s="13">
        <v>1922</v>
      </c>
      <c r="B52" s="14">
        <v>183</v>
      </c>
      <c r="C52" s="14">
        <v>220863.5801</v>
      </c>
      <c r="D52" s="14">
        <v>220813.4</v>
      </c>
      <c r="E52" s="22">
        <f>D52/C52</f>
        <v>0.9997728004772118</v>
      </c>
      <c r="F52" s="14">
        <v>235153.8459</v>
      </c>
      <c r="G52" s="14">
        <v>246280.1</v>
      </c>
      <c r="H52" s="22">
        <f>G52/F52</f>
        <v>1.0473147868682169</v>
      </c>
      <c r="I52" s="121">
        <v>1</v>
      </c>
      <c r="J52" s="131">
        <v>108087.42</v>
      </c>
      <c r="K52" s="131">
        <v>108047.2</v>
      </c>
      <c r="L52" s="22">
        <f>K52/J52</f>
        <v>0.9996278937918954</v>
      </c>
      <c r="M52" s="122">
        <f>0.5*F52/C52</f>
        <v>0.5323508878048835</v>
      </c>
      <c r="N52" s="133">
        <f>J52/C52</f>
        <v>0.4893854385184803</v>
      </c>
      <c r="O52" s="122">
        <f>0.5*G52/D52</f>
        <v>0.5576656579718441</v>
      </c>
      <c r="P52" s="22">
        <f>K52/D52</f>
        <v>0.48931450718117653</v>
      </c>
      <c r="Q52" s="137">
        <f>I46*C52/C46</f>
        <v>0.7751739576830208</v>
      </c>
      <c r="R52" s="124">
        <f>I46*D52/D46</f>
        <v>0.7754469942657053</v>
      </c>
    </row>
    <row r="53" spans="1:18" ht="15.75">
      <c r="A53" s="13">
        <v>1927</v>
      </c>
      <c r="B53" s="14">
        <v>145</v>
      </c>
      <c r="C53" s="14">
        <v>485433.4327</v>
      </c>
      <c r="D53" s="14">
        <v>482346.4</v>
      </c>
      <c r="E53" s="22">
        <f>D53/C53</f>
        <v>0.9936406673046193</v>
      </c>
      <c r="F53" s="14">
        <v>614992.7889</v>
      </c>
      <c r="G53" s="14">
        <v>601276</v>
      </c>
      <c r="H53" s="22">
        <f>G53/F53</f>
        <v>0.9776960166890177</v>
      </c>
      <c r="I53" s="121">
        <v>1</v>
      </c>
      <c r="J53" s="131">
        <v>180019.63</v>
      </c>
      <c r="K53" s="131">
        <v>180339.8</v>
      </c>
      <c r="L53" s="22">
        <f>K53/J53</f>
        <v>1.0017785282638343</v>
      </c>
      <c r="M53" s="122">
        <f>0.5*F53/C53</f>
        <v>0.6334470881819838</v>
      </c>
      <c r="N53" s="133">
        <f>J53/C53</f>
        <v>0.37084308140608213</v>
      </c>
      <c r="O53" s="122">
        <f>0.5*G53/D53</f>
        <v>0.6232823547558352</v>
      </c>
      <c r="P53" s="22">
        <f>K53/D53</f>
        <v>0.3738802653031099</v>
      </c>
      <c r="Q53" s="137">
        <f>I47*C53/C47</f>
        <v>0.7306234864853879</v>
      </c>
      <c r="R53" s="124">
        <f>I47*D53/D47</f>
        <v>0.7303926068347029</v>
      </c>
    </row>
    <row r="54" spans="1:18" ht="15.75">
      <c r="A54" s="13">
        <v>1932</v>
      </c>
      <c r="B54" s="14">
        <v>178</v>
      </c>
      <c r="C54" s="14">
        <v>333107.5743</v>
      </c>
      <c r="D54" s="14">
        <v>325890.7</v>
      </c>
      <c r="E54" s="22">
        <f>D54/C54</f>
        <v>0.9783347036909452</v>
      </c>
      <c r="F54" s="14">
        <v>346491.2342</v>
      </c>
      <c r="G54" s="14">
        <v>348331.9</v>
      </c>
      <c r="H54" s="22">
        <f>G54/F54</f>
        <v>1.0053123012022218</v>
      </c>
      <c r="I54" s="121">
        <v>1</v>
      </c>
      <c r="J54" s="131">
        <v>145388.82</v>
      </c>
      <c r="K54" s="131">
        <v>145610.9</v>
      </c>
      <c r="L54" s="22">
        <f>K54/J54</f>
        <v>1.0015274902155475</v>
      </c>
      <c r="M54" s="122">
        <f>0.5*F54/C54</f>
        <v>0.5200890957345007</v>
      </c>
      <c r="N54" s="133">
        <f>J54/C54</f>
        <v>0.43646206576215946</v>
      </c>
      <c r="O54" s="122">
        <f>0.5*G54/D54</f>
        <v>0.5344305621485977</v>
      </c>
      <c r="P54" s="22">
        <f>K54/D54</f>
        <v>0.44680900682345337</v>
      </c>
      <c r="Q54" s="137">
        <f>I48*C54/C48</f>
        <v>0.7125685736978115</v>
      </c>
      <c r="R54" s="124">
        <f>I48*D54/D48</f>
        <v>0.7073799326176333</v>
      </c>
    </row>
    <row r="55" spans="1:18" ht="15">
      <c r="A55" s="206" t="s">
        <v>352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</row>
    <row r="56" spans="1:18" ht="1.5" customHeight="1">
      <c r="A56" s="10"/>
      <c r="B56" s="12" t="s">
        <v>121</v>
      </c>
      <c r="C56" s="12" t="s">
        <v>122</v>
      </c>
      <c r="D56" s="12" t="s">
        <v>321</v>
      </c>
      <c r="E56" s="12"/>
      <c r="F56" s="12" t="s">
        <v>323</v>
      </c>
      <c r="G56" s="12" t="s">
        <v>324</v>
      </c>
      <c r="H56" s="12" t="s">
        <v>126</v>
      </c>
      <c r="I56" s="120" t="s">
        <v>249</v>
      </c>
      <c r="J56" s="130" t="s">
        <v>327</v>
      </c>
      <c r="K56" s="130" t="s">
        <v>328</v>
      </c>
      <c r="L56" s="130"/>
      <c r="M56" s="130"/>
      <c r="N56" s="130"/>
      <c r="O56" s="130"/>
      <c r="P56" s="130"/>
      <c r="Q56" s="130"/>
      <c r="R56" s="26"/>
    </row>
    <row r="57" spans="1:18" ht="15.75">
      <c r="A57" s="13">
        <v>1912</v>
      </c>
      <c r="B57" s="14">
        <v>212</v>
      </c>
      <c r="C57" s="14">
        <v>40944.63164</v>
      </c>
      <c r="D57" s="14">
        <v>46638.36</v>
      </c>
      <c r="E57" s="22">
        <f>D57/C57</f>
        <v>1.139059215627126</v>
      </c>
      <c r="F57" s="14">
        <v>77923.94689</v>
      </c>
      <c r="G57" s="14">
        <v>68896.33</v>
      </c>
      <c r="H57" s="22">
        <f>G57/F57</f>
        <v>0.8841483619567719</v>
      </c>
      <c r="I57" s="121">
        <v>0</v>
      </c>
      <c r="J57" s="131">
        <v>0</v>
      </c>
      <c r="K57" s="131">
        <v>3443.575</v>
      </c>
      <c r="L57" s="22"/>
      <c r="M57" s="139">
        <f>0.5*F57/C57</f>
        <v>0.9515770904368552</v>
      </c>
      <c r="N57" s="133">
        <f>J57/C57</f>
        <v>0</v>
      </c>
      <c r="O57" s="139">
        <f>0.5*G57/D57</f>
        <v>0.7386229918890802</v>
      </c>
      <c r="P57" s="22">
        <f>K57/D57</f>
        <v>0.07383567947071895</v>
      </c>
      <c r="Q57" s="137">
        <f>(1-I45)*C57/C45</f>
        <v>0.2722908046687162</v>
      </c>
      <c r="R57" s="124">
        <f>(1-I45)*D57/D45</f>
        <v>0.30449160883308124</v>
      </c>
    </row>
    <row r="58" spans="1:18" ht="15.75">
      <c r="A58" s="13">
        <v>1922</v>
      </c>
      <c r="B58" s="14">
        <v>176</v>
      </c>
      <c r="C58" s="14">
        <v>42360.77995</v>
      </c>
      <c r="D58" s="14">
        <v>42284.81</v>
      </c>
      <c r="E58" s="22">
        <f>D58/C58</f>
        <v>0.9982065969963332</v>
      </c>
      <c r="F58" s="14">
        <v>86832.85253</v>
      </c>
      <c r="G58" s="14">
        <v>77259.29</v>
      </c>
      <c r="H58" s="22">
        <f>G58/F58</f>
        <v>0.8897472298668015</v>
      </c>
      <c r="I58" s="121">
        <v>0</v>
      </c>
      <c r="J58" s="131">
        <v>0</v>
      </c>
      <c r="K58" s="131">
        <v>187.7373</v>
      </c>
      <c r="L58" s="22"/>
      <c r="M58" s="139">
        <f>0.5*F58/C58</f>
        <v>1.02492037012175</v>
      </c>
      <c r="N58" s="133">
        <f>J58/C58</f>
        <v>0</v>
      </c>
      <c r="O58" s="139">
        <f>0.5*G58/D58</f>
        <v>0.9135584385976903</v>
      </c>
      <c r="P58" s="22">
        <f>K58/D58</f>
        <v>0.004439828392276092</v>
      </c>
      <c r="Q58" s="137">
        <f>(1-I46)*C58/C46</f>
        <v>0.22482611746512315</v>
      </c>
      <c r="R58" s="124">
        <f>(1-I46)*D58/D46</f>
        <v>0.22455297959213794</v>
      </c>
    </row>
    <row r="59" spans="1:18" ht="15.75">
      <c r="A59" s="13">
        <v>1927</v>
      </c>
      <c r="B59" s="14">
        <v>151</v>
      </c>
      <c r="C59" s="14">
        <v>85538.49559</v>
      </c>
      <c r="D59" s="14">
        <v>85094.23</v>
      </c>
      <c r="E59" s="22">
        <f>D59/C59</f>
        <v>0.9948062496664725</v>
      </c>
      <c r="F59" s="14">
        <v>173619.5813</v>
      </c>
      <c r="G59" s="14">
        <v>151953.3</v>
      </c>
      <c r="H59" s="22">
        <f>G59/F59</f>
        <v>0.8752083080850052</v>
      </c>
      <c r="I59" s="121">
        <v>0</v>
      </c>
      <c r="J59" s="131">
        <v>0</v>
      </c>
      <c r="K59" s="131">
        <v>65.22572</v>
      </c>
      <c r="L59" s="22"/>
      <c r="M59" s="139">
        <f>0.5*F59/C59</f>
        <v>1.0148622564756518</v>
      </c>
      <c r="N59" s="133">
        <f>J59/C59</f>
        <v>0</v>
      </c>
      <c r="O59" s="139">
        <f>0.5*G59/D59</f>
        <v>0.8928531346955016</v>
      </c>
      <c r="P59" s="22">
        <f>K59/D59</f>
        <v>0.0007665116659496185</v>
      </c>
      <c r="Q59" s="137">
        <f>(1-I47)*C59/C47</f>
        <v>0.26937643987790405</v>
      </c>
      <c r="R59" s="124">
        <f>(1-I47)*D59/D47</f>
        <v>0.2696072060116727</v>
      </c>
    </row>
    <row r="60" spans="1:18" ht="15.75">
      <c r="A60" s="21">
        <v>1932</v>
      </c>
      <c r="B60" s="134">
        <v>209</v>
      </c>
      <c r="C60" s="134">
        <v>74295.33762</v>
      </c>
      <c r="D60" s="134">
        <v>74540.64</v>
      </c>
      <c r="E60" s="78">
        <f>D60/C60</f>
        <v>1.003301719702179</v>
      </c>
      <c r="F60" s="134">
        <v>158410.1336</v>
      </c>
      <c r="G60" s="134">
        <v>139258.6</v>
      </c>
      <c r="H60" s="78">
        <f>G60/F60</f>
        <v>0.8791015879807326</v>
      </c>
      <c r="I60" s="135">
        <v>0</v>
      </c>
      <c r="J60" s="136">
        <v>0</v>
      </c>
      <c r="K60" s="136">
        <v>0</v>
      </c>
      <c r="L60" s="78"/>
      <c r="M60" s="140">
        <f>0.5*F60/C60</f>
        <v>1.0660839473549726</v>
      </c>
      <c r="N60" s="87">
        <f>J60/C60</f>
        <v>0</v>
      </c>
      <c r="O60" s="140">
        <f>0.5*G60/D60</f>
        <v>0.9341119153256533</v>
      </c>
      <c r="P60" s="78">
        <f>K60/D60</f>
        <v>0</v>
      </c>
      <c r="Q60" s="142">
        <f>(1-I48)*C60/C48</f>
        <v>0.2874314379481826</v>
      </c>
      <c r="R60" s="143">
        <f>(1-I48)*D60/D48</f>
        <v>0.2926202894282202</v>
      </c>
    </row>
  </sheetData>
  <mergeCells count="26">
    <mergeCell ref="A19:R19"/>
    <mergeCell ref="A49:R49"/>
    <mergeCell ref="A55:R55"/>
    <mergeCell ref="A25:R25"/>
    <mergeCell ref="A31:R31"/>
    <mergeCell ref="A37:R37"/>
    <mergeCell ref="A43:R43"/>
    <mergeCell ref="A3:R3"/>
    <mergeCell ref="B4:R4"/>
    <mergeCell ref="C5:C6"/>
    <mergeCell ref="J5:J6"/>
    <mergeCell ref="K5:K6"/>
    <mergeCell ref="A5:A6"/>
    <mergeCell ref="B5:B6"/>
    <mergeCell ref="D5:D6"/>
    <mergeCell ref="E5:E6"/>
    <mergeCell ref="L5:L6"/>
    <mergeCell ref="O6:P6"/>
    <mergeCell ref="Q5:R5"/>
    <mergeCell ref="A7:R7"/>
    <mergeCell ref="A13:R13"/>
    <mergeCell ref="I5:I6"/>
    <mergeCell ref="F5:F6"/>
    <mergeCell ref="G5:G6"/>
    <mergeCell ref="H5:H6"/>
    <mergeCell ref="M6:N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5" width="6.77734375" style="0" customWidth="1"/>
    <col min="16" max="16" width="5.3359375" style="0" customWidth="1"/>
    <col min="17" max="19" width="7.3359375" style="0" customWidth="1"/>
    <col min="20" max="33" width="10.77734375" style="0" customWidth="1"/>
    <col min="34" max="16384" width="8.88671875" style="0" customWidth="1"/>
  </cols>
  <sheetData>
    <row r="1" spans="1:15" ht="15">
      <c r="A1" s="1" t="s">
        <v>377</v>
      </c>
      <c r="B1" s="2"/>
      <c r="C1" s="145"/>
      <c r="D1" s="145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1" t="s">
        <v>378</v>
      </c>
      <c r="B2" s="2"/>
      <c r="C2" s="145"/>
      <c r="D2" s="145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 t="s">
        <v>379</v>
      </c>
      <c r="B3" s="2"/>
      <c r="C3" s="145"/>
      <c r="D3" s="14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1" t="s">
        <v>380</v>
      </c>
      <c r="B4" s="2"/>
      <c r="C4" s="145"/>
      <c r="D4" s="145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1" t="s">
        <v>381</v>
      </c>
      <c r="B5" s="2"/>
      <c r="C5" s="145"/>
      <c r="D5" s="145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8" customHeight="1" thickTop="1">
      <c r="A7" s="181" t="s">
        <v>358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3"/>
    </row>
    <row r="8" spans="1:15" ht="18" customHeight="1">
      <c r="A8" s="4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6" ht="64.5" customHeight="1">
      <c r="A9" s="206"/>
      <c r="B9" s="239" t="s">
        <v>363</v>
      </c>
      <c r="C9" s="239" t="s">
        <v>364</v>
      </c>
      <c r="D9" s="239" t="s">
        <v>368</v>
      </c>
      <c r="E9" s="239" t="s">
        <v>365</v>
      </c>
      <c r="F9" s="239" t="s">
        <v>367</v>
      </c>
      <c r="G9" s="239" t="s">
        <v>373</v>
      </c>
      <c r="H9" s="239" t="s">
        <v>366</v>
      </c>
      <c r="I9" s="239" t="s">
        <v>364</v>
      </c>
      <c r="J9" s="239" t="s">
        <v>369</v>
      </c>
      <c r="K9" s="239" t="s">
        <v>365</v>
      </c>
      <c r="L9" s="239" t="s">
        <v>370</v>
      </c>
      <c r="M9" s="239" t="s">
        <v>374</v>
      </c>
      <c r="N9" s="239" t="s">
        <v>371</v>
      </c>
      <c r="O9" s="239" t="s">
        <v>372</v>
      </c>
      <c r="P9" s="20"/>
    </row>
    <row r="10" spans="1:16" ht="19.5" customHeight="1">
      <c r="A10" s="208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0"/>
    </row>
    <row r="11" spans="1:16" ht="18" customHeight="1">
      <c r="A11" s="206" t="s">
        <v>319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"/>
    </row>
    <row r="12" spans="1:15" ht="1.5" customHeight="1">
      <c r="A12" s="10"/>
      <c r="B12" s="12" t="s">
        <v>353</v>
      </c>
      <c r="C12" s="12" t="s">
        <v>354</v>
      </c>
      <c r="D12" s="12" t="s">
        <v>355</v>
      </c>
      <c r="E12" s="12" t="s">
        <v>356</v>
      </c>
      <c r="F12" s="12"/>
      <c r="G12" s="12"/>
      <c r="H12" s="12" t="s">
        <v>359</v>
      </c>
      <c r="I12" s="12" t="s">
        <v>360</v>
      </c>
      <c r="J12" s="120" t="s">
        <v>361</v>
      </c>
      <c r="K12" s="130" t="s">
        <v>362</v>
      </c>
      <c r="L12" s="130"/>
      <c r="M12" s="130"/>
      <c r="N12" s="130"/>
      <c r="O12" s="130"/>
    </row>
    <row r="13" spans="1:15" ht="18" customHeight="1">
      <c r="A13" s="13">
        <v>1912</v>
      </c>
      <c r="B13" s="22">
        <v>0.3140759</v>
      </c>
      <c r="C13" s="22">
        <v>0.504977</v>
      </c>
      <c r="D13" s="22">
        <v>0.1495716</v>
      </c>
      <c r="E13" s="22">
        <v>0.1941487</v>
      </c>
      <c r="F13" s="133">
        <f>C13-E13</f>
        <v>0.3108283</v>
      </c>
      <c r="G13" s="133">
        <f>F13*TableA17!$J9/TableA17!$F9</f>
        <v>0.11381701967998337</v>
      </c>
      <c r="H13" s="22">
        <v>0.295716</v>
      </c>
      <c r="I13" s="22">
        <v>0.4360562</v>
      </c>
      <c r="J13" s="22">
        <v>0.1241126</v>
      </c>
      <c r="K13" s="22">
        <v>0.0516567</v>
      </c>
      <c r="L13" s="133">
        <f>I13-K13</f>
        <v>0.3843995</v>
      </c>
      <c r="M13" s="133">
        <f>L13*TableA17!$J9/TableA17!$F9</f>
        <v>0.1407568276649062</v>
      </c>
      <c r="N13" s="133">
        <f aca="true" t="shared" si="0" ref="N13:O16">F13+L13</f>
        <v>0.6952278000000001</v>
      </c>
      <c r="O13" s="133">
        <f t="shared" si="0"/>
        <v>0.2545738473448895</v>
      </c>
    </row>
    <row r="14" spans="1:15" ht="18" customHeight="1">
      <c r="A14" s="13">
        <v>1922</v>
      </c>
      <c r="B14" s="22">
        <v>0.3248954</v>
      </c>
      <c r="C14" s="22">
        <v>0.7111184</v>
      </c>
      <c r="D14" s="22">
        <v>0.1452785</v>
      </c>
      <c r="E14" s="22">
        <v>0.3449754</v>
      </c>
      <c r="F14" s="133">
        <f>C14-E14</f>
        <v>0.36614300000000005</v>
      </c>
      <c r="G14" s="133">
        <f>F14*TableA17!$J10/TableA17!$F10</f>
        <v>0.07710876594132351</v>
      </c>
      <c r="H14" s="22">
        <v>0.3312789</v>
      </c>
      <c r="I14" s="22">
        <v>0.7458717</v>
      </c>
      <c r="J14" s="22">
        <v>0.1056571</v>
      </c>
      <c r="K14" s="22">
        <v>0.0968357</v>
      </c>
      <c r="L14" s="133">
        <f>I14-K14</f>
        <v>0.6490360000000001</v>
      </c>
      <c r="M14" s="133">
        <f>L14*TableA17!$J10/TableA17!$F10</f>
        <v>0.13668529785218575</v>
      </c>
      <c r="N14" s="133">
        <f t="shared" si="0"/>
        <v>1.015179</v>
      </c>
      <c r="O14" s="133">
        <f t="shared" si="0"/>
        <v>0.21379406379350926</v>
      </c>
    </row>
    <row r="15" spans="1:15" ht="18" customHeight="1">
      <c r="A15" s="13">
        <v>1927</v>
      </c>
      <c r="B15" s="22">
        <v>0.270009</v>
      </c>
      <c r="C15" s="22">
        <v>0.5315679</v>
      </c>
      <c r="D15" s="22">
        <v>0.1139838</v>
      </c>
      <c r="E15" s="22">
        <v>0.1918376</v>
      </c>
      <c r="F15" s="133">
        <f>C15-E15</f>
        <v>0.3397303</v>
      </c>
      <c r="G15" s="133">
        <f>F15*TableA17!$J11/TableA17!$F11</f>
        <v>0.05416533382891488</v>
      </c>
      <c r="H15" s="22">
        <v>0.2630396</v>
      </c>
      <c r="I15" s="22">
        <v>0.7015951</v>
      </c>
      <c r="J15" s="22">
        <v>0.0746403</v>
      </c>
      <c r="K15" s="22">
        <v>0.0529362</v>
      </c>
      <c r="L15" s="133">
        <f>I15-K15</f>
        <v>0.6486589</v>
      </c>
      <c r="M15" s="133">
        <f>L15*TableA17!$J11/TableA17!$F11</f>
        <v>0.10341975931966244</v>
      </c>
      <c r="N15" s="133">
        <f t="shared" si="0"/>
        <v>0.9883892000000001</v>
      </c>
      <c r="O15" s="133">
        <f t="shared" si="0"/>
        <v>0.15758509314857733</v>
      </c>
    </row>
    <row r="16" spans="1:15" ht="18" customHeight="1">
      <c r="A16" s="13">
        <v>1932</v>
      </c>
      <c r="B16" s="22">
        <v>0.2436742</v>
      </c>
      <c r="C16" s="22">
        <v>0.4899483</v>
      </c>
      <c r="D16" s="22">
        <v>0.0657027</v>
      </c>
      <c r="E16" s="22">
        <v>0.1039557</v>
      </c>
      <c r="F16" s="133">
        <f>C16-E16</f>
        <v>0.3859926</v>
      </c>
      <c r="G16" s="133">
        <f>F16*TableA17!$J12/TableA17!$F12</f>
        <v>0.06555641098700105</v>
      </c>
      <c r="H16" s="22">
        <v>0.2581331</v>
      </c>
      <c r="I16" s="22">
        <v>0.6177085</v>
      </c>
      <c r="J16" s="22">
        <v>0.0382734</v>
      </c>
      <c r="K16" s="22">
        <v>0.0297235</v>
      </c>
      <c r="L16" s="133">
        <f>I16-K16</f>
        <v>0.587985</v>
      </c>
      <c r="M16" s="133">
        <f>L16*TableA17!$J12/TableA17!$F12</f>
        <v>0.09986250076864636</v>
      </c>
      <c r="N16" s="133">
        <f t="shared" si="0"/>
        <v>0.9739776</v>
      </c>
      <c r="O16" s="133">
        <f t="shared" si="0"/>
        <v>0.1654189117556474</v>
      </c>
    </row>
    <row r="17" spans="1:15" ht="18" customHeight="1">
      <c r="A17" s="206" t="s">
        <v>342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5" ht="1.5" customHeight="1">
      <c r="A18" s="10"/>
      <c r="B18" s="12" t="s">
        <v>353</v>
      </c>
      <c r="C18" s="12" t="s">
        <v>354</v>
      </c>
      <c r="D18" s="12" t="s">
        <v>355</v>
      </c>
      <c r="E18" s="12" t="s">
        <v>356</v>
      </c>
      <c r="F18" s="12"/>
      <c r="G18" s="12"/>
      <c r="H18" s="12" t="s">
        <v>359</v>
      </c>
      <c r="I18" s="12" t="s">
        <v>360</v>
      </c>
      <c r="J18" s="120" t="s">
        <v>361</v>
      </c>
      <c r="K18" s="130" t="s">
        <v>362</v>
      </c>
      <c r="L18" s="130"/>
      <c r="M18" s="130"/>
      <c r="N18" s="130"/>
      <c r="O18" s="130"/>
    </row>
    <row r="19" spans="1:15" ht="15.75">
      <c r="A19" s="13">
        <v>1912</v>
      </c>
      <c r="B19" s="22">
        <v>0.6047346</v>
      </c>
      <c r="C19" s="22">
        <v>0.4244957</v>
      </c>
      <c r="D19" s="22">
        <v>0.3558106</v>
      </c>
      <c r="E19" s="22">
        <v>0.1823104</v>
      </c>
      <c r="F19" s="133">
        <f>C19-E19</f>
        <v>0.24218529999999996</v>
      </c>
      <c r="G19" s="133">
        <f>F19*TableA17!$J15/TableA17!$F15</f>
        <v>0.14912747787487507</v>
      </c>
      <c r="H19" s="22">
        <v>0.5602583</v>
      </c>
      <c r="I19" s="22">
        <v>0.3412337</v>
      </c>
      <c r="J19" s="22">
        <v>0.248924</v>
      </c>
      <c r="K19" s="22">
        <v>0.0398975</v>
      </c>
      <c r="L19" s="133">
        <f>I19-K19</f>
        <v>0.30133619999999994</v>
      </c>
      <c r="M19" s="133">
        <f>L19*TableA17!$J15/TableA17!$F15</f>
        <v>0.18555010357110416</v>
      </c>
      <c r="N19" s="133">
        <f>F19+L19</f>
        <v>0.5435214999999999</v>
      </c>
      <c r="O19" s="133">
        <f>G19+M19</f>
        <v>0.33467758144597926</v>
      </c>
    </row>
    <row r="20" spans="1:15" ht="15.75">
      <c r="A20" s="13">
        <v>1922</v>
      </c>
      <c r="B20" s="22">
        <v>0.6156502</v>
      </c>
      <c r="C20" s="22">
        <v>0.6345767</v>
      </c>
      <c r="D20" s="22">
        <v>0.296893</v>
      </c>
      <c r="E20" s="22">
        <v>0.2489125</v>
      </c>
      <c r="F20" s="133">
        <f>C20-E20</f>
        <v>0.3856642</v>
      </c>
      <c r="G20" s="133">
        <f>F20*TableA17!$J16/TableA17!$F16</f>
        <v>0.12553520675119997</v>
      </c>
      <c r="H20" s="22">
        <v>0.5989643</v>
      </c>
      <c r="I20" s="22">
        <v>0.5836178</v>
      </c>
      <c r="J20" s="22">
        <v>0.2008055</v>
      </c>
      <c r="K20" s="22">
        <v>0.0687101</v>
      </c>
      <c r="L20" s="133">
        <f>I20-K20</f>
        <v>0.5149077</v>
      </c>
      <c r="M20" s="133">
        <f>L20*TableA17!$J16/TableA17!$F16</f>
        <v>0.16760447191438782</v>
      </c>
      <c r="N20" s="133">
        <f aca="true" t="shared" si="1" ref="N20:O22">F20+L20</f>
        <v>0.9005719</v>
      </c>
      <c r="O20" s="133">
        <f t="shared" si="1"/>
        <v>0.29313967866558777</v>
      </c>
    </row>
    <row r="21" spans="1:15" ht="15.75">
      <c r="A21" s="13">
        <v>1927</v>
      </c>
      <c r="B21" s="22">
        <v>0.5443299</v>
      </c>
      <c r="C21" s="22">
        <v>0.463065</v>
      </c>
      <c r="D21" s="22">
        <v>0.3120275</v>
      </c>
      <c r="E21" s="22">
        <v>0.18328</v>
      </c>
      <c r="F21" s="133">
        <f>C21-E21</f>
        <v>0.279785</v>
      </c>
      <c r="G21" s="133">
        <f>F21*TableA17!$J17/TableA17!$F17</f>
        <v>0.06428783663883988</v>
      </c>
      <c r="H21" s="22">
        <v>0.5271478</v>
      </c>
      <c r="I21" s="22">
        <v>0.6099983</v>
      </c>
      <c r="J21" s="22">
        <v>0.142268</v>
      </c>
      <c r="K21" s="22">
        <v>0.042176</v>
      </c>
      <c r="L21" s="133">
        <f>I21-K21</f>
        <v>0.5678223</v>
      </c>
      <c r="M21" s="133">
        <f>L21*TableA17!$J17/TableA17!$F17</f>
        <v>0.130471852537807</v>
      </c>
      <c r="N21" s="133">
        <f t="shared" si="1"/>
        <v>0.8476073</v>
      </c>
      <c r="O21" s="133">
        <f t="shared" si="1"/>
        <v>0.19475968917664688</v>
      </c>
    </row>
    <row r="22" spans="1:15" ht="15.75">
      <c r="A22" s="13">
        <v>1932</v>
      </c>
      <c r="B22" s="22">
        <v>0.4516129</v>
      </c>
      <c r="C22" s="22">
        <v>0.41594</v>
      </c>
      <c r="D22" s="22">
        <v>0.1743176</v>
      </c>
      <c r="E22" s="22">
        <v>0.0978373</v>
      </c>
      <c r="F22" s="133">
        <f>C22-E22</f>
        <v>0.31810269999999996</v>
      </c>
      <c r="G22" s="133">
        <f>F22*TableA17!$J18/TableA17!$F18</f>
        <v>0.09065896123535608</v>
      </c>
      <c r="H22" s="22">
        <v>0.4702233</v>
      </c>
      <c r="I22" s="22">
        <v>0.5137416</v>
      </c>
      <c r="J22" s="22">
        <v>0.0694789</v>
      </c>
      <c r="K22" s="22">
        <v>0.0190343</v>
      </c>
      <c r="L22" s="133">
        <f>I22-K22</f>
        <v>0.4947073</v>
      </c>
      <c r="M22" s="133">
        <f>L22*TableA17!$J18/TableA17!$F18</f>
        <v>0.1409911010926587</v>
      </c>
      <c r="N22" s="133">
        <f t="shared" si="1"/>
        <v>0.81281</v>
      </c>
      <c r="O22" s="133">
        <f t="shared" si="1"/>
        <v>0.23165006232801477</v>
      </c>
    </row>
    <row r="23" spans="1:15" ht="15">
      <c r="A23" s="206" t="s">
        <v>342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</row>
    <row r="24" spans="1:15" ht="1.5" customHeight="1">
      <c r="A24" s="10"/>
      <c r="B24" s="12" t="s">
        <v>353</v>
      </c>
      <c r="C24" s="12" t="s">
        <v>354</v>
      </c>
      <c r="D24" s="12" t="s">
        <v>355</v>
      </c>
      <c r="E24" s="12" t="s">
        <v>356</v>
      </c>
      <c r="F24" s="12"/>
      <c r="G24" s="12" t="s">
        <v>375</v>
      </c>
      <c r="H24" s="12" t="s">
        <v>359</v>
      </c>
      <c r="I24" s="12" t="s">
        <v>360</v>
      </c>
      <c r="J24" s="120" t="s">
        <v>361</v>
      </c>
      <c r="K24" s="130" t="s">
        <v>362</v>
      </c>
      <c r="L24" s="130"/>
      <c r="M24" s="130" t="s">
        <v>376</v>
      </c>
      <c r="N24" s="130"/>
      <c r="O24" s="130"/>
    </row>
    <row r="25" spans="1:15" ht="15.75">
      <c r="A25" s="13">
        <v>1912</v>
      </c>
      <c r="B25" s="22">
        <v>0.163508</v>
      </c>
      <c r="C25" s="22"/>
      <c r="D25" s="22">
        <v>0.042735</v>
      </c>
      <c r="E25" s="22"/>
      <c r="F25" s="133"/>
      <c r="G25" s="133">
        <v>0.062012</v>
      </c>
      <c r="H25" s="22">
        <v>0.1586771</v>
      </c>
      <c r="I25" s="22"/>
      <c r="J25" s="22">
        <v>0.0594575</v>
      </c>
      <c r="K25" s="22"/>
      <c r="L25" s="133"/>
      <c r="M25" s="133">
        <v>0.0750392</v>
      </c>
      <c r="N25" s="133"/>
      <c r="O25" s="133">
        <f>G25+M25</f>
        <v>0.13705119999999998</v>
      </c>
    </row>
    <row r="26" spans="1:15" ht="15.75">
      <c r="A26" s="13">
        <v>1922</v>
      </c>
      <c r="B26" s="22">
        <v>0.1447415</v>
      </c>
      <c r="C26" s="22"/>
      <c r="D26" s="22">
        <v>0.0513369</v>
      </c>
      <c r="E26" s="22"/>
      <c r="F26" s="133"/>
      <c r="G26" s="133">
        <v>-0.0116459</v>
      </c>
      <c r="H26" s="22">
        <v>0.1654189</v>
      </c>
      <c r="I26" s="22"/>
      <c r="J26" s="22">
        <v>0.0467023</v>
      </c>
      <c r="K26" s="22"/>
      <c r="L26" s="133"/>
      <c r="M26" s="133">
        <v>0.0800175</v>
      </c>
      <c r="N26" s="133"/>
      <c r="O26" s="133">
        <f>G26+M26</f>
        <v>0.0683716</v>
      </c>
    </row>
    <row r="27" spans="1:15" ht="15.75">
      <c r="A27" s="13">
        <v>1927</v>
      </c>
      <c r="B27" s="22">
        <v>0.1366522</v>
      </c>
      <c r="C27" s="22"/>
      <c r="D27" s="22">
        <v>0.017708</v>
      </c>
      <c r="E27" s="22"/>
      <c r="F27" s="133"/>
      <c r="G27" s="133">
        <v>0.031221</v>
      </c>
      <c r="H27" s="22">
        <v>0.1346475</v>
      </c>
      <c r="I27" s="22"/>
      <c r="J27" s="22">
        <v>0.0417641</v>
      </c>
      <c r="K27" s="22"/>
      <c r="L27" s="133"/>
      <c r="M27" s="133">
        <v>0.0421018</v>
      </c>
      <c r="N27" s="133"/>
      <c r="O27" s="133">
        <f>G27+M27</f>
        <v>0.0733228</v>
      </c>
    </row>
    <row r="28" spans="1:15" ht="15.75">
      <c r="A28" s="13">
        <v>1932</v>
      </c>
      <c r="B28" s="22">
        <v>0.1352313</v>
      </c>
      <c r="C28" s="22"/>
      <c r="D28" s="22">
        <v>0.0090586</v>
      </c>
      <c r="E28" s="22"/>
      <c r="F28" s="133"/>
      <c r="G28" s="133">
        <v>0.0285352</v>
      </c>
      <c r="H28" s="22">
        <v>0.1475251</v>
      </c>
      <c r="I28" s="22"/>
      <c r="J28" s="22">
        <v>0.0219994</v>
      </c>
      <c r="K28" s="22"/>
      <c r="L28" s="133"/>
      <c r="M28" s="133">
        <v>0.0392061</v>
      </c>
      <c r="N28" s="133"/>
      <c r="O28" s="133">
        <f>G28+M28</f>
        <v>0.0677413</v>
      </c>
    </row>
    <row r="29" spans="1:15" ht="15">
      <c r="A29" s="206" t="s">
        <v>347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</row>
    <row r="30" spans="1:15" ht="1.5" customHeight="1">
      <c r="A30" s="10"/>
      <c r="B30" s="12" t="s">
        <v>353</v>
      </c>
      <c r="C30" s="12" t="s">
        <v>354</v>
      </c>
      <c r="D30" s="12" t="s">
        <v>355</v>
      </c>
      <c r="E30" s="12" t="s">
        <v>356</v>
      </c>
      <c r="F30" s="12"/>
      <c r="G30" s="12"/>
      <c r="H30" s="12" t="s">
        <v>359</v>
      </c>
      <c r="I30" s="12" t="s">
        <v>360</v>
      </c>
      <c r="J30" s="120" t="s">
        <v>361</v>
      </c>
      <c r="K30" s="130" t="s">
        <v>362</v>
      </c>
      <c r="L30" s="130"/>
      <c r="M30" s="130"/>
      <c r="N30" s="130"/>
      <c r="O30" s="130"/>
    </row>
    <row r="31" spans="1:15" ht="15.75">
      <c r="A31" s="13">
        <v>1912</v>
      </c>
      <c r="B31" s="22">
        <v>0.3127024</v>
      </c>
      <c r="C31" s="22">
        <v>0.4768117</v>
      </c>
      <c r="D31" s="22">
        <v>0.1406981</v>
      </c>
      <c r="E31" s="22">
        <v>0.1809213</v>
      </c>
      <c r="F31" s="133">
        <f>C31-E31</f>
        <v>0.2958904</v>
      </c>
      <c r="G31" s="133">
        <f>F31*TableA17!$J27/TableA17!$F27</f>
        <v>0.10743486606498305</v>
      </c>
      <c r="H31" s="22">
        <v>0.3047859</v>
      </c>
      <c r="I31" s="22">
        <v>0.4495448</v>
      </c>
      <c r="J31" s="22">
        <v>0.1345808</v>
      </c>
      <c r="K31" s="22">
        <v>0.0439633</v>
      </c>
      <c r="L31" s="133">
        <f>I31-K31</f>
        <v>0.40558150000000004</v>
      </c>
      <c r="M31" s="133">
        <f>L31*TableA17!$J27/TableA17!$F27</f>
        <v>0.14726261524853435</v>
      </c>
      <c r="N31" s="133">
        <f aca="true" t="shared" si="2" ref="N31:O34">F31+L31</f>
        <v>0.7014719</v>
      </c>
      <c r="O31" s="133">
        <f t="shared" si="2"/>
        <v>0.2546974813135174</v>
      </c>
    </row>
    <row r="32" spans="1:15" ht="15.75">
      <c r="A32" s="13">
        <v>1922</v>
      </c>
      <c r="B32" s="22">
        <v>0.303773</v>
      </c>
      <c r="C32" s="22">
        <v>0.7407316</v>
      </c>
      <c r="D32" s="22">
        <v>0.1560787</v>
      </c>
      <c r="E32" s="22">
        <v>0.4675521</v>
      </c>
      <c r="F32" s="133">
        <f>C32-E32</f>
        <v>0.2731795</v>
      </c>
      <c r="G32" s="133">
        <f>F32*TableA17!$J28/TableA17!$F28</f>
        <v>0.04852126712427858</v>
      </c>
      <c r="H32" s="22">
        <v>0.3424702</v>
      </c>
      <c r="I32" s="22">
        <v>0.798789</v>
      </c>
      <c r="J32" s="22">
        <v>0.1073847</v>
      </c>
      <c r="K32" s="22">
        <v>0.0741562</v>
      </c>
      <c r="L32" s="133">
        <f>I32-K32</f>
        <v>0.7246328</v>
      </c>
      <c r="M32" s="133">
        <f>L32*TableA17!$J28/TableA17!$F28</f>
        <v>0.12870695515517794</v>
      </c>
      <c r="N32" s="133">
        <f t="shared" si="2"/>
        <v>0.9978123</v>
      </c>
      <c r="O32" s="133">
        <f t="shared" si="2"/>
        <v>0.1772282222794565</v>
      </c>
    </row>
    <row r="33" spans="1:15" ht="15.75">
      <c r="A33" s="13">
        <v>1927</v>
      </c>
      <c r="B33" s="22">
        <v>0.25</v>
      </c>
      <c r="C33" s="22">
        <v>0.5490724</v>
      </c>
      <c r="D33" s="22">
        <v>0.1062271</v>
      </c>
      <c r="E33" s="22">
        <v>0.2360804</v>
      </c>
      <c r="F33" s="133">
        <f>C33-E33</f>
        <v>0.31299200000000005</v>
      </c>
      <c r="G33" s="133">
        <f>F33*TableA17!$J29/TableA17!$F29</f>
        <v>0.047026440701430784</v>
      </c>
      <c r="H33" s="22">
        <v>0.2557998</v>
      </c>
      <c r="I33" s="22">
        <v>0.7875944</v>
      </c>
      <c r="J33" s="22">
        <v>0.0735653</v>
      </c>
      <c r="K33" s="22">
        <v>0.0495201</v>
      </c>
      <c r="L33" s="133">
        <f>I33-K33</f>
        <v>0.7380743000000001</v>
      </c>
      <c r="M33" s="133">
        <f>L33*TableA17!$J29/TableA17!$F29</f>
        <v>0.11089423148898385</v>
      </c>
      <c r="N33" s="133">
        <f t="shared" si="2"/>
        <v>1.0510663</v>
      </c>
      <c r="O33" s="133">
        <f t="shared" si="2"/>
        <v>0.15792067219041464</v>
      </c>
    </row>
    <row r="34" spans="1:15" ht="15.75">
      <c r="A34" s="13">
        <v>1932</v>
      </c>
      <c r="B34" s="22">
        <v>0.2349624</v>
      </c>
      <c r="C34" s="22">
        <v>0.4846999</v>
      </c>
      <c r="D34" s="22">
        <v>0.0661028</v>
      </c>
      <c r="E34" s="22">
        <v>0.1319397</v>
      </c>
      <c r="F34" s="133">
        <f>C34-E34</f>
        <v>0.3527602</v>
      </c>
      <c r="G34" s="133">
        <f>F34*TableA17!$J30/TableA17!$F30</f>
        <v>0.05333844031036826</v>
      </c>
      <c r="H34" s="22">
        <v>0.2691103</v>
      </c>
      <c r="I34" s="22">
        <v>0.7070319</v>
      </c>
      <c r="J34" s="22">
        <v>0.037594</v>
      </c>
      <c r="K34" s="22">
        <v>0.0296052</v>
      </c>
      <c r="L34" s="133">
        <f>I34-K34</f>
        <v>0.6774267</v>
      </c>
      <c r="M34" s="133">
        <f>L34*TableA17!$J30/TableA17!$F30</f>
        <v>0.10242902573079318</v>
      </c>
      <c r="N34" s="133">
        <f t="shared" si="2"/>
        <v>1.0301869000000001</v>
      </c>
      <c r="O34" s="133">
        <f t="shared" si="2"/>
        <v>0.15576746604116143</v>
      </c>
    </row>
    <row r="35" spans="1:15" ht="15">
      <c r="A35" s="206" t="s">
        <v>350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1:15" ht="1.5" customHeight="1">
      <c r="A36" s="10"/>
      <c r="B36" s="12" t="s">
        <v>353</v>
      </c>
      <c r="C36" s="12" t="s">
        <v>354</v>
      </c>
      <c r="D36" s="12" t="s">
        <v>355</v>
      </c>
      <c r="E36" s="12" t="s">
        <v>356</v>
      </c>
      <c r="F36" s="12"/>
      <c r="G36" s="12"/>
      <c r="H36" s="12" t="s">
        <v>359</v>
      </c>
      <c r="I36" s="12" t="s">
        <v>360</v>
      </c>
      <c r="J36" s="120" t="s">
        <v>361</v>
      </c>
      <c r="K36" s="130" t="s">
        <v>362</v>
      </c>
      <c r="L36" s="130"/>
      <c r="M36" s="130"/>
      <c r="N36" s="130"/>
      <c r="O36" s="130"/>
    </row>
    <row r="37" spans="1:15" ht="15.75">
      <c r="A37" s="13">
        <v>1912</v>
      </c>
      <c r="B37" s="22">
        <v>0.3169985</v>
      </c>
      <c r="C37" s="22">
        <v>0.5799363</v>
      </c>
      <c r="D37" s="22">
        <v>0.1684533</v>
      </c>
      <c r="E37" s="22">
        <v>0.2293519</v>
      </c>
      <c r="F37" s="133">
        <f>C37-E37</f>
        <v>0.35058439999999996</v>
      </c>
      <c r="G37" s="133">
        <f>F37*TableA17!$J45/TableA17!$F45</f>
        <v>0.13134293009365605</v>
      </c>
      <c r="H37" s="22">
        <v>0.2764165</v>
      </c>
      <c r="I37" s="22">
        <v>0.4001576</v>
      </c>
      <c r="J37" s="22">
        <v>0.1018377</v>
      </c>
      <c r="K37" s="22">
        <v>0.072132</v>
      </c>
      <c r="L37" s="133">
        <f>I37-K37</f>
        <v>0.32802560000000003</v>
      </c>
      <c r="M37" s="133">
        <f>L37*TableA17!$J45/TableA17!$F45</f>
        <v>0.12289150187438344</v>
      </c>
      <c r="N37" s="133">
        <f aca="true" t="shared" si="3" ref="N37:O40">F37+L37</f>
        <v>0.6786099999999999</v>
      </c>
      <c r="O37" s="133">
        <f t="shared" si="3"/>
        <v>0.2542344319680395</v>
      </c>
    </row>
    <row r="38" spans="1:15" ht="15.75">
      <c r="A38" s="13">
        <v>1922</v>
      </c>
      <c r="B38" s="22">
        <v>0.370319</v>
      </c>
      <c r="C38" s="22">
        <v>0.6655089</v>
      </c>
      <c r="D38" s="22">
        <v>0.1220527</v>
      </c>
      <c r="E38" s="22">
        <v>0.156186</v>
      </c>
      <c r="F38" s="133">
        <f>C38-E38</f>
        <v>0.5093228999999999</v>
      </c>
      <c r="G38" s="133">
        <f>F38*TableA17!$J46/TableA17!$F46</f>
        <v>0.1502240091062228</v>
      </c>
      <c r="H38" s="22">
        <v>0.3072122</v>
      </c>
      <c r="I38" s="22">
        <v>0.6643698</v>
      </c>
      <c r="J38" s="22">
        <v>0.1019417</v>
      </c>
      <c r="K38" s="22">
        <v>0.1317661</v>
      </c>
      <c r="L38" s="133">
        <f>I38-K38</f>
        <v>0.5326037</v>
      </c>
      <c r="M38" s="133">
        <f>L38*TableA17!$J46/TableA17!$F46</f>
        <v>0.15709064540158704</v>
      </c>
      <c r="N38" s="133">
        <f t="shared" si="3"/>
        <v>1.0419266</v>
      </c>
      <c r="O38" s="133">
        <f t="shared" si="3"/>
        <v>0.3073146545078098</v>
      </c>
    </row>
    <row r="39" spans="1:15" ht="15.75">
      <c r="A39" s="13">
        <v>1927</v>
      </c>
      <c r="B39" s="22">
        <v>0.3259386</v>
      </c>
      <c r="C39" s="22">
        <v>0.4933298</v>
      </c>
      <c r="D39" s="22">
        <v>0.1356655</v>
      </c>
      <c r="E39" s="22">
        <v>0.0951902</v>
      </c>
      <c r="F39" s="133">
        <f>C39-E39</f>
        <v>0.3981396</v>
      </c>
      <c r="G39" s="133">
        <f>F39*TableA17!$J47/TableA17!$F47</f>
        <v>0.07326533579695223</v>
      </c>
      <c r="H39" s="22">
        <v>0.2832764</v>
      </c>
      <c r="I39" s="22">
        <v>0.5137314</v>
      </c>
      <c r="J39" s="22">
        <v>0.077645</v>
      </c>
      <c r="K39" s="22">
        <v>0.0603986</v>
      </c>
      <c r="L39" s="133">
        <f>I39-K39</f>
        <v>0.4533328</v>
      </c>
      <c r="M39" s="133">
        <f>L39*TableA17!$J47/TableA17!$F47</f>
        <v>0.08342194501569947</v>
      </c>
      <c r="N39" s="133">
        <f t="shared" si="3"/>
        <v>0.8514724</v>
      </c>
      <c r="O39" s="133">
        <f t="shared" si="3"/>
        <v>0.1566872808126517</v>
      </c>
    </row>
    <row r="40" spans="1:15" ht="15.75">
      <c r="A40" s="13">
        <v>1932</v>
      </c>
      <c r="B40" s="22">
        <v>0.2620781</v>
      </c>
      <c r="C40" s="22">
        <v>0.5010445</v>
      </c>
      <c r="D40" s="22">
        <v>0.0648577</v>
      </c>
      <c r="E40" s="22">
        <v>0.0447922</v>
      </c>
      <c r="F40" s="133">
        <f>C40-E40</f>
        <v>0.4562523</v>
      </c>
      <c r="G40" s="133">
        <f>F40*TableA17!$J48/TableA17!$F48</f>
        <v>0.10479568773413502</v>
      </c>
      <c r="H40" s="22">
        <v>0.2349437</v>
      </c>
      <c r="I40" s="22">
        <v>0.4288619</v>
      </c>
      <c r="J40" s="22">
        <v>0.0397088</v>
      </c>
      <c r="K40" s="22">
        <v>0.0299738</v>
      </c>
      <c r="L40" s="133">
        <f>I40-K40</f>
        <v>0.3988881</v>
      </c>
      <c r="M40" s="133">
        <f>L40*TableA17!$J48/TableA17!$F48</f>
        <v>0.09161981817617669</v>
      </c>
      <c r="N40" s="133">
        <f t="shared" si="3"/>
        <v>0.8551404</v>
      </c>
      <c r="O40" s="133">
        <f t="shared" si="3"/>
        <v>0.1964155059103117</v>
      </c>
    </row>
  </sheetData>
  <mergeCells count="22">
    <mergeCell ref="A35:O35"/>
    <mergeCell ref="E9:E10"/>
    <mergeCell ref="A11:O11"/>
    <mergeCell ref="A17:O17"/>
    <mergeCell ref="J9:J10"/>
    <mergeCell ref="F9:F10"/>
    <mergeCell ref="I9:I10"/>
    <mergeCell ref="N9:N10"/>
    <mergeCell ref="G9:G10"/>
    <mergeCell ref="H9:H10"/>
    <mergeCell ref="A23:O23"/>
    <mergeCell ref="A29:O29"/>
    <mergeCell ref="O9:O10"/>
    <mergeCell ref="M9:M10"/>
    <mergeCell ref="A7:O7"/>
    <mergeCell ref="B8:O8"/>
    <mergeCell ref="C9:C10"/>
    <mergeCell ref="K9:K10"/>
    <mergeCell ref="L9:L10"/>
    <mergeCell ref="A9:A10"/>
    <mergeCell ref="B9:B10"/>
    <mergeCell ref="D9:D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" width="5.3359375" style="0" customWidth="1"/>
    <col min="2" max="2" width="7.77734375" style="0" customWidth="1"/>
    <col min="3" max="3" width="7.3359375" style="0" customWidth="1"/>
    <col min="4" max="4" width="5.3359375" style="0" customWidth="1"/>
    <col min="5" max="5" width="7.77734375" style="0" customWidth="1"/>
    <col min="6" max="6" width="7.3359375" style="0" customWidth="1"/>
    <col min="7" max="9" width="6.77734375" style="0" customWidth="1"/>
    <col min="10" max="10" width="7.77734375" style="0" customWidth="1"/>
    <col min="11" max="11" width="6.77734375" style="0" customWidth="1"/>
    <col min="12" max="12" width="5.3359375" style="0" customWidth="1"/>
    <col min="13" max="17" width="4.77734375" style="0" customWidth="1"/>
    <col min="18" max="18" width="5.3359375" style="0" customWidth="1"/>
    <col min="19" max="21" width="7.3359375" style="0" customWidth="1"/>
    <col min="22" max="35" width="10.77734375" style="0" customWidth="1"/>
    <col min="36" max="16384" width="8.88671875" style="0" customWidth="1"/>
  </cols>
  <sheetData>
    <row r="1" spans="1:17" ht="15">
      <c r="A1" s="1"/>
      <c r="B1" s="145"/>
      <c r="C1" s="145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34.5" customHeight="1" thickTop="1">
      <c r="A3" s="181" t="s">
        <v>401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3"/>
    </row>
    <row r="4" spans="1:17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8" ht="64.5" customHeight="1">
      <c r="A5" s="206"/>
      <c r="B5" s="239" t="s">
        <v>322</v>
      </c>
      <c r="C5" s="239" t="s">
        <v>329</v>
      </c>
      <c r="D5" s="239" t="s">
        <v>330</v>
      </c>
      <c r="E5" s="239" t="s">
        <v>385</v>
      </c>
      <c r="F5" s="239" t="s">
        <v>384</v>
      </c>
      <c r="G5" s="239" t="s">
        <v>387</v>
      </c>
      <c r="H5" s="239"/>
      <c r="I5" s="186"/>
      <c r="J5" s="186"/>
      <c r="K5" s="186"/>
      <c r="L5" s="242" t="s">
        <v>388</v>
      </c>
      <c r="M5" s="211"/>
      <c r="N5" s="211"/>
      <c r="O5" s="211"/>
      <c r="P5" s="211"/>
      <c r="Q5" s="211"/>
      <c r="R5" s="20"/>
    </row>
    <row r="6" spans="1:18" ht="19.5" customHeight="1">
      <c r="A6" s="208"/>
      <c r="B6" s="240"/>
      <c r="C6" s="240"/>
      <c r="D6" s="240"/>
      <c r="E6" s="240"/>
      <c r="F6" s="240"/>
      <c r="G6" s="146">
        <v>0.01</v>
      </c>
      <c r="H6" s="146">
        <v>0.02</v>
      </c>
      <c r="I6" s="146">
        <v>0.03</v>
      </c>
      <c r="J6" s="146">
        <v>0.05</v>
      </c>
      <c r="K6" s="146">
        <v>0.07</v>
      </c>
      <c r="L6" s="146">
        <v>0</v>
      </c>
      <c r="M6" s="146">
        <v>0.01</v>
      </c>
      <c r="N6" s="146">
        <v>0.02</v>
      </c>
      <c r="O6" s="146">
        <v>0.03</v>
      </c>
      <c r="P6" s="146">
        <v>0.05</v>
      </c>
      <c r="Q6" s="146">
        <v>0.07</v>
      </c>
      <c r="R6" s="20"/>
    </row>
    <row r="7" spans="1:18" ht="18" customHeight="1">
      <c r="A7" s="206" t="s">
        <v>319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"/>
    </row>
    <row r="8" spans="1:17" ht="4.5" customHeight="1">
      <c r="A8" s="10"/>
      <c r="B8" s="12" t="s">
        <v>122</v>
      </c>
      <c r="C8" s="12" t="s">
        <v>383</v>
      </c>
      <c r="D8" s="12" t="s">
        <v>416</v>
      </c>
      <c r="E8" s="12" t="s">
        <v>386</v>
      </c>
      <c r="F8" s="12" t="s">
        <v>357</v>
      </c>
      <c r="G8" s="12" t="s">
        <v>126</v>
      </c>
      <c r="H8" s="12"/>
      <c r="I8" s="120" t="s">
        <v>249</v>
      </c>
      <c r="J8" s="130" t="s">
        <v>327</v>
      </c>
      <c r="K8" s="130"/>
      <c r="L8" s="130"/>
      <c r="M8" s="130"/>
      <c r="N8" s="130"/>
      <c r="O8" s="130"/>
      <c r="P8" s="130"/>
      <c r="Q8" s="130"/>
    </row>
    <row r="9" spans="1:17" ht="18" customHeight="1">
      <c r="A9" s="13">
        <v>1912</v>
      </c>
      <c r="B9" s="14">
        <v>116732.76</v>
      </c>
      <c r="C9" s="14">
        <v>117557.6</v>
      </c>
      <c r="D9" s="22">
        <v>1.0070656</v>
      </c>
      <c r="E9" s="14">
        <v>102399.2</v>
      </c>
      <c r="F9" s="14">
        <v>66357.98</v>
      </c>
      <c r="G9" s="147">
        <f>$F9*(1+G$6)^30</f>
        <v>89440.53136668268</v>
      </c>
      <c r="H9" s="147">
        <f aca="true" t="shared" si="0" ref="H9:K12">$F9*(1+H$6)^30</f>
        <v>120198.29577069863</v>
      </c>
      <c r="I9" s="147">
        <f t="shared" si="0"/>
        <v>161068.23451795397</v>
      </c>
      <c r="J9" s="147">
        <f t="shared" si="0"/>
        <v>286795.36569140013</v>
      </c>
      <c r="K9" s="147">
        <f t="shared" si="0"/>
        <v>505133.8678758661</v>
      </c>
      <c r="L9" s="148">
        <f>($F9*(1+L$6)^30)/$C9</f>
        <v>0.5644720545502799</v>
      </c>
      <c r="M9" s="105">
        <f aca="true" t="shared" si="1" ref="M9:Q12">($F9*(1+M$6)^30)/$C9</f>
        <v>0.7608230464613319</v>
      </c>
      <c r="N9" s="105">
        <f t="shared" si="1"/>
        <v>1.0224629949122697</v>
      </c>
      <c r="O9" s="148">
        <f t="shared" si="1"/>
        <v>1.3701218340452166</v>
      </c>
      <c r="P9" s="148">
        <f t="shared" si="1"/>
        <v>2.439615692149211</v>
      </c>
      <c r="Q9" s="105">
        <f t="shared" si="1"/>
        <v>4.296905243692166</v>
      </c>
    </row>
    <row r="10" spans="1:17" ht="18" customHeight="1">
      <c r="A10" s="13">
        <v>1922</v>
      </c>
      <c r="B10" s="14">
        <v>111744.8</v>
      </c>
      <c r="C10" s="14">
        <v>115665</v>
      </c>
      <c r="D10" s="22">
        <v>1.0350816</v>
      </c>
      <c r="E10" s="14">
        <v>129506.4</v>
      </c>
      <c r="F10" s="14">
        <v>50911.82</v>
      </c>
      <c r="G10" s="147">
        <f>$F10*(1+G$6)^30</f>
        <v>68621.44136462416</v>
      </c>
      <c r="H10" s="147">
        <f t="shared" si="0"/>
        <v>92219.7149247848</v>
      </c>
      <c r="I10" s="147">
        <f t="shared" si="0"/>
        <v>123576.35002596311</v>
      </c>
      <c r="J10" s="147">
        <f t="shared" si="0"/>
        <v>220037.952254043</v>
      </c>
      <c r="K10" s="147">
        <f t="shared" si="0"/>
        <v>387553.7585261016</v>
      </c>
      <c r="L10" s="148">
        <f>($F10*(1+L$6)^30)/$C10</f>
        <v>0.44016616954134785</v>
      </c>
      <c r="M10" s="105">
        <f t="shared" si="1"/>
        <v>0.5932774941825458</v>
      </c>
      <c r="N10" s="105">
        <f t="shared" si="1"/>
        <v>0.7973000901291212</v>
      </c>
      <c r="O10" s="148">
        <f t="shared" si="1"/>
        <v>1.0683988244150184</v>
      </c>
      <c r="P10" s="148">
        <f t="shared" si="1"/>
        <v>1.902372820248502</v>
      </c>
      <c r="Q10" s="105">
        <f t="shared" si="1"/>
        <v>3.350657143700355</v>
      </c>
    </row>
    <row r="11" spans="1:17" ht="18" customHeight="1">
      <c r="A11" s="13">
        <v>1927</v>
      </c>
      <c r="B11" s="14">
        <v>192397.35</v>
      </c>
      <c r="C11" s="14">
        <v>194982.8</v>
      </c>
      <c r="D11" s="22">
        <v>1.0134379</v>
      </c>
      <c r="E11" s="14">
        <v>258090.4</v>
      </c>
      <c r="F11" s="14">
        <v>65937.57</v>
      </c>
      <c r="G11" s="147">
        <f>$F11*(1+G$6)^30</f>
        <v>88873.8822041876</v>
      </c>
      <c r="H11" s="147">
        <f t="shared" si="0"/>
        <v>119436.78124712576</v>
      </c>
      <c r="I11" s="147">
        <f t="shared" si="0"/>
        <v>160047.78910244114</v>
      </c>
      <c r="J11" s="147">
        <f t="shared" si="0"/>
        <v>284978.3778974631</v>
      </c>
      <c r="K11" s="147">
        <f t="shared" si="0"/>
        <v>501933.59973338066</v>
      </c>
      <c r="L11" s="148">
        <f>($F11*(1+L$6)^30)/$C11</f>
        <v>0.33817121305058706</v>
      </c>
      <c r="M11" s="105">
        <f t="shared" si="1"/>
        <v>0.455803702707047</v>
      </c>
      <c r="N11" s="105">
        <f t="shared" si="1"/>
        <v>0.6125503441694641</v>
      </c>
      <c r="O11" s="148">
        <f t="shared" si="1"/>
        <v>0.8208302942743726</v>
      </c>
      <c r="P11" s="148">
        <f t="shared" si="1"/>
        <v>1.4615564957394351</v>
      </c>
      <c r="Q11" s="105">
        <f t="shared" si="1"/>
        <v>2.5742455218274674</v>
      </c>
    </row>
    <row r="12" spans="1:17" ht="18" customHeight="1">
      <c r="A12" s="13">
        <v>1932</v>
      </c>
      <c r="B12" s="14">
        <v>195392.39</v>
      </c>
      <c r="C12" s="14">
        <v>199628.8</v>
      </c>
      <c r="D12" s="22">
        <v>1.0216814</v>
      </c>
      <c r="E12" s="14">
        <v>254516.4</v>
      </c>
      <c r="F12" s="14">
        <v>72370.55</v>
      </c>
      <c r="G12" s="147">
        <f>$F12*(1+G$6)^30</f>
        <v>97544.56731954587</v>
      </c>
      <c r="H12" s="147">
        <f t="shared" si="0"/>
        <v>131089.23409043095</v>
      </c>
      <c r="I12" s="147">
        <f t="shared" si="0"/>
        <v>175662.32003435478</v>
      </c>
      <c r="J12" s="147">
        <f t="shared" si="0"/>
        <v>312781.3467579598</v>
      </c>
      <c r="K12" s="147">
        <f t="shared" si="0"/>
        <v>550903.0841777247</v>
      </c>
      <c r="L12" s="148">
        <f>($F12*(1+L$6)^30)/$C12</f>
        <v>0.36252559750897667</v>
      </c>
      <c r="M12" s="105">
        <f t="shared" si="1"/>
        <v>0.488629733382888</v>
      </c>
      <c r="N12" s="105">
        <f t="shared" si="1"/>
        <v>0.6566649405818747</v>
      </c>
      <c r="O12" s="148">
        <f t="shared" si="1"/>
        <v>0.8799447776791465</v>
      </c>
      <c r="P12" s="148">
        <f t="shared" si="1"/>
        <v>1.56681474195086</v>
      </c>
      <c r="Q12" s="105">
        <f t="shared" si="1"/>
        <v>2.7596373077317735</v>
      </c>
    </row>
    <row r="13" spans="1:17" ht="18" customHeight="1">
      <c r="A13" s="206" t="s">
        <v>389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4.5" customHeight="1">
      <c r="A14" s="10"/>
      <c r="B14" s="12" t="s">
        <v>122</v>
      </c>
      <c r="C14" s="12" t="s">
        <v>383</v>
      </c>
      <c r="D14" s="12" t="s">
        <v>416</v>
      </c>
      <c r="E14" s="12" t="s">
        <v>386</v>
      </c>
      <c r="F14" s="12" t="s">
        <v>357</v>
      </c>
      <c r="G14" s="12" t="s">
        <v>126</v>
      </c>
      <c r="H14" s="12"/>
      <c r="I14" s="120" t="s">
        <v>249</v>
      </c>
      <c r="J14" s="130" t="s">
        <v>327</v>
      </c>
      <c r="K14" s="130"/>
      <c r="L14" s="130"/>
      <c r="M14" s="130"/>
      <c r="N14" s="130"/>
      <c r="O14" s="130"/>
      <c r="P14" s="130"/>
      <c r="Q14" s="130"/>
    </row>
    <row r="15" spans="1:17" ht="18" customHeight="1">
      <c r="A15" s="13">
        <v>1912</v>
      </c>
      <c r="B15" s="14">
        <v>123704.58</v>
      </c>
      <c r="C15" s="14">
        <v>125084.7</v>
      </c>
      <c r="D15" s="22">
        <v>1.0111564</v>
      </c>
      <c r="E15" s="14">
        <v>110322.3</v>
      </c>
      <c r="F15" s="14">
        <v>69923.54</v>
      </c>
      <c r="G15" s="147">
        <f>$F15*(1+G$6)^30</f>
        <v>94246.36754523708</v>
      </c>
      <c r="H15" s="147">
        <f aca="true" t="shared" si="2" ref="H15:K18">$F15*(1+H$6)^30</f>
        <v>126656.8141805142</v>
      </c>
      <c r="I15" s="147">
        <f t="shared" si="2"/>
        <v>169722.78449472896</v>
      </c>
      <c r="J15" s="147">
        <f t="shared" si="2"/>
        <v>302205.51054654235</v>
      </c>
      <c r="K15" s="147">
        <f t="shared" si="2"/>
        <v>532275.8199657801</v>
      </c>
      <c r="L15" s="148">
        <f>($F15*(1+L$6)^30)/$C15</f>
        <v>0.5590095351389898</v>
      </c>
      <c r="M15" s="105">
        <f aca="true" t="shared" si="3" ref="M15:Q18">($F15*(1+M$6)^30)/$C15</f>
        <v>0.7534603955978396</v>
      </c>
      <c r="N15" s="105">
        <f t="shared" si="3"/>
        <v>1.0125683970982398</v>
      </c>
      <c r="O15" s="148">
        <f t="shared" si="3"/>
        <v>1.3568628656800468</v>
      </c>
      <c r="P15" s="148">
        <f t="shared" si="3"/>
        <v>2.4160069980304733</v>
      </c>
      <c r="Q15" s="105">
        <f t="shared" si="3"/>
        <v>4.255323152757932</v>
      </c>
    </row>
    <row r="16" spans="1:17" ht="18" customHeight="1">
      <c r="A16" s="13">
        <v>1922</v>
      </c>
      <c r="B16" s="14">
        <v>110968.01</v>
      </c>
      <c r="C16" s="14">
        <v>115687.5</v>
      </c>
      <c r="D16" s="22">
        <v>1.0425303</v>
      </c>
      <c r="E16" s="14">
        <v>142741.5</v>
      </c>
      <c r="F16" s="14">
        <v>44316.74</v>
      </c>
      <c r="G16" s="147">
        <f>$F16*(1+G$6)^30</f>
        <v>59732.26994009042</v>
      </c>
      <c r="H16" s="147">
        <f t="shared" si="2"/>
        <v>80273.64036869645</v>
      </c>
      <c r="I16" s="147">
        <f t="shared" si="2"/>
        <v>107568.3598474696</v>
      </c>
      <c r="J16" s="147">
        <f t="shared" si="2"/>
        <v>191534.39653453437</v>
      </c>
      <c r="K16" s="147">
        <f t="shared" si="2"/>
        <v>337350.3275393421</v>
      </c>
      <c r="L16" s="148">
        <f>($F16*(1+L$6)^30)/$C16</f>
        <v>0.38307284710967043</v>
      </c>
      <c r="M16" s="105">
        <f t="shared" si="3"/>
        <v>0.5163243214702575</v>
      </c>
      <c r="N16" s="105">
        <f t="shared" si="3"/>
        <v>0.6938834391675544</v>
      </c>
      <c r="O16" s="148">
        <f t="shared" si="3"/>
        <v>0.9298183455210771</v>
      </c>
      <c r="P16" s="148">
        <f t="shared" si="3"/>
        <v>1.6556187706928958</v>
      </c>
      <c r="Q16" s="105">
        <f t="shared" si="3"/>
        <v>2.9160482121174898</v>
      </c>
    </row>
    <row r="17" spans="1:17" ht="18" customHeight="1">
      <c r="A17" s="13">
        <v>1927</v>
      </c>
      <c r="B17" s="14">
        <v>184362.67</v>
      </c>
      <c r="C17" s="14">
        <v>187879.2</v>
      </c>
      <c r="D17" s="22">
        <v>1.0190741</v>
      </c>
      <c r="E17" s="14">
        <v>254980.8</v>
      </c>
      <c r="F17" s="14">
        <v>60388.79</v>
      </c>
      <c r="G17" s="147">
        <f>$F17*(1+G$6)^30</f>
        <v>81394.96509976666</v>
      </c>
      <c r="H17" s="147">
        <f t="shared" si="2"/>
        <v>109385.93431648475</v>
      </c>
      <c r="I17" s="147">
        <f t="shared" si="2"/>
        <v>146579.4436475534</v>
      </c>
      <c r="J17" s="147">
        <f t="shared" si="2"/>
        <v>260996.87048507459</v>
      </c>
      <c r="K17" s="147">
        <f t="shared" si="2"/>
        <v>459694.8711977584</v>
      </c>
      <c r="L17" s="148">
        <f>($F17*(1+L$6)^30)/$C17</f>
        <v>0.32142349978071016</v>
      </c>
      <c r="M17" s="105">
        <f t="shared" si="3"/>
        <v>0.4332303155419368</v>
      </c>
      <c r="N17" s="105">
        <f t="shared" si="3"/>
        <v>0.582214179730831</v>
      </c>
      <c r="O17" s="148">
        <f t="shared" si="3"/>
        <v>0.7801791983761555</v>
      </c>
      <c r="P17" s="148">
        <f t="shared" si="3"/>
        <v>1.389173844071481</v>
      </c>
      <c r="Q17" s="105">
        <f t="shared" si="3"/>
        <v>2.4467576570357887</v>
      </c>
    </row>
    <row r="18" spans="1:17" ht="18" customHeight="1">
      <c r="A18" s="13">
        <v>1932</v>
      </c>
      <c r="B18" s="14">
        <v>209094.35</v>
      </c>
      <c r="C18" s="14">
        <v>215490</v>
      </c>
      <c r="D18" s="22">
        <v>1.0305874</v>
      </c>
      <c r="E18" s="14">
        <v>289264.9</v>
      </c>
      <c r="F18" s="14">
        <v>70857.53</v>
      </c>
      <c r="G18" s="147">
        <f>$F18*(1+G$6)^30</f>
        <v>95505.24495366887</v>
      </c>
      <c r="H18" s="147">
        <f t="shared" si="2"/>
        <v>128348.60778645088</v>
      </c>
      <c r="I18" s="147">
        <f t="shared" si="2"/>
        <v>171989.8233701954</v>
      </c>
      <c r="J18" s="147">
        <f t="shared" si="2"/>
        <v>306242.16150550934</v>
      </c>
      <c r="K18" s="147">
        <f t="shared" si="2"/>
        <v>539385.5900530762</v>
      </c>
      <c r="L18" s="148">
        <f>($F18*(1+L$6)^30)/$C18</f>
        <v>0.3288205021114669</v>
      </c>
      <c r="M18" s="105">
        <f t="shared" si="3"/>
        <v>0.44320035711016226</v>
      </c>
      <c r="N18" s="105">
        <f t="shared" si="3"/>
        <v>0.5956128255902867</v>
      </c>
      <c r="O18" s="148">
        <f t="shared" si="3"/>
        <v>0.7981336645329036</v>
      </c>
      <c r="P18" s="148">
        <f t="shared" si="3"/>
        <v>1.4211432618938666</v>
      </c>
      <c r="Q18" s="105">
        <f t="shared" si="3"/>
        <v>2.503065525328675</v>
      </c>
    </row>
    <row r="19" spans="1:17" ht="15" customHeight="1">
      <c r="A19" s="206" t="s">
        <v>390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.5" customHeight="1">
      <c r="A20" s="10"/>
      <c r="B20" s="12" t="s">
        <v>122</v>
      </c>
      <c r="C20" s="12" t="s">
        <v>383</v>
      </c>
      <c r="D20" s="12" t="s">
        <v>416</v>
      </c>
      <c r="E20" s="12" t="s">
        <v>386</v>
      </c>
      <c r="F20" s="12" t="s">
        <v>357</v>
      </c>
      <c r="G20" s="12" t="s">
        <v>126</v>
      </c>
      <c r="H20" s="12"/>
      <c r="I20" s="120" t="s">
        <v>249</v>
      </c>
      <c r="J20" s="130" t="s">
        <v>327</v>
      </c>
      <c r="K20" s="130"/>
      <c r="L20" s="130"/>
      <c r="M20" s="130"/>
      <c r="N20" s="130"/>
      <c r="O20" s="130"/>
      <c r="P20" s="130"/>
      <c r="Q20" s="130"/>
    </row>
    <row r="21" spans="1:17" ht="15.75">
      <c r="A21" s="13">
        <v>1912</v>
      </c>
      <c r="B21" s="14">
        <v>101897.64</v>
      </c>
      <c r="C21" s="14">
        <v>101540.8</v>
      </c>
      <c r="D21" s="22">
        <v>0.99649835</v>
      </c>
      <c r="E21" s="14">
        <v>85539.8</v>
      </c>
      <c r="F21" s="14">
        <v>58770.93</v>
      </c>
      <c r="G21" s="147">
        <f>$F21*(1+G$6)^30</f>
        <v>79214.33425360617</v>
      </c>
      <c r="H21" s="147">
        <f aca="true" t="shared" si="4" ref="H21:K24">$F21*(1+H$6)^30</f>
        <v>106455.4048640273</v>
      </c>
      <c r="I21" s="147">
        <f t="shared" si="4"/>
        <v>142652.47278591446</v>
      </c>
      <c r="J21" s="147">
        <f t="shared" si="4"/>
        <v>254004.57279401334</v>
      </c>
      <c r="K21" s="147">
        <f t="shared" si="4"/>
        <v>447379.30825443723</v>
      </c>
      <c r="L21" s="148">
        <f>($F21*(1+L$6)^30)/$C21</f>
        <v>0.5787912838977042</v>
      </c>
      <c r="M21" s="105">
        <f aca="true" t="shared" si="5" ref="M21:Q24">($F21*(1+M$6)^30)/$C21</f>
        <v>0.7801232042056608</v>
      </c>
      <c r="N21" s="105">
        <f t="shared" si="5"/>
        <v>1.0484002968661592</v>
      </c>
      <c r="O21" s="148">
        <f t="shared" si="5"/>
        <v>1.4048783620565768</v>
      </c>
      <c r="P21" s="148">
        <f t="shared" si="5"/>
        <v>2.501502576245345</v>
      </c>
      <c r="Q21" s="105">
        <f t="shared" si="5"/>
        <v>4.4059068694991295</v>
      </c>
    </row>
    <row r="22" spans="1:17" ht="15.75">
      <c r="A22" s="13">
        <v>1922</v>
      </c>
      <c r="B22" s="14">
        <v>113415.29</v>
      </c>
      <c r="C22" s="14">
        <v>115616.6</v>
      </c>
      <c r="D22" s="22">
        <v>1.019409</v>
      </c>
      <c r="E22" s="14">
        <v>101044.3</v>
      </c>
      <c r="F22" s="14">
        <v>65094.45</v>
      </c>
      <c r="G22" s="147">
        <f>$F22*(1+G$6)^30</f>
        <v>87737.4838266921</v>
      </c>
      <c r="H22" s="147">
        <f t="shared" si="4"/>
        <v>117909.58606833653</v>
      </c>
      <c r="I22" s="147">
        <f t="shared" si="4"/>
        <v>158001.3155677317</v>
      </c>
      <c r="J22" s="147">
        <f t="shared" si="4"/>
        <v>281334.46184212604</v>
      </c>
      <c r="K22" s="147">
        <f t="shared" si="4"/>
        <v>495515.5552618114</v>
      </c>
      <c r="L22" s="148">
        <f>($F22*(1+L$6)^30)/$C22</f>
        <v>0.5630199296640793</v>
      </c>
      <c r="M22" s="105">
        <f t="shared" si="5"/>
        <v>0.7588658015085386</v>
      </c>
      <c r="N22" s="105">
        <f t="shared" si="5"/>
        <v>1.0198326716780854</v>
      </c>
      <c r="O22" s="148">
        <f t="shared" si="5"/>
        <v>1.3665971458054613</v>
      </c>
      <c r="P22" s="148">
        <f t="shared" si="5"/>
        <v>2.43333969206953</v>
      </c>
      <c r="Q22" s="105">
        <f t="shared" si="5"/>
        <v>4.28585129870461</v>
      </c>
    </row>
    <row r="23" spans="1:17" ht="15.75">
      <c r="A23" s="13">
        <v>1927</v>
      </c>
      <c r="B23" s="14">
        <v>214856.06</v>
      </c>
      <c r="C23" s="14">
        <v>214838.8</v>
      </c>
      <c r="D23" s="22">
        <v>0.9999196</v>
      </c>
      <c r="E23" s="14">
        <v>266782.3</v>
      </c>
      <c r="F23" s="14">
        <v>81447.64</v>
      </c>
      <c r="G23" s="147">
        <f>$F23*(1+G$6)^30</f>
        <v>109779.11323042503</v>
      </c>
      <c r="H23" s="147">
        <f t="shared" si="4"/>
        <v>147531.12621187966</v>
      </c>
      <c r="I23" s="147">
        <f t="shared" si="4"/>
        <v>197694.79993896573</v>
      </c>
      <c r="J23" s="147">
        <f t="shared" si="4"/>
        <v>352012.0066720161</v>
      </c>
      <c r="K23" s="147">
        <f t="shared" si="4"/>
        <v>620000.2083029217</v>
      </c>
      <c r="L23" s="148">
        <f>($F23*(1+L$6)^30)/$C23</f>
        <v>0.3791104772508504</v>
      </c>
      <c r="M23" s="105">
        <f t="shared" si="5"/>
        <v>0.5109836455538992</v>
      </c>
      <c r="N23" s="105">
        <f t="shared" si="5"/>
        <v>0.6867061546232788</v>
      </c>
      <c r="O23" s="148">
        <f t="shared" si="5"/>
        <v>0.9202006338657903</v>
      </c>
      <c r="P23" s="148">
        <f t="shared" si="5"/>
        <v>1.6384936364940417</v>
      </c>
      <c r="Q23" s="105">
        <f t="shared" si="5"/>
        <v>2.8858856421787955</v>
      </c>
    </row>
    <row r="24" spans="1:17" ht="15.75">
      <c r="A24" s="13">
        <v>1932</v>
      </c>
      <c r="B24" s="14">
        <v>166446.88</v>
      </c>
      <c r="C24" s="14">
        <v>166121.8</v>
      </c>
      <c r="D24" s="22">
        <v>0.99804663</v>
      </c>
      <c r="E24" s="14">
        <v>181109.8</v>
      </c>
      <c r="F24" s="14">
        <v>75566.83</v>
      </c>
      <c r="G24" s="147">
        <f>$F24*(1+G$6)^30</f>
        <v>101852.66985064613</v>
      </c>
      <c r="H24" s="147">
        <f t="shared" si="4"/>
        <v>136878.85289446882</v>
      </c>
      <c r="I24" s="147">
        <f t="shared" si="4"/>
        <v>183420.53052576887</v>
      </c>
      <c r="J24" s="147">
        <f t="shared" si="4"/>
        <v>326595.48473280633</v>
      </c>
      <c r="K24" s="147">
        <f t="shared" si="4"/>
        <v>575233.9827254844</v>
      </c>
      <c r="L24" s="148">
        <f>($F24*(1+L$6)^30)/$C24</f>
        <v>0.454888100177099</v>
      </c>
      <c r="M24" s="105">
        <f t="shared" si="5"/>
        <v>0.6131204324215493</v>
      </c>
      <c r="N24" s="105">
        <f t="shared" si="5"/>
        <v>0.823966829726555</v>
      </c>
      <c r="O24" s="148">
        <f t="shared" si="5"/>
        <v>1.1041328141506346</v>
      </c>
      <c r="P24" s="148">
        <f t="shared" si="5"/>
        <v>1.9660001561071838</v>
      </c>
      <c r="Q24" s="105">
        <f t="shared" si="5"/>
        <v>3.462724234420073</v>
      </c>
    </row>
    <row r="25" spans="1:17" ht="15">
      <c r="A25" s="206" t="s">
        <v>404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5">
      <c r="A26" s="109"/>
      <c r="B26" s="241" t="s">
        <v>391</v>
      </c>
      <c r="C26" s="34" t="s">
        <v>75</v>
      </c>
      <c r="D26" s="33" t="s">
        <v>76</v>
      </c>
      <c r="E26" s="33" t="s">
        <v>77</v>
      </c>
      <c r="F26" s="33" t="s">
        <v>78</v>
      </c>
      <c r="G26" s="33" t="s">
        <v>79</v>
      </c>
      <c r="H26" s="33" t="s">
        <v>80</v>
      </c>
      <c r="I26" s="35" t="s">
        <v>81</v>
      </c>
      <c r="J26" s="241" t="s">
        <v>392</v>
      </c>
      <c r="K26" s="34" t="s">
        <v>75</v>
      </c>
      <c r="L26" s="33" t="s">
        <v>76</v>
      </c>
      <c r="M26" s="33" t="s">
        <v>77</v>
      </c>
      <c r="N26" s="33" t="s">
        <v>78</v>
      </c>
      <c r="O26" s="33" t="s">
        <v>79</v>
      </c>
      <c r="P26" s="33" t="s">
        <v>80</v>
      </c>
      <c r="Q26" s="35" t="s">
        <v>81</v>
      </c>
    </row>
    <row r="27" spans="1:17" ht="1.5" customHeight="1">
      <c r="A27" s="10"/>
      <c r="B27" s="241"/>
      <c r="C27" s="100" t="s">
        <v>393</v>
      </c>
      <c r="D27" s="100" t="s">
        <v>394</v>
      </c>
      <c r="E27" s="100" t="s">
        <v>395</v>
      </c>
      <c r="F27" s="100" t="s">
        <v>396</v>
      </c>
      <c r="G27" s="100" t="s">
        <v>397</v>
      </c>
      <c r="H27" s="100" t="s">
        <v>398</v>
      </c>
      <c r="I27" s="100" t="s">
        <v>399</v>
      </c>
      <c r="J27" s="241"/>
      <c r="K27" s="130" t="s">
        <v>393</v>
      </c>
      <c r="L27" s="130" t="s">
        <v>394</v>
      </c>
      <c r="M27" s="130" t="s">
        <v>395</v>
      </c>
      <c r="N27" s="130" t="s">
        <v>396</v>
      </c>
      <c r="O27" s="130" t="s">
        <v>397</v>
      </c>
      <c r="P27" s="130" t="s">
        <v>398</v>
      </c>
      <c r="Q27" s="130" t="s">
        <v>399</v>
      </c>
    </row>
    <row r="28" spans="1:17" ht="15">
      <c r="A28" s="13">
        <v>1912</v>
      </c>
      <c r="B28" s="241"/>
      <c r="C28" s="22">
        <v>0.7012346</v>
      </c>
      <c r="D28" s="22">
        <v>0.6710191</v>
      </c>
      <c r="E28" s="22">
        <v>0.6571912</v>
      </c>
      <c r="F28" s="22">
        <v>0.5923318</v>
      </c>
      <c r="G28" s="22">
        <v>0.5720164</v>
      </c>
      <c r="H28" s="22">
        <v>0.5100179</v>
      </c>
      <c r="I28" s="22">
        <v>0.455868</v>
      </c>
      <c r="J28" s="241"/>
      <c r="K28" s="22">
        <v>1.70208</v>
      </c>
      <c r="L28" s="22">
        <v>1.628739</v>
      </c>
      <c r="M28" s="105">
        <v>1.595176</v>
      </c>
      <c r="N28" s="105">
        <v>1.437745</v>
      </c>
      <c r="O28" s="105">
        <v>1.388434</v>
      </c>
      <c r="P28" s="105">
        <v>1.237947</v>
      </c>
      <c r="Q28" s="105">
        <v>1.106511</v>
      </c>
    </row>
    <row r="29" spans="1:17" ht="15">
      <c r="A29" s="13">
        <v>1922</v>
      </c>
      <c r="B29" s="241"/>
      <c r="C29" s="22">
        <v>0.6883764</v>
      </c>
      <c r="D29" s="22">
        <v>0.645162</v>
      </c>
      <c r="E29" s="22">
        <v>0.535665</v>
      </c>
      <c r="F29" s="22">
        <v>0.4426981</v>
      </c>
      <c r="G29" s="22">
        <v>0.4720815</v>
      </c>
      <c r="H29" s="22">
        <v>0.3385218</v>
      </c>
      <c r="I29" s="22">
        <v>0.2394386</v>
      </c>
      <c r="J29" s="241"/>
      <c r="K29" s="22">
        <v>1.67087</v>
      </c>
      <c r="L29" s="22">
        <v>1.565977</v>
      </c>
      <c r="M29" s="105">
        <v>1.3002</v>
      </c>
      <c r="N29" s="105">
        <v>1.074544</v>
      </c>
      <c r="O29" s="105">
        <v>1.145866</v>
      </c>
      <c r="P29" s="105">
        <v>0.8216813</v>
      </c>
      <c r="Q29" s="105">
        <v>0.5811802</v>
      </c>
    </row>
    <row r="30" spans="1:17" ht="15">
      <c r="A30" s="13">
        <v>1927</v>
      </c>
      <c r="B30" s="241"/>
      <c r="C30" s="22">
        <v>0.6826965</v>
      </c>
      <c r="D30" s="22">
        <v>0.5330872</v>
      </c>
      <c r="E30" s="22">
        <v>0.4431281</v>
      </c>
      <c r="F30" s="22">
        <v>0.218931</v>
      </c>
      <c r="G30" s="22">
        <v>0.3595488</v>
      </c>
      <c r="H30" s="22">
        <v>0.3998408</v>
      </c>
      <c r="I30" s="22">
        <v>0.3439505</v>
      </c>
      <c r="J30" s="241"/>
      <c r="K30" s="22">
        <v>1.657083</v>
      </c>
      <c r="L30" s="22">
        <v>1.293942</v>
      </c>
      <c r="M30" s="105">
        <v>1.075588</v>
      </c>
      <c r="N30" s="105">
        <v>0.5314029</v>
      </c>
      <c r="O30" s="105">
        <v>0.8727193</v>
      </c>
      <c r="P30" s="105">
        <v>0.9705185</v>
      </c>
      <c r="Q30" s="105">
        <v>0.8348579</v>
      </c>
    </row>
    <row r="31" spans="1:17" ht="15">
      <c r="A31" s="13">
        <v>1932</v>
      </c>
      <c r="B31" s="241"/>
      <c r="C31" s="22">
        <v>0.6726303</v>
      </c>
      <c r="D31" s="22">
        <v>0.7001461</v>
      </c>
      <c r="E31" s="22">
        <v>0.3789884</v>
      </c>
      <c r="F31" s="22">
        <v>0.2620409</v>
      </c>
      <c r="G31" s="22">
        <v>0.3411745</v>
      </c>
      <c r="H31" s="22">
        <v>0.4344606</v>
      </c>
      <c r="I31" s="22">
        <v>0.2874021</v>
      </c>
      <c r="J31" s="241"/>
      <c r="K31" s="22">
        <v>1.63265</v>
      </c>
      <c r="L31" s="22">
        <v>1.699438</v>
      </c>
      <c r="M31" s="105">
        <v>0.9199042</v>
      </c>
      <c r="N31" s="105">
        <v>0.6360421</v>
      </c>
      <c r="O31" s="105">
        <v>0.8281199</v>
      </c>
      <c r="P31" s="105">
        <v>1.05455</v>
      </c>
      <c r="Q31" s="105">
        <v>0.6976002</v>
      </c>
    </row>
    <row r="32" spans="1:17" ht="15">
      <c r="A32" s="206" t="s">
        <v>403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1:17" ht="15" customHeight="1">
      <c r="A33" s="109"/>
      <c r="B33" s="241" t="s">
        <v>392</v>
      </c>
      <c r="C33" s="34" t="s">
        <v>75</v>
      </c>
      <c r="D33" s="33" t="s">
        <v>76</v>
      </c>
      <c r="E33" s="33" t="s">
        <v>77</v>
      </c>
      <c r="F33" s="33" t="s">
        <v>78</v>
      </c>
      <c r="G33" s="33" t="s">
        <v>79</v>
      </c>
      <c r="H33" s="33" t="s">
        <v>80</v>
      </c>
      <c r="I33" s="35" t="s">
        <v>81</v>
      </c>
      <c r="J33" s="241" t="s">
        <v>400</v>
      </c>
      <c r="K33" s="34" t="s">
        <v>75</v>
      </c>
      <c r="L33" s="33" t="s">
        <v>76</v>
      </c>
      <c r="M33" s="33" t="s">
        <v>77</v>
      </c>
      <c r="N33" s="33" t="s">
        <v>78</v>
      </c>
      <c r="O33" s="33" t="s">
        <v>79</v>
      </c>
      <c r="P33" s="33" t="s">
        <v>80</v>
      </c>
      <c r="Q33" s="35" t="s">
        <v>81</v>
      </c>
    </row>
    <row r="34" spans="1:17" ht="1.5" customHeight="1">
      <c r="A34" s="10"/>
      <c r="B34" s="241"/>
      <c r="C34" s="100" t="s">
        <v>393</v>
      </c>
      <c r="D34" s="100" t="s">
        <v>394</v>
      </c>
      <c r="E34" s="100" t="s">
        <v>395</v>
      </c>
      <c r="F34" s="100" t="s">
        <v>396</v>
      </c>
      <c r="G34" s="100" t="s">
        <v>397</v>
      </c>
      <c r="H34" s="100" t="s">
        <v>398</v>
      </c>
      <c r="I34" s="100" t="s">
        <v>399</v>
      </c>
      <c r="J34" s="241"/>
      <c r="K34" s="150" t="s">
        <v>393</v>
      </c>
      <c r="L34" s="150" t="s">
        <v>394</v>
      </c>
      <c r="M34" s="150" t="s">
        <v>395</v>
      </c>
      <c r="N34" s="150" t="s">
        <v>396</v>
      </c>
      <c r="O34" s="150" t="s">
        <v>397</v>
      </c>
      <c r="P34" s="150" t="s">
        <v>398</v>
      </c>
      <c r="Q34" s="150" t="s">
        <v>399</v>
      </c>
    </row>
    <row r="35" spans="1:17" ht="15.75">
      <c r="A35" s="13">
        <v>1912</v>
      </c>
      <c r="B35" s="241"/>
      <c r="C35" s="22">
        <v>0.7012346</v>
      </c>
      <c r="D35" s="22">
        <v>0.6710191</v>
      </c>
      <c r="E35" s="22">
        <v>0.8832101</v>
      </c>
      <c r="F35" s="22">
        <v>1.069817</v>
      </c>
      <c r="G35" s="22">
        <v>1.388434</v>
      </c>
      <c r="H35" s="22">
        <v>1.663698</v>
      </c>
      <c r="I35" s="22">
        <v>1.998482</v>
      </c>
      <c r="J35" s="241"/>
      <c r="K35" s="133">
        <v>0.7012346</v>
      </c>
      <c r="L35" s="133">
        <v>0.6710191</v>
      </c>
      <c r="M35" s="148">
        <v>1.070495</v>
      </c>
      <c r="N35" s="148">
        <v>1.571633</v>
      </c>
      <c r="O35" s="148">
        <v>2.472222</v>
      </c>
      <c r="P35" s="148">
        <v>3.590521</v>
      </c>
      <c r="Q35" s="148">
        <v>5.227621</v>
      </c>
    </row>
    <row r="36" spans="1:17" ht="15.75">
      <c r="A36" s="13">
        <v>1922</v>
      </c>
      <c r="B36" s="241"/>
      <c r="C36" s="22">
        <v>0.6883764</v>
      </c>
      <c r="D36" s="22">
        <v>0.645162</v>
      </c>
      <c r="E36" s="22">
        <v>0.719889</v>
      </c>
      <c r="F36" s="22">
        <v>0.7995619</v>
      </c>
      <c r="G36" s="22">
        <v>1.145866</v>
      </c>
      <c r="H36" s="22">
        <v>1.104271</v>
      </c>
      <c r="I36" s="22">
        <v>1.049676</v>
      </c>
      <c r="J36" s="241"/>
      <c r="K36" s="133">
        <v>0.6883764</v>
      </c>
      <c r="L36" s="133">
        <v>0.645162</v>
      </c>
      <c r="M36" s="148">
        <v>0.872542</v>
      </c>
      <c r="N36" s="148">
        <v>1.17461</v>
      </c>
      <c r="O36" s="148">
        <v>2.040309</v>
      </c>
      <c r="P36" s="148">
        <v>2.38319</v>
      </c>
      <c r="Q36" s="148">
        <v>2.745738</v>
      </c>
    </row>
    <row r="37" spans="1:17" ht="15.75">
      <c r="A37" s="13">
        <v>1927</v>
      </c>
      <c r="B37" s="241"/>
      <c r="C37" s="22">
        <v>0.6826965</v>
      </c>
      <c r="D37" s="22">
        <v>0.5330872</v>
      </c>
      <c r="E37" s="22">
        <v>0.5955272</v>
      </c>
      <c r="F37" s="22">
        <v>0.3954137</v>
      </c>
      <c r="G37" s="22">
        <v>0.8727193</v>
      </c>
      <c r="H37" s="22">
        <v>1.304296</v>
      </c>
      <c r="I37" s="22">
        <v>1.507846</v>
      </c>
      <c r="J37" s="241"/>
      <c r="K37" s="133">
        <v>0.6826965</v>
      </c>
      <c r="L37" s="133">
        <v>0.5330872</v>
      </c>
      <c r="M37" s="148">
        <v>0.7218091</v>
      </c>
      <c r="N37" s="148">
        <v>0.5808891</v>
      </c>
      <c r="O37" s="148">
        <v>1.553949</v>
      </c>
      <c r="P37" s="148">
        <v>2.814875</v>
      </c>
      <c r="Q37" s="148">
        <v>3.944217</v>
      </c>
    </row>
    <row r="38" spans="1:17" ht="15.75">
      <c r="A38" s="13">
        <v>1932</v>
      </c>
      <c r="B38" s="241"/>
      <c r="C38" s="22">
        <v>0.6726303</v>
      </c>
      <c r="D38" s="22">
        <v>0.7001461</v>
      </c>
      <c r="E38" s="22">
        <v>0.5093287</v>
      </c>
      <c r="F38" s="22">
        <v>0.4732751</v>
      </c>
      <c r="G38" s="22">
        <v>0.8281199</v>
      </c>
      <c r="H38" s="22">
        <v>1.417227</v>
      </c>
      <c r="I38" s="22">
        <v>1.259944</v>
      </c>
      <c r="J38" s="241"/>
      <c r="K38" s="133">
        <v>0.6726303</v>
      </c>
      <c r="L38" s="133">
        <v>0.7001461</v>
      </c>
      <c r="M38" s="148">
        <v>0.6173321</v>
      </c>
      <c r="N38" s="148">
        <v>0.6952726</v>
      </c>
      <c r="O38" s="148">
        <v>1.474536</v>
      </c>
      <c r="P38" s="148">
        <v>3.058598</v>
      </c>
      <c r="Q38" s="148">
        <v>3.295754</v>
      </c>
    </row>
    <row r="39" spans="1:17" ht="15">
      <c r="A39" s="206" t="s">
        <v>402</v>
      </c>
      <c r="B39" s="206"/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  <row r="40" spans="1:17" ht="25.5">
      <c r="A40" s="109"/>
      <c r="B40" s="241" t="s">
        <v>391</v>
      </c>
      <c r="C40" s="33" t="s">
        <v>96</v>
      </c>
      <c r="D40" s="33" t="s">
        <v>97</v>
      </c>
      <c r="E40" s="33" t="s">
        <v>98</v>
      </c>
      <c r="F40" s="33" t="s">
        <v>99</v>
      </c>
      <c r="G40" s="33" t="s">
        <v>100</v>
      </c>
      <c r="H40" s="33" t="s">
        <v>101</v>
      </c>
      <c r="I40" s="35" t="s">
        <v>102</v>
      </c>
      <c r="J40" s="241" t="s">
        <v>400</v>
      </c>
      <c r="K40" s="33" t="s">
        <v>96</v>
      </c>
      <c r="L40" s="33" t="s">
        <v>97</v>
      </c>
      <c r="M40" s="33" t="s">
        <v>98</v>
      </c>
      <c r="N40" s="33" t="s">
        <v>99</v>
      </c>
      <c r="O40" s="33" t="s">
        <v>100</v>
      </c>
      <c r="P40" s="33" t="s">
        <v>101</v>
      </c>
      <c r="Q40" s="35" t="s">
        <v>102</v>
      </c>
    </row>
    <row r="41" spans="1:17" ht="1.5" customHeight="1">
      <c r="A41" s="10"/>
      <c r="B41" s="241"/>
      <c r="C41" s="100" t="s">
        <v>397</v>
      </c>
      <c r="D41" s="100" t="s">
        <v>398</v>
      </c>
      <c r="E41" s="100" t="s">
        <v>399</v>
      </c>
      <c r="F41" s="100" t="s">
        <v>405</v>
      </c>
      <c r="G41" s="100" t="s">
        <v>406</v>
      </c>
      <c r="H41" s="100" t="s">
        <v>407</v>
      </c>
      <c r="I41" s="100" t="s">
        <v>408</v>
      </c>
      <c r="J41" s="241"/>
      <c r="K41" s="130" t="s">
        <v>397</v>
      </c>
      <c r="L41" s="130" t="s">
        <v>398</v>
      </c>
      <c r="M41" s="130" t="s">
        <v>399</v>
      </c>
      <c r="N41" s="130" t="s">
        <v>405</v>
      </c>
      <c r="O41" s="130" t="s">
        <v>406</v>
      </c>
      <c r="P41" s="130" t="s">
        <v>407</v>
      </c>
      <c r="Q41" s="130" t="s">
        <v>408</v>
      </c>
    </row>
    <row r="42" spans="1:17" ht="16.5">
      <c r="A42" s="13">
        <v>1912</v>
      </c>
      <c r="B42" s="241"/>
      <c r="C42" s="22"/>
      <c r="D42" s="22">
        <v>0.4316001</v>
      </c>
      <c r="E42" s="22">
        <v>0.2578394</v>
      </c>
      <c r="F42" s="22">
        <v>0.3292866</v>
      </c>
      <c r="G42" s="22">
        <v>0.47971</v>
      </c>
      <c r="H42" s="22">
        <v>0.5802065</v>
      </c>
      <c r="I42" s="22">
        <v>0.7623438</v>
      </c>
      <c r="J42" s="241"/>
      <c r="K42" s="149"/>
      <c r="L42" s="149">
        <v>1.865351</v>
      </c>
      <c r="M42" s="151">
        <v>1.114367</v>
      </c>
      <c r="N42" s="151">
        <v>1.423158</v>
      </c>
      <c r="O42" s="151">
        <v>2.073279</v>
      </c>
      <c r="P42" s="151">
        <v>2.507619</v>
      </c>
      <c r="Q42" s="151">
        <v>3.294806</v>
      </c>
    </row>
    <row r="43" spans="1:17" ht="16.5">
      <c r="A43" s="13">
        <v>1922</v>
      </c>
      <c r="B43" s="241"/>
      <c r="C43" s="22">
        <v>0.5205267</v>
      </c>
      <c r="D43" s="22">
        <v>0.3028849</v>
      </c>
      <c r="E43" s="22">
        <v>0.3018361</v>
      </c>
      <c r="F43" s="22">
        <v>0.3360052</v>
      </c>
      <c r="G43" s="22">
        <v>0.4093489</v>
      </c>
      <c r="H43" s="22">
        <v>0.5179201</v>
      </c>
      <c r="I43" s="22">
        <v>0.5714946</v>
      </c>
      <c r="J43" s="241"/>
      <c r="K43" s="149">
        <v>2.249686</v>
      </c>
      <c r="L43" s="149">
        <v>1.309051</v>
      </c>
      <c r="M43" s="151">
        <v>1.304518</v>
      </c>
      <c r="N43" s="151">
        <v>1.452195</v>
      </c>
      <c r="O43" s="151">
        <v>1.769182</v>
      </c>
      <c r="P43" s="151">
        <v>2.238421</v>
      </c>
      <c r="Q43" s="151">
        <v>2.469967</v>
      </c>
    </row>
    <row r="44" spans="1:17" ht="16.5">
      <c r="A44" s="13">
        <v>1927</v>
      </c>
      <c r="B44" s="241"/>
      <c r="C44" s="22">
        <v>0.2280136</v>
      </c>
      <c r="D44" s="22">
        <v>0.1356052</v>
      </c>
      <c r="E44" s="22">
        <v>0.1653444</v>
      </c>
      <c r="F44" s="22">
        <v>0.308913</v>
      </c>
      <c r="G44" s="22">
        <v>0.3732848</v>
      </c>
      <c r="H44" s="22">
        <v>0.4316182</v>
      </c>
      <c r="I44" s="22">
        <v>0.1886145</v>
      </c>
      <c r="J44" s="241"/>
      <c r="K44" s="149">
        <v>0.9854616</v>
      </c>
      <c r="L44" s="149">
        <v>0.586078</v>
      </c>
      <c r="M44" s="151">
        <v>0.7146088</v>
      </c>
      <c r="N44" s="151">
        <v>1.335104</v>
      </c>
      <c r="O44" s="151">
        <v>1.613315</v>
      </c>
      <c r="P44" s="151">
        <v>1.865429</v>
      </c>
      <c r="Q44" s="151">
        <v>0.8151811</v>
      </c>
    </row>
    <row r="45" spans="1:17" ht="16.5">
      <c r="A45" s="13">
        <v>1932</v>
      </c>
      <c r="B45" s="241"/>
      <c r="C45" s="22">
        <v>0.1029919</v>
      </c>
      <c r="D45" s="22">
        <v>0.1930583</v>
      </c>
      <c r="E45" s="22">
        <v>0.2310759</v>
      </c>
      <c r="F45" s="22">
        <v>0.2524966</v>
      </c>
      <c r="G45" s="22">
        <v>0.350673</v>
      </c>
      <c r="H45" s="22">
        <v>0.4627511</v>
      </c>
      <c r="I45" s="22">
        <v>0.3235108</v>
      </c>
      <c r="J45" s="241"/>
      <c r="K45" s="149">
        <v>0.4451251</v>
      </c>
      <c r="L45" s="149">
        <v>0.8343868</v>
      </c>
      <c r="M45" s="151">
        <v>0.9986966</v>
      </c>
      <c r="N45" s="151">
        <v>1.091276</v>
      </c>
      <c r="O45" s="151">
        <v>1.515588</v>
      </c>
      <c r="P45" s="151">
        <v>1.999984</v>
      </c>
      <c r="Q45" s="151">
        <v>1.398195</v>
      </c>
    </row>
  </sheetData>
  <mergeCells count="22">
    <mergeCell ref="B33:B38"/>
    <mergeCell ref="J33:J38"/>
    <mergeCell ref="D5:D6"/>
    <mergeCell ref="A19:Q19"/>
    <mergeCell ref="A7:Q7"/>
    <mergeCell ref="A13:Q13"/>
    <mergeCell ref="F5:F6"/>
    <mergeCell ref="A3:Q3"/>
    <mergeCell ref="B4:Q4"/>
    <mergeCell ref="B5:B6"/>
    <mergeCell ref="A5:A6"/>
    <mergeCell ref="C5:C6"/>
    <mergeCell ref="A39:Q39"/>
    <mergeCell ref="B40:B45"/>
    <mergeCell ref="J40:J45"/>
    <mergeCell ref="E5:E6"/>
    <mergeCell ref="G5:K5"/>
    <mergeCell ref="L5:Q5"/>
    <mergeCell ref="A25:Q25"/>
    <mergeCell ref="B26:B31"/>
    <mergeCell ref="J26:J31"/>
    <mergeCell ref="A32:Q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11.5546875" defaultRowHeight="15"/>
  <cols>
    <col min="1" max="3" width="9.77734375" style="0" customWidth="1"/>
    <col min="4" max="4" width="12.77734375" style="0" customWidth="1"/>
    <col min="5" max="6" width="9.77734375" style="0" customWidth="1"/>
    <col min="7" max="7" width="12.77734375" style="0" customWidth="1"/>
    <col min="8" max="25" width="10.77734375" style="0" customWidth="1"/>
    <col min="26" max="16384" width="8.88671875" style="0" customWidth="1"/>
  </cols>
  <sheetData>
    <row r="1" spans="1:7" ht="15">
      <c r="A1" s="1"/>
      <c r="B1" s="2"/>
      <c r="C1" s="2"/>
      <c r="D1" s="2"/>
      <c r="E1" s="2"/>
      <c r="F1" s="2"/>
      <c r="G1" s="2"/>
    </row>
    <row r="2" spans="1:7" ht="15.75" thickBot="1">
      <c r="A2" s="2"/>
      <c r="B2" s="2"/>
      <c r="C2" s="2"/>
      <c r="D2" s="2"/>
      <c r="E2" s="2"/>
      <c r="F2" s="2"/>
      <c r="G2" s="2"/>
    </row>
    <row r="3" spans="1:8" ht="18" customHeight="1" thickTop="1">
      <c r="A3" s="181" t="s">
        <v>39</v>
      </c>
      <c r="B3" s="182"/>
      <c r="C3" s="182"/>
      <c r="D3" s="182"/>
      <c r="E3" s="182"/>
      <c r="F3" s="182"/>
      <c r="G3" s="182"/>
      <c r="H3" s="3"/>
    </row>
    <row r="4" spans="1:7" ht="18" customHeight="1">
      <c r="A4" s="4"/>
      <c r="B4" s="183"/>
      <c r="C4" s="183"/>
      <c r="D4" s="183"/>
      <c r="E4" s="183"/>
      <c r="F4" s="183"/>
      <c r="G4" s="183"/>
    </row>
    <row r="5" spans="1:8" ht="34.5" customHeight="1">
      <c r="A5" s="6"/>
      <c r="B5" s="177" t="s">
        <v>180</v>
      </c>
      <c r="C5" s="177" t="s">
        <v>181</v>
      </c>
      <c r="D5" s="177" t="s">
        <v>183</v>
      </c>
      <c r="E5" s="177" t="s">
        <v>40</v>
      </c>
      <c r="F5" s="177" t="s">
        <v>182</v>
      </c>
      <c r="G5" s="177" t="s">
        <v>184</v>
      </c>
      <c r="H5" s="20"/>
    </row>
    <row r="6" spans="1:8" ht="34.5" customHeight="1">
      <c r="A6" s="24"/>
      <c r="B6" s="184"/>
      <c r="C6" s="184"/>
      <c r="D6" s="184"/>
      <c r="E6" s="184"/>
      <c r="F6" s="184"/>
      <c r="G6" s="184"/>
      <c r="H6" s="21"/>
    </row>
    <row r="7" spans="1:8" ht="24.75" customHeight="1">
      <c r="A7" s="8"/>
      <c r="B7" s="185"/>
      <c r="C7" s="185"/>
      <c r="D7" s="185"/>
      <c r="E7" s="185"/>
      <c r="F7" s="185"/>
      <c r="G7" s="185"/>
      <c r="H7" s="20"/>
    </row>
    <row r="8" spans="1:7" ht="18" customHeight="1">
      <c r="A8" s="10"/>
      <c r="B8" s="12"/>
      <c r="C8" s="12"/>
      <c r="D8" s="26"/>
      <c r="E8" s="12"/>
      <c r="F8" s="12"/>
      <c r="G8" s="26"/>
    </row>
    <row r="9" spans="1:8" ht="21.75" customHeight="1">
      <c r="A9" s="13">
        <v>1912</v>
      </c>
      <c r="B9" s="14">
        <v>23</v>
      </c>
      <c r="C9" s="14">
        <v>-14473.87</v>
      </c>
      <c r="D9" s="23">
        <f>B9*C9/(1000000*TableA1!$G9)</f>
        <v>-0.0002557447638536879</v>
      </c>
      <c r="E9" s="14">
        <v>152</v>
      </c>
      <c r="F9" s="14">
        <v>19211.25</v>
      </c>
      <c r="G9" s="23">
        <f>E9*F9/(1000000*TableA1!$G9)</f>
        <v>0.002243331520802037</v>
      </c>
      <c r="H9" s="18"/>
    </row>
    <row r="10" spans="1:8" ht="21.75" customHeight="1">
      <c r="A10" s="13">
        <v>1922</v>
      </c>
      <c r="B10" s="14">
        <v>136</v>
      </c>
      <c r="C10" s="14">
        <v>-47587.87</v>
      </c>
      <c r="D10" s="23">
        <f>B10*C10/(1000000*TableA1!G10)</f>
        <v>-0.0042476603261034</v>
      </c>
      <c r="E10" s="14">
        <v>80</v>
      </c>
      <c r="F10" s="14">
        <v>23487.69</v>
      </c>
      <c r="G10" s="23">
        <f>E10*F10/(1000000*TableA1!$G10)</f>
        <v>0.0012332323214102243</v>
      </c>
      <c r="H10" s="18"/>
    </row>
    <row r="11" spans="1:8" ht="21.75" customHeight="1">
      <c r="A11" s="13">
        <v>1927</v>
      </c>
      <c r="B11" s="14">
        <v>173</v>
      </c>
      <c r="C11" s="14">
        <v>-34761.53</v>
      </c>
      <c r="D11" s="23">
        <f>B11*C11/(1000000*TableA1!G11)</f>
        <v>-0.0024154971670113236</v>
      </c>
      <c r="E11" s="14">
        <v>100</v>
      </c>
      <c r="F11" s="14">
        <v>36982.28</v>
      </c>
      <c r="G11" s="23">
        <f>E11*F11/(1000000*TableA1!$G11)</f>
        <v>0.001485440389881592</v>
      </c>
      <c r="H11" s="18"/>
    </row>
    <row r="12" spans="1:8" ht="21.75" customHeight="1">
      <c r="A12" s="13">
        <v>1932</v>
      </c>
      <c r="B12" s="14">
        <v>255</v>
      </c>
      <c r="C12" s="14">
        <v>-91591.59</v>
      </c>
      <c r="D12" s="23">
        <f>B12*C12/(1000000*TableA1!G12)</f>
        <v>-0.008451710562622275</v>
      </c>
      <c r="E12" s="14">
        <v>44</v>
      </c>
      <c r="F12" s="14">
        <v>307033.6</v>
      </c>
      <c r="G12" s="23">
        <f>E12*F12/(1000000*TableA1!$G12)</f>
        <v>0.004888632811297753</v>
      </c>
      <c r="H12" s="18"/>
    </row>
    <row r="13" spans="1:7" ht="18" customHeight="1">
      <c r="A13" s="16"/>
      <c r="B13" s="17"/>
      <c r="C13" s="17"/>
      <c r="D13" s="17"/>
      <c r="E13" s="17"/>
      <c r="F13" s="17"/>
      <c r="G13" s="17"/>
    </row>
  </sheetData>
  <mergeCells count="8">
    <mergeCell ref="A3:G3"/>
    <mergeCell ref="B4:G4"/>
    <mergeCell ref="E5:E7"/>
    <mergeCell ref="B5:B7"/>
    <mergeCell ref="F5:F7"/>
    <mergeCell ref="G5:G7"/>
    <mergeCell ref="C5:C7"/>
    <mergeCell ref="D5:D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5546875" defaultRowHeight="15"/>
  <cols>
    <col min="1" max="14" width="6.77734375" style="0" customWidth="1"/>
    <col min="15" max="15" width="7.77734375" style="0" customWidth="1"/>
    <col min="16" max="16" width="5.3359375" style="0" customWidth="1"/>
    <col min="17" max="19" width="7.3359375" style="0" customWidth="1"/>
    <col min="20" max="33" width="10.77734375" style="0" customWidth="1"/>
    <col min="34" max="16384" width="8.88671875" style="0" customWidth="1"/>
  </cols>
  <sheetData>
    <row r="1" spans="1:15" ht="15">
      <c r="A1" s="152" t="s">
        <v>410</v>
      </c>
      <c r="B1" s="145"/>
      <c r="C1" s="145"/>
      <c r="D1" s="145"/>
      <c r="E1" s="145"/>
      <c r="F1" s="145"/>
      <c r="G1" s="145"/>
      <c r="H1" s="145"/>
      <c r="I1" s="145"/>
      <c r="J1" s="2"/>
      <c r="K1" s="2"/>
      <c r="L1" s="2"/>
      <c r="M1" s="2"/>
      <c r="N1" s="2"/>
      <c r="O1" s="2"/>
    </row>
    <row r="2" spans="1:15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4.5" customHeight="1" thickTop="1">
      <c r="A3" s="181" t="s">
        <v>424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3"/>
    </row>
    <row r="4" spans="1:15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6" ht="64.5" customHeight="1">
      <c r="A5" s="206"/>
      <c r="B5" s="256" t="s">
        <v>417</v>
      </c>
      <c r="C5" s="249" t="s">
        <v>419</v>
      </c>
      <c r="D5" s="242" t="s">
        <v>420</v>
      </c>
      <c r="E5" s="256" t="s">
        <v>418</v>
      </c>
      <c r="F5" s="249" t="s">
        <v>426</v>
      </c>
      <c r="G5" s="252" t="s">
        <v>421</v>
      </c>
      <c r="H5" s="242" t="s">
        <v>423</v>
      </c>
      <c r="I5" s="254" t="s">
        <v>422</v>
      </c>
      <c r="J5" s="242" t="s">
        <v>425</v>
      </c>
      <c r="K5" s="249" t="s">
        <v>427</v>
      </c>
      <c r="L5" s="252" t="s">
        <v>421</v>
      </c>
      <c r="M5" s="242" t="s">
        <v>428</v>
      </c>
      <c r="N5" s="256" t="s">
        <v>429</v>
      </c>
      <c r="O5" s="258" t="s">
        <v>430</v>
      </c>
      <c r="P5" s="20"/>
    </row>
    <row r="6" spans="1:16" ht="19.5" customHeight="1">
      <c r="A6" s="208"/>
      <c r="B6" s="257"/>
      <c r="C6" s="250"/>
      <c r="D6" s="251"/>
      <c r="E6" s="257"/>
      <c r="F6" s="250"/>
      <c r="G6" s="253"/>
      <c r="H6" s="251"/>
      <c r="I6" s="255"/>
      <c r="J6" s="251"/>
      <c r="K6" s="250"/>
      <c r="L6" s="253"/>
      <c r="M6" s="248"/>
      <c r="N6" s="257"/>
      <c r="O6" s="259"/>
      <c r="P6" s="20"/>
    </row>
    <row r="7" spans="1:16" ht="19.5" customHeight="1">
      <c r="A7" s="110"/>
      <c r="B7" s="248" t="s">
        <v>409</v>
      </c>
      <c r="C7" s="248"/>
      <c r="D7" s="248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0"/>
    </row>
    <row r="8" spans="1:15" ht="1.5" customHeight="1">
      <c r="A8" s="10"/>
      <c r="B8" s="12" t="s">
        <v>431</v>
      </c>
      <c r="C8" s="12" t="s">
        <v>432</v>
      </c>
      <c r="D8" s="12" t="s">
        <v>433</v>
      </c>
      <c r="E8" s="12" t="s">
        <v>434</v>
      </c>
      <c r="F8" s="12" t="s">
        <v>435</v>
      </c>
      <c r="G8" s="12" t="s">
        <v>436</v>
      </c>
      <c r="H8" s="12" t="s">
        <v>437</v>
      </c>
      <c r="I8" s="12" t="s">
        <v>438</v>
      </c>
      <c r="J8" s="12" t="s">
        <v>439</v>
      </c>
      <c r="K8" s="12" t="s">
        <v>440</v>
      </c>
      <c r="L8" s="12" t="s">
        <v>441</v>
      </c>
      <c r="M8" s="12" t="s">
        <v>442</v>
      </c>
      <c r="N8" s="12" t="s">
        <v>412</v>
      </c>
      <c r="O8" s="120" t="s">
        <v>411</v>
      </c>
    </row>
    <row r="9" spans="1:15" ht="18" customHeight="1">
      <c r="A9" s="13">
        <v>1912</v>
      </c>
      <c r="B9" s="91">
        <v>0.5721292</v>
      </c>
      <c r="C9" s="154">
        <v>19563.06</v>
      </c>
      <c r="D9" s="81">
        <v>0.1021802</v>
      </c>
      <c r="E9" s="91">
        <v>0.3410271</v>
      </c>
      <c r="F9" s="154">
        <v>246775.5</v>
      </c>
      <c r="G9" s="154">
        <v>134035.1</v>
      </c>
      <c r="H9" s="80">
        <v>0.7682925</v>
      </c>
      <c r="I9" s="81">
        <v>0.4172948</v>
      </c>
      <c r="J9" s="91">
        <v>0.0868436</v>
      </c>
      <c r="K9" s="155">
        <v>163375.7</v>
      </c>
      <c r="L9" s="155">
        <v>187431</v>
      </c>
      <c r="M9" s="81">
        <v>0.1295272</v>
      </c>
      <c r="N9" s="133">
        <f>D9+H9-I9</f>
        <v>0.4531779000000001</v>
      </c>
      <c r="O9" s="81">
        <f>I9+M9</f>
        <v>0.546822</v>
      </c>
    </row>
    <row r="10" spans="1:15" ht="18" customHeight="1">
      <c r="A10" s="13">
        <v>1922</v>
      </c>
      <c r="B10" s="91">
        <v>0.5528307</v>
      </c>
      <c r="C10" s="154">
        <v>42935.68</v>
      </c>
      <c r="D10" s="81">
        <v>0.2187239</v>
      </c>
      <c r="E10" s="91">
        <v>0.3696843</v>
      </c>
      <c r="F10" s="154">
        <v>202346.6</v>
      </c>
      <c r="G10" s="154">
        <v>96502.7</v>
      </c>
      <c r="H10" s="80">
        <v>0.689307</v>
      </c>
      <c r="I10" s="81">
        <v>0.3287428</v>
      </c>
      <c r="J10" s="91">
        <v>0.0837464</v>
      </c>
      <c r="K10" s="155">
        <v>116574.8</v>
      </c>
      <c r="L10" s="155">
        <v>137700.1</v>
      </c>
      <c r="M10" s="81">
        <v>0.0899615</v>
      </c>
      <c r="N10" s="133">
        <f>D10+H10-I10</f>
        <v>0.5792881</v>
      </c>
      <c r="O10" s="81">
        <f>I10+M10</f>
        <v>0.41870430000000003</v>
      </c>
    </row>
    <row r="11" spans="1:15" ht="18" customHeight="1">
      <c r="A11" s="13">
        <v>1927</v>
      </c>
      <c r="B11" s="91">
        <v>0.6037786</v>
      </c>
      <c r="C11" s="154">
        <v>56561</v>
      </c>
      <c r="D11" s="81">
        <v>0.1698815</v>
      </c>
      <c r="E11" s="91">
        <v>0.3560404</v>
      </c>
      <c r="F11" s="154">
        <v>453512.3</v>
      </c>
      <c r="G11" s="154">
        <v>175703.8</v>
      </c>
      <c r="H11" s="80">
        <v>0.8032295</v>
      </c>
      <c r="I11" s="81">
        <v>0.3111944</v>
      </c>
      <c r="J11" s="91">
        <v>0.0401809</v>
      </c>
      <c r="K11" s="155">
        <v>134524.9</v>
      </c>
      <c r="L11" s="155">
        <v>154893.4</v>
      </c>
      <c r="M11" s="81">
        <v>0.026889</v>
      </c>
      <c r="N11" s="133">
        <f>D11+H11-I11</f>
        <v>0.6619166000000001</v>
      </c>
      <c r="O11" s="81">
        <f>I11+M11</f>
        <v>0.3380834</v>
      </c>
    </row>
    <row r="12" spans="1:15" ht="18" customHeight="1">
      <c r="A12" s="13">
        <v>1932</v>
      </c>
      <c r="B12" s="91">
        <v>0.5758305</v>
      </c>
      <c r="C12" s="154">
        <v>63231.19</v>
      </c>
      <c r="D12" s="81">
        <v>0.1922602</v>
      </c>
      <c r="E12" s="91">
        <v>0.3880597</v>
      </c>
      <c r="F12" s="154">
        <v>365184.1</v>
      </c>
      <c r="G12" s="154">
        <v>147003.6</v>
      </c>
      <c r="H12" s="80">
        <v>0.7482966</v>
      </c>
      <c r="I12" s="81">
        <v>0.3012242</v>
      </c>
      <c r="J12" s="91">
        <v>0.0361098</v>
      </c>
      <c r="K12" s="155">
        <v>311755.9</v>
      </c>
      <c r="L12" s="155">
        <v>380825.7</v>
      </c>
      <c r="M12" s="81">
        <v>0.0594433</v>
      </c>
      <c r="N12" s="133">
        <f>D12+H12-I12</f>
        <v>0.6393325999999999</v>
      </c>
      <c r="O12" s="81">
        <f>I12+M12</f>
        <v>0.3606675</v>
      </c>
    </row>
    <row r="13" spans="1:15" ht="15.75">
      <c r="A13" s="110"/>
      <c r="B13" s="248" t="s">
        <v>414</v>
      </c>
      <c r="C13" s="248"/>
      <c r="D13" s="248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</row>
    <row r="14" spans="1:15" ht="1.5" customHeight="1">
      <c r="A14" s="10"/>
      <c r="B14" s="12" t="s">
        <v>431</v>
      </c>
      <c r="C14" s="12" t="s">
        <v>432</v>
      </c>
      <c r="D14" s="12" t="s">
        <v>433</v>
      </c>
      <c r="E14" s="12" t="s">
        <v>434</v>
      </c>
      <c r="F14" s="12" t="s">
        <v>435</v>
      </c>
      <c r="G14" s="12" t="s">
        <v>436</v>
      </c>
      <c r="H14" s="12" t="s">
        <v>437</v>
      </c>
      <c r="I14" s="12" t="s">
        <v>438</v>
      </c>
      <c r="J14" s="12" t="s">
        <v>439</v>
      </c>
      <c r="K14" s="12" t="s">
        <v>440</v>
      </c>
      <c r="L14" s="12" t="s">
        <v>441</v>
      </c>
      <c r="M14" s="12" t="s">
        <v>442</v>
      </c>
      <c r="N14" s="12" t="s">
        <v>412</v>
      </c>
      <c r="O14" s="120" t="s">
        <v>411</v>
      </c>
    </row>
    <row r="15" spans="1:15" ht="15.75">
      <c r="A15" s="13">
        <v>1912</v>
      </c>
      <c r="B15" s="91">
        <v>0.5721292</v>
      </c>
      <c r="C15" s="154">
        <v>19563.06</v>
      </c>
      <c r="D15" s="81">
        <v>0.1021802</v>
      </c>
      <c r="E15" s="91">
        <v>0.2117715</v>
      </c>
      <c r="F15" s="154">
        <v>149374.2</v>
      </c>
      <c r="G15" s="154">
        <v>56536.33</v>
      </c>
      <c r="H15" s="80">
        <v>0.2887876</v>
      </c>
      <c r="I15" s="81">
        <v>0.1093027</v>
      </c>
      <c r="J15" s="91">
        <v>0.2160992</v>
      </c>
      <c r="K15" s="155">
        <v>308710.4</v>
      </c>
      <c r="L15" s="155">
        <v>743042.1</v>
      </c>
      <c r="M15" s="81">
        <v>0.6090321</v>
      </c>
      <c r="N15" s="133">
        <f>D15+H15-I15</f>
        <v>0.2816651</v>
      </c>
      <c r="O15" s="81">
        <f>I15+M15</f>
        <v>0.7183347999999999</v>
      </c>
    </row>
    <row r="16" spans="1:15" ht="15.75">
      <c r="A16" s="13">
        <v>1922</v>
      </c>
      <c r="B16" s="91">
        <v>0.5528307</v>
      </c>
      <c r="C16" s="154">
        <v>42935.68</v>
      </c>
      <c r="D16" s="81">
        <v>0.2187239</v>
      </c>
      <c r="E16" s="91">
        <v>0.2094965</v>
      </c>
      <c r="F16" s="154">
        <v>159040.8</v>
      </c>
      <c r="G16" s="154">
        <v>63780.61</v>
      </c>
      <c r="H16" s="80">
        <v>0.3070232</v>
      </c>
      <c r="I16" s="81">
        <v>0.1231264</v>
      </c>
      <c r="J16" s="91">
        <v>0.2439343</v>
      </c>
      <c r="K16" s="155">
        <v>210091.8</v>
      </c>
      <c r="L16" s="155">
        <v>442298.9</v>
      </c>
      <c r="M16" s="81">
        <v>0.4722453</v>
      </c>
      <c r="N16" s="133">
        <f>D16+H16-I16</f>
        <v>0.40262070000000005</v>
      </c>
      <c r="O16" s="81">
        <f>I16+M16</f>
        <v>0.5953717</v>
      </c>
    </row>
    <row r="17" spans="1:15" ht="16.5">
      <c r="A17" s="13">
        <v>1927</v>
      </c>
      <c r="B17" s="91">
        <v>0.6037786</v>
      </c>
      <c r="C17" s="154">
        <v>56561</v>
      </c>
      <c r="D17" s="81">
        <v>0.1698815</v>
      </c>
      <c r="E17" s="91">
        <v>0.2362959</v>
      </c>
      <c r="F17" s="154">
        <v>370908.8</v>
      </c>
      <c r="G17" s="154">
        <v>125860.8</v>
      </c>
      <c r="H17" s="80">
        <v>0.4359879</v>
      </c>
      <c r="I17" s="81">
        <v>0.1479441</v>
      </c>
      <c r="J17" s="91">
        <v>0.1599255</v>
      </c>
      <c r="K17" s="155">
        <v>495417.4</v>
      </c>
      <c r="L17" s="156">
        <v>1041594</v>
      </c>
      <c r="M17" s="81">
        <v>0.3941306</v>
      </c>
      <c r="N17" s="133">
        <f>D17+H17-I17</f>
        <v>0.4579253</v>
      </c>
      <c r="O17" s="81">
        <f>I17+M17</f>
        <v>0.5420747</v>
      </c>
    </row>
    <row r="18" spans="1:15" ht="16.5">
      <c r="A18" s="13">
        <v>1932</v>
      </c>
      <c r="B18" s="91">
        <v>0.5758305</v>
      </c>
      <c r="C18" s="154">
        <v>63231.19</v>
      </c>
      <c r="D18" s="81">
        <v>0.1922602</v>
      </c>
      <c r="E18" s="91">
        <v>0.2583053</v>
      </c>
      <c r="F18" s="154">
        <v>268926.9</v>
      </c>
      <c r="G18" s="154">
        <v>75701.33</v>
      </c>
      <c r="H18" s="80">
        <v>0.3668012</v>
      </c>
      <c r="I18" s="81">
        <v>0.1032524</v>
      </c>
      <c r="J18" s="91">
        <v>0.1658642</v>
      </c>
      <c r="K18" s="155">
        <v>503456.7</v>
      </c>
      <c r="L18" s="156">
        <v>1153339</v>
      </c>
      <c r="M18" s="81">
        <v>0.4409387</v>
      </c>
      <c r="N18" s="133">
        <f>D18+H18-I18</f>
        <v>0.455809</v>
      </c>
      <c r="O18" s="81">
        <f>I18+M18</f>
        <v>0.5441911</v>
      </c>
    </row>
    <row r="19" spans="1:15" ht="15.75">
      <c r="A19" s="110"/>
      <c r="B19" s="248" t="s">
        <v>415</v>
      </c>
      <c r="C19" s="248"/>
      <c r="D19" s="248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</row>
    <row r="20" spans="1:15" ht="1.5" customHeight="1">
      <c r="A20" s="10"/>
      <c r="B20" s="12" t="s">
        <v>431</v>
      </c>
      <c r="C20" s="12" t="s">
        <v>432</v>
      </c>
      <c r="D20" s="12" t="s">
        <v>433</v>
      </c>
      <c r="E20" s="12" t="s">
        <v>434</v>
      </c>
      <c r="F20" s="12" t="s">
        <v>435</v>
      </c>
      <c r="G20" s="12" t="s">
        <v>436</v>
      </c>
      <c r="H20" s="12" t="s">
        <v>437</v>
      </c>
      <c r="I20" s="12" t="s">
        <v>438</v>
      </c>
      <c r="J20" s="12" t="s">
        <v>439</v>
      </c>
      <c r="K20" s="12" t="s">
        <v>440</v>
      </c>
      <c r="L20" s="12" t="s">
        <v>441</v>
      </c>
      <c r="M20" s="12" t="s">
        <v>442</v>
      </c>
      <c r="N20" s="12" t="s">
        <v>412</v>
      </c>
      <c r="O20" s="120" t="s">
        <v>411</v>
      </c>
    </row>
    <row r="21" spans="1:15" ht="16.5">
      <c r="A21" s="13">
        <v>1912</v>
      </c>
      <c r="B21" s="91">
        <v>0.5721292</v>
      </c>
      <c r="C21" s="154">
        <v>19563.06</v>
      </c>
      <c r="D21" s="81">
        <v>0.1021802</v>
      </c>
      <c r="E21" s="91">
        <v>0.1422389</v>
      </c>
      <c r="F21" s="154">
        <v>150103.1</v>
      </c>
      <c r="G21" s="154">
        <v>56135.82</v>
      </c>
      <c r="H21" s="80">
        <v>0.1949142</v>
      </c>
      <c r="I21" s="81">
        <v>0.0728944</v>
      </c>
      <c r="J21" s="91">
        <v>0.2856319</v>
      </c>
      <c r="K21" s="155">
        <v>269559.5</v>
      </c>
      <c r="L21" s="156">
        <v>1216714</v>
      </c>
      <c r="M21" s="81">
        <v>0.7029055</v>
      </c>
      <c r="N21" s="133">
        <f>D21+H21-I21</f>
        <v>0.22419999999999998</v>
      </c>
      <c r="O21" s="81">
        <f>I21+M21</f>
        <v>0.7757999</v>
      </c>
    </row>
    <row r="22" spans="1:15" ht="15.75">
      <c r="A22" s="13">
        <v>1922</v>
      </c>
      <c r="B22" s="91">
        <v>0.5528307</v>
      </c>
      <c r="C22" s="154">
        <v>42935.68</v>
      </c>
      <c r="D22" s="81">
        <v>0.2187239</v>
      </c>
      <c r="E22" s="91">
        <v>0.1481868</v>
      </c>
      <c r="F22" s="154">
        <v>155757.5</v>
      </c>
      <c r="G22" s="154">
        <v>58454.89</v>
      </c>
      <c r="H22" s="80">
        <v>0.2126886</v>
      </c>
      <c r="I22" s="81">
        <v>0.0798208</v>
      </c>
      <c r="J22" s="91">
        <v>0.3052439</v>
      </c>
      <c r="K22" s="155">
        <v>201431.9</v>
      </c>
      <c r="L22" s="155">
        <v>759463.4</v>
      </c>
      <c r="M22" s="81">
        <v>0.5665799</v>
      </c>
      <c r="N22" s="133">
        <f>D22+H22-I22</f>
        <v>0.35159169999999995</v>
      </c>
      <c r="O22" s="81">
        <f>I22+M22</f>
        <v>0.6464007</v>
      </c>
    </row>
    <row r="23" spans="1:15" ht="16.5">
      <c r="A23" s="13">
        <v>1927</v>
      </c>
      <c r="B23" s="91">
        <v>0.6037786</v>
      </c>
      <c r="C23" s="154">
        <v>56561</v>
      </c>
      <c r="D23" s="81">
        <v>0.1698815</v>
      </c>
      <c r="E23" s="91">
        <v>0.1849388</v>
      </c>
      <c r="F23" s="154">
        <v>355682.8</v>
      </c>
      <c r="G23" s="154">
        <v>126726.9</v>
      </c>
      <c r="H23" s="80">
        <v>0.3272218</v>
      </c>
      <c r="I23" s="81">
        <v>0.1165865</v>
      </c>
      <c r="J23" s="91">
        <v>0.2112826</v>
      </c>
      <c r="K23" s="155">
        <v>478480.1</v>
      </c>
      <c r="L23" s="156">
        <v>1857349</v>
      </c>
      <c r="M23" s="81">
        <v>0.5028968</v>
      </c>
      <c r="N23" s="133">
        <f>D23+H23-I23</f>
        <v>0.38051680000000004</v>
      </c>
      <c r="O23" s="81">
        <f>I23+M23</f>
        <v>0.6194833000000001</v>
      </c>
    </row>
    <row r="24" spans="1:15" ht="16.5">
      <c r="A24" s="13">
        <v>1932</v>
      </c>
      <c r="B24" s="91">
        <v>0.5758305</v>
      </c>
      <c r="C24" s="154">
        <v>63231.19</v>
      </c>
      <c r="D24" s="81">
        <v>0.1922602</v>
      </c>
      <c r="E24" s="91">
        <v>0.2094367</v>
      </c>
      <c r="F24" s="154">
        <v>267768.1</v>
      </c>
      <c r="G24" s="154">
        <v>79788.1</v>
      </c>
      <c r="H24" s="80">
        <v>0.2961249</v>
      </c>
      <c r="I24" s="81">
        <v>0.0882377</v>
      </c>
      <c r="J24" s="91">
        <v>0.2147328</v>
      </c>
      <c r="K24" s="155">
        <v>451212.9</v>
      </c>
      <c r="L24" s="156">
        <v>2051845</v>
      </c>
      <c r="M24" s="81">
        <v>0.5116149</v>
      </c>
      <c r="N24" s="133">
        <f>D24+H24-I24</f>
        <v>0.40014740000000004</v>
      </c>
      <c r="O24" s="81">
        <f>I24+M24</f>
        <v>0.5998526</v>
      </c>
    </row>
    <row r="25" spans="1:15" ht="15.75">
      <c r="A25" s="246" t="s">
        <v>409</v>
      </c>
      <c r="B25" s="243" t="s">
        <v>445</v>
      </c>
      <c r="C25" s="244"/>
      <c r="D25" s="245"/>
      <c r="E25" s="243" t="s">
        <v>446</v>
      </c>
      <c r="F25" s="244"/>
      <c r="G25" s="245"/>
      <c r="H25" s="243" t="s">
        <v>447</v>
      </c>
      <c r="I25" s="244"/>
      <c r="J25" s="245"/>
      <c r="K25" s="209" t="s">
        <v>413</v>
      </c>
      <c r="L25" s="210"/>
      <c r="M25" s="210"/>
      <c r="N25" s="186"/>
      <c r="O25" s="107"/>
    </row>
    <row r="26" spans="1:15" ht="15">
      <c r="A26" s="247"/>
      <c r="B26" s="33" t="s">
        <v>173</v>
      </c>
      <c r="C26" s="33" t="s">
        <v>444</v>
      </c>
      <c r="D26" s="33" t="s">
        <v>443</v>
      </c>
      <c r="E26" s="33" t="s">
        <v>173</v>
      </c>
      <c r="F26" s="33" t="s">
        <v>444</v>
      </c>
      <c r="G26" s="33" t="s">
        <v>443</v>
      </c>
      <c r="H26" s="33" t="s">
        <v>173</v>
      </c>
      <c r="I26" s="33" t="s">
        <v>444</v>
      </c>
      <c r="J26" s="33" t="s">
        <v>443</v>
      </c>
      <c r="K26" s="157" t="s">
        <v>173</v>
      </c>
      <c r="L26" s="157" t="s">
        <v>444</v>
      </c>
      <c r="M26" s="157" t="s">
        <v>443</v>
      </c>
      <c r="N26" s="33"/>
      <c r="O26" s="33"/>
    </row>
    <row r="27" spans="1:15" ht="1.5" customHeight="1">
      <c r="A27" s="10"/>
      <c r="B27" s="100" t="s">
        <v>448</v>
      </c>
      <c r="C27" s="100" t="s">
        <v>449</v>
      </c>
      <c r="D27" s="100" t="s">
        <v>450</v>
      </c>
      <c r="E27" s="100" t="s">
        <v>451</v>
      </c>
      <c r="F27" s="100" t="s">
        <v>452</v>
      </c>
      <c r="G27" s="100" t="s">
        <v>453</v>
      </c>
      <c r="H27" s="100" t="s">
        <v>454</v>
      </c>
      <c r="I27" s="100" t="s">
        <v>455</v>
      </c>
      <c r="J27" s="100" t="s">
        <v>456</v>
      </c>
      <c r="K27" s="153" t="s">
        <v>397</v>
      </c>
      <c r="L27" s="153" t="s">
        <v>405</v>
      </c>
      <c r="M27" s="153" t="s">
        <v>407</v>
      </c>
      <c r="N27" s="100"/>
      <c r="O27" s="125"/>
    </row>
    <row r="28" spans="1:15" ht="15.75">
      <c r="A28" s="13">
        <v>1912</v>
      </c>
      <c r="B28" s="22">
        <v>0.71452703</v>
      </c>
      <c r="C28" s="22">
        <v>0.286</v>
      </c>
      <c r="D28" s="40">
        <v>0.05102041</v>
      </c>
      <c r="E28" s="22">
        <v>0.21959459</v>
      </c>
      <c r="F28" s="22">
        <v>0.587</v>
      </c>
      <c r="G28" s="22">
        <v>0.76530612</v>
      </c>
      <c r="H28" s="38">
        <v>0.06587838</v>
      </c>
      <c r="I28" s="39">
        <v>0.127</v>
      </c>
      <c r="J28" s="40">
        <v>0.18367347</v>
      </c>
      <c r="K28" s="91">
        <v>0.21475846</v>
      </c>
      <c r="L28" s="80">
        <v>0.42978369</v>
      </c>
      <c r="M28" s="81">
        <v>0.63219249</v>
      </c>
      <c r="N28" s="22"/>
      <c r="O28" s="22"/>
    </row>
    <row r="29" spans="1:15" ht="15.75">
      <c r="A29" s="13">
        <v>1922</v>
      </c>
      <c r="B29" s="22">
        <v>0.65339233</v>
      </c>
      <c r="C29" s="22">
        <v>0.3215311</v>
      </c>
      <c r="D29" s="40">
        <v>0.14473684</v>
      </c>
      <c r="E29" s="22">
        <v>0.27581121</v>
      </c>
      <c r="F29" s="22">
        <v>0.58373206</v>
      </c>
      <c r="G29" s="22">
        <v>0.77631579</v>
      </c>
      <c r="H29" s="38">
        <v>0.07964602</v>
      </c>
      <c r="I29" s="39">
        <v>0.09473684</v>
      </c>
      <c r="J29" s="40">
        <v>0.07894737</v>
      </c>
      <c r="K29" s="91">
        <v>0.24915751</v>
      </c>
      <c r="L29" s="80">
        <v>0.36309951</v>
      </c>
      <c r="M29" s="81">
        <v>0.52451957</v>
      </c>
      <c r="N29" s="22"/>
      <c r="O29" s="22"/>
    </row>
    <row r="30" spans="1:15" ht="15.75">
      <c r="A30" s="13">
        <v>1927</v>
      </c>
      <c r="B30" s="22">
        <v>0.7202381</v>
      </c>
      <c r="C30" s="22">
        <v>0.33333333</v>
      </c>
      <c r="D30" s="40">
        <v>0.04819277</v>
      </c>
      <c r="E30" s="22">
        <v>0.25297619</v>
      </c>
      <c r="F30" s="22">
        <v>0.58662614</v>
      </c>
      <c r="G30" s="22">
        <v>0.95180723</v>
      </c>
      <c r="H30" s="38">
        <v>0.02678571</v>
      </c>
      <c r="I30" s="39">
        <v>0.08004053</v>
      </c>
      <c r="J30" s="40">
        <v>0</v>
      </c>
      <c r="K30" s="91">
        <v>0.14684384</v>
      </c>
      <c r="L30" s="80">
        <v>0.34712029</v>
      </c>
      <c r="M30" s="81">
        <v>0.35267321</v>
      </c>
      <c r="N30" s="22"/>
      <c r="O30" s="22"/>
    </row>
    <row r="31" spans="1:15" ht="15.75">
      <c r="A31" s="13">
        <v>1932</v>
      </c>
      <c r="B31" s="22">
        <v>0.65989848</v>
      </c>
      <c r="C31" s="22">
        <v>0.33188248</v>
      </c>
      <c r="D31" s="79">
        <v>0.08433735</v>
      </c>
      <c r="E31" s="22">
        <v>0.3071066</v>
      </c>
      <c r="F31" s="22">
        <v>0.62459195</v>
      </c>
      <c r="G31" s="22">
        <v>0.84337349</v>
      </c>
      <c r="H31" s="77">
        <v>0.03299492</v>
      </c>
      <c r="I31" s="78">
        <v>0.04352557</v>
      </c>
      <c r="J31" s="79">
        <v>0.07228916</v>
      </c>
      <c r="K31" s="158">
        <v>0.18584663</v>
      </c>
      <c r="L31" s="87">
        <v>0.30768461</v>
      </c>
      <c r="M31" s="159">
        <v>0.46052951</v>
      </c>
      <c r="N31" s="22"/>
      <c r="O31" s="22"/>
    </row>
    <row r="32" spans="1:14" ht="15.75">
      <c r="A32" s="246" t="s">
        <v>414</v>
      </c>
      <c r="B32" s="243" t="s">
        <v>445</v>
      </c>
      <c r="C32" s="244"/>
      <c r="D32" s="245"/>
      <c r="E32" s="243" t="s">
        <v>446</v>
      </c>
      <c r="F32" s="244"/>
      <c r="G32" s="245"/>
      <c r="H32" s="243" t="s">
        <v>447</v>
      </c>
      <c r="I32" s="244"/>
      <c r="J32" s="245"/>
      <c r="K32" s="209" t="s">
        <v>413</v>
      </c>
      <c r="L32" s="210"/>
      <c r="M32" s="210"/>
      <c r="N32" s="186"/>
    </row>
    <row r="33" spans="1:14" ht="15">
      <c r="A33" s="247"/>
      <c r="B33" s="33" t="s">
        <v>173</v>
      </c>
      <c r="C33" s="33" t="s">
        <v>444</v>
      </c>
      <c r="D33" s="33" t="s">
        <v>443</v>
      </c>
      <c r="E33" s="33" t="s">
        <v>173</v>
      </c>
      <c r="F33" s="33" t="s">
        <v>444</v>
      </c>
      <c r="G33" s="33" t="s">
        <v>443</v>
      </c>
      <c r="H33" s="33" t="s">
        <v>173</v>
      </c>
      <c r="I33" s="33" t="s">
        <v>444</v>
      </c>
      <c r="J33" s="33" t="s">
        <v>443</v>
      </c>
      <c r="K33" s="157" t="s">
        <v>173</v>
      </c>
      <c r="L33" s="157" t="s">
        <v>444</v>
      </c>
      <c r="M33" s="157" t="s">
        <v>443</v>
      </c>
      <c r="N33" s="33"/>
    </row>
    <row r="34" spans="1:14" ht="1.5" customHeight="1">
      <c r="A34" s="10"/>
      <c r="B34" s="100" t="s">
        <v>448</v>
      </c>
      <c r="C34" s="100" t="s">
        <v>449</v>
      </c>
      <c r="D34" s="100" t="s">
        <v>450</v>
      </c>
      <c r="E34" s="100" t="s">
        <v>451</v>
      </c>
      <c r="F34" s="100" t="s">
        <v>452</v>
      </c>
      <c r="G34" s="100" t="s">
        <v>453</v>
      </c>
      <c r="H34" s="100" t="s">
        <v>454</v>
      </c>
      <c r="I34" s="100" t="s">
        <v>455</v>
      </c>
      <c r="J34" s="100" t="s">
        <v>456</v>
      </c>
      <c r="K34" s="153" t="s">
        <v>397</v>
      </c>
      <c r="L34" s="153" t="s">
        <v>405</v>
      </c>
      <c r="M34" s="153" t="s">
        <v>407</v>
      </c>
      <c r="N34" s="100"/>
    </row>
    <row r="35" spans="1:14" ht="15.75">
      <c r="A35" s="13">
        <v>1912</v>
      </c>
      <c r="B35" s="22">
        <v>0.71452703</v>
      </c>
      <c r="C35" s="22">
        <v>0.286</v>
      </c>
      <c r="D35" s="40">
        <v>0.05102041</v>
      </c>
      <c r="E35" s="22">
        <v>0.14864865</v>
      </c>
      <c r="F35" s="22">
        <v>0.353</v>
      </c>
      <c r="G35" s="22">
        <v>0.29591837</v>
      </c>
      <c r="H35" s="38">
        <v>0.13682432</v>
      </c>
      <c r="I35" s="39">
        <v>0.361</v>
      </c>
      <c r="J35" s="40">
        <v>0.65306122</v>
      </c>
      <c r="K35" s="91">
        <v>0.27270479</v>
      </c>
      <c r="L35" s="80">
        <v>0.59967351</v>
      </c>
      <c r="M35" s="81">
        <v>0.81016045</v>
      </c>
      <c r="N35" s="22"/>
    </row>
    <row r="36" spans="1:14" ht="15.75">
      <c r="A36" s="13">
        <v>1922</v>
      </c>
      <c r="B36" s="22">
        <v>0.65339233</v>
      </c>
      <c r="C36" s="22">
        <v>0.3215311</v>
      </c>
      <c r="D36" s="40">
        <v>0.14473684</v>
      </c>
      <c r="E36" s="22">
        <v>0.16224189</v>
      </c>
      <c r="F36" s="22">
        <v>0.32344498</v>
      </c>
      <c r="G36" s="22">
        <v>0.32894737</v>
      </c>
      <c r="H36" s="38">
        <v>0.19321534</v>
      </c>
      <c r="I36" s="39">
        <v>0.35502392</v>
      </c>
      <c r="J36" s="40">
        <v>0.52631579</v>
      </c>
      <c r="K36" s="91">
        <v>0.34719799</v>
      </c>
      <c r="L36" s="80">
        <v>0.52910168</v>
      </c>
      <c r="M36" s="81">
        <v>0.72851265</v>
      </c>
      <c r="N36" s="22"/>
    </row>
    <row r="37" spans="1:14" ht="15.75">
      <c r="A37" s="13">
        <v>1927</v>
      </c>
      <c r="B37" s="22">
        <v>0.7202381</v>
      </c>
      <c r="C37" s="22">
        <v>0.33333333</v>
      </c>
      <c r="D37" s="40">
        <v>0.04819277</v>
      </c>
      <c r="E37" s="22">
        <v>0.18303571</v>
      </c>
      <c r="F37" s="22">
        <v>0.36879433</v>
      </c>
      <c r="G37" s="22">
        <v>0.38554217</v>
      </c>
      <c r="H37" s="38">
        <v>0.09672619</v>
      </c>
      <c r="I37" s="39">
        <v>0.29787234</v>
      </c>
      <c r="J37" s="40">
        <v>0.56626506</v>
      </c>
      <c r="K37" s="91">
        <v>0.21004491</v>
      </c>
      <c r="L37" s="80">
        <v>0.50955649</v>
      </c>
      <c r="M37" s="81">
        <v>0.6050931</v>
      </c>
      <c r="N37" s="22"/>
    </row>
    <row r="38" spans="1:14" ht="15.75">
      <c r="A38" s="13">
        <v>1932</v>
      </c>
      <c r="B38" s="22">
        <v>0.65989848</v>
      </c>
      <c r="C38" s="22">
        <v>0.33188248</v>
      </c>
      <c r="D38" s="79">
        <v>0.08433735</v>
      </c>
      <c r="E38" s="22">
        <v>0.21954315</v>
      </c>
      <c r="F38" s="22">
        <v>0.38520131</v>
      </c>
      <c r="G38" s="22">
        <v>0.3253012</v>
      </c>
      <c r="H38" s="77">
        <v>0.12055838</v>
      </c>
      <c r="I38" s="78">
        <v>0.28291621</v>
      </c>
      <c r="J38" s="79">
        <v>0.59036145</v>
      </c>
      <c r="K38" s="158">
        <v>0.26548581</v>
      </c>
      <c r="L38" s="87">
        <v>0.48389589</v>
      </c>
      <c r="M38" s="159">
        <v>0.67625084</v>
      </c>
      <c r="N38" s="22"/>
    </row>
    <row r="39" spans="1:14" ht="15.75">
      <c r="A39" s="246" t="s">
        <v>415</v>
      </c>
      <c r="B39" s="243" t="s">
        <v>445</v>
      </c>
      <c r="C39" s="244"/>
      <c r="D39" s="245"/>
      <c r="E39" s="243" t="s">
        <v>446</v>
      </c>
      <c r="F39" s="244"/>
      <c r="G39" s="245"/>
      <c r="H39" s="243" t="s">
        <v>447</v>
      </c>
      <c r="I39" s="244"/>
      <c r="J39" s="245"/>
      <c r="K39" s="209" t="s">
        <v>413</v>
      </c>
      <c r="L39" s="210"/>
      <c r="M39" s="210"/>
      <c r="N39" s="186"/>
    </row>
    <row r="40" spans="1:14" ht="15">
      <c r="A40" s="247"/>
      <c r="B40" s="33" t="s">
        <v>173</v>
      </c>
      <c r="C40" s="33" t="s">
        <v>444</v>
      </c>
      <c r="D40" s="33" t="s">
        <v>443</v>
      </c>
      <c r="E40" s="33" t="s">
        <v>173</v>
      </c>
      <c r="F40" s="33" t="s">
        <v>444</v>
      </c>
      <c r="G40" s="33" t="s">
        <v>443</v>
      </c>
      <c r="H40" s="33" t="s">
        <v>173</v>
      </c>
      <c r="I40" s="33" t="s">
        <v>444</v>
      </c>
      <c r="J40" s="33" t="s">
        <v>443</v>
      </c>
      <c r="K40" s="157" t="s">
        <v>173</v>
      </c>
      <c r="L40" s="157" t="s">
        <v>444</v>
      </c>
      <c r="M40" s="157" t="s">
        <v>443</v>
      </c>
      <c r="N40" s="33"/>
    </row>
    <row r="41" spans="1:14" ht="1.5" customHeight="1">
      <c r="A41" s="10"/>
      <c r="B41" s="100" t="s">
        <v>448</v>
      </c>
      <c r="C41" s="100" t="s">
        <v>449</v>
      </c>
      <c r="D41" s="100" t="s">
        <v>450</v>
      </c>
      <c r="E41" s="100" t="s">
        <v>451</v>
      </c>
      <c r="F41" s="100" t="s">
        <v>452</v>
      </c>
      <c r="G41" s="100" t="s">
        <v>453</v>
      </c>
      <c r="H41" s="100" t="s">
        <v>454</v>
      </c>
      <c r="I41" s="100" t="s">
        <v>455</v>
      </c>
      <c r="J41" s="100" t="s">
        <v>456</v>
      </c>
      <c r="K41" s="153" t="s">
        <v>397</v>
      </c>
      <c r="L41" s="153" t="s">
        <v>405</v>
      </c>
      <c r="M41" s="153" t="s">
        <v>407</v>
      </c>
      <c r="N41" s="100"/>
    </row>
    <row r="42" spans="1:14" ht="15.75">
      <c r="A42" s="13">
        <v>1912</v>
      </c>
      <c r="B42" s="22">
        <v>0.71452703</v>
      </c>
      <c r="C42" s="22">
        <v>0.286</v>
      </c>
      <c r="D42" s="40">
        <v>0.05102041</v>
      </c>
      <c r="E42" s="22">
        <v>0.09797297</v>
      </c>
      <c r="F42" s="22">
        <v>0.24</v>
      </c>
      <c r="G42" s="22">
        <v>0.21428571</v>
      </c>
      <c r="H42" s="38">
        <v>0.1875</v>
      </c>
      <c r="I42" s="39">
        <v>0.474</v>
      </c>
      <c r="J42" s="40">
        <v>0.73469388</v>
      </c>
      <c r="K42" s="91">
        <v>0.30349765</v>
      </c>
      <c r="L42" s="80">
        <v>0.66835772</v>
      </c>
      <c r="M42" s="81">
        <v>0.86227246</v>
      </c>
      <c r="N42" s="22"/>
    </row>
    <row r="43" spans="1:14" ht="15.75">
      <c r="A43" s="13">
        <v>1922</v>
      </c>
      <c r="B43" s="22">
        <v>0.65339233</v>
      </c>
      <c r="C43" s="22">
        <v>0.3215311</v>
      </c>
      <c r="D43" s="40">
        <v>0.14473684</v>
      </c>
      <c r="E43" s="22">
        <v>0.11651917</v>
      </c>
      <c r="F43" s="22">
        <v>0.2277512</v>
      </c>
      <c r="G43" s="22">
        <v>0.18421053</v>
      </c>
      <c r="H43" s="38">
        <v>0.23893805</v>
      </c>
      <c r="I43" s="39">
        <v>0.4507177</v>
      </c>
      <c r="J43" s="40">
        <v>0.67105263</v>
      </c>
      <c r="K43" s="91">
        <v>0.38218707</v>
      </c>
      <c r="L43" s="80">
        <v>0.58854443</v>
      </c>
      <c r="M43" s="81">
        <v>0.76988727</v>
      </c>
      <c r="N43" s="22"/>
    </row>
    <row r="44" spans="1:14" ht="15.75">
      <c r="A44" s="13">
        <v>1927</v>
      </c>
      <c r="B44" s="22">
        <v>0.7202381</v>
      </c>
      <c r="C44" s="22">
        <v>0.33333333</v>
      </c>
      <c r="D44" s="40">
        <v>0.04819277</v>
      </c>
      <c r="E44" s="22">
        <v>0.14136905</v>
      </c>
      <c r="F44" s="22">
        <v>0.295846</v>
      </c>
      <c r="G44" s="22">
        <v>0.27710843</v>
      </c>
      <c r="H44" s="38">
        <v>0.13839286</v>
      </c>
      <c r="I44" s="39">
        <v>0.37082067</v>
      </c>
      <c r="J44" s="40">
        <v>0.6746988</v>
      </c>
      <c r="K44" s="91">
        <v>0.24033423</v>
      </c>
      <c r="L44" s="80">
        <v>0.58092221</v>
      </c>
      <c r="M44" s="81">
        <v>0.69256112</v>
      </c>
      <c r="N44" s="22"/>
    </row>
    <row r="45" spans="1:14" ht="15.75">
      <c r="A45" s="13">
        <v>1932</v>
      </c>
      <c r="B45" s="22">
        <v>0.65989848</v>
      </c>
      <c r="C45" s="22">
        <v>0.33188248</v>
      </c>
      <c r="D45" s="79">
        <v>0.08433735</v>
      </c>
      <c r="E45" s="22">
        <v>0.18527919</v>
      </c>
      <c r="F45" s="22">
        <v>0.28726877</v>
      </c>
      <c r="G45" s="22">
        <v>0.26506024</v>
      </c>
      <c r="H45" s="77">
        <v>0.15482234</v>
      </c>
      <c r="I45" s="78">
        <v>0.38084875</v>
      </c>
      <c r="J45" s="79">
        <v>0.65060241</v>
      </c>
      <c r="K45" s="158">
        <v>0.30296312</v>
      </c>
      <c r="L45" s="87">
        <v>0.54472041</v>
      </c>
      <c r="M45" s="159">
        <v>0.73031346</v>
      </c>
      <c r="N45" s="22"/>
    </row>
  </sheetData>
  <mergeCells count="35">
    <mergeCell ref="K39:N39"/>
    <mergeCell ref="A39:A40"/>
    <mergeCell ref="B39:D39"/>
    <mergeCell ref="E39:G39"/>
    <mergeCell ref="H39:J39"/>
    <mergeCell ref="A3:O3"/>
    <mergeCell ref="B4:O4"/>
    <mergeCell ref="B5:B6"/>
    <mergeCell ref="A5:A6"/>
    <mergeCell ref="E5:E6"/>
    <mergeCell ref="N5:N6"/>
    <mergeCell ref="O5:O6"/>
    <mergeCell ref="L5:L6"/>
    <mergeCell ref="F5:F6"/>
    <mergeCell ref="M5:M6"/>
    <mergeCell ref="B7:O7"/>
    <mergeCell ref="B13:O13"/>
    <mergeCell ref="B19:O19"/>
    <mergeCell ref="C5:C6"/>
    <mergeCell ref="D5:D6"/>
    <mergeCell ref="G5:G6"/>
    <mergeCell ref="I5:I6"/>
    <mergeCell ref="K5:K6"/>
    <mergeCell ref="J5:J6"/>
    <mergeCell ref="H5:H6"/>
    <mergeCell ref="E25:G25"/>
    <mergeCell ref="H25:J25"/>
    <mergeCell ref="K25:N25"/>
    <mergeCell ref="A32:A33"/>
    <mergeCell ref="B32:D32"/>
    <mergeCell ref="E32:G32"/>
    <mergeCell ref="H32:J32"/>
    <mergeCell ref="K32:N32"/>
    <mergeCell ref="A25:A26"/>
    <mergeCell ref="B25:D2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4">
      <selection activeCell="M16" sqref="M16"/>
    </sheetView>
  </sheetViews>
  <sheetFormatPr defaultColWidth="11.5546875" defaultRowHeight="15"/>
  <cols>
    <col min="1" max="10" width="9.77734375" style="0" customWidth="1"/>
    <col min="11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8" customHeight="1" thickTop="1">
      <c r="A3" s="181" t="s">
        <v>0</v>
      </c>
      <c r="B3" s="182"/>
      <c r="C3" s="182"/>
      <c r="D3" s="182"/>
      <c r="E3" s="182"/>
      <c r="F3" s="182"/>
      <c r="G3" s="182"/>
      <c r="H3" s="182"/>
      <c r="I3" s="182"/>
      <c r="J3" s="182"/>
      <c r="K3" s="3"/>
    </row>
    <row r="4" spans="1:10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</row>
    <row r="5" spans="1:11" ht="18" customHeight="1">
      <c r="A5" s="5"/>
      <c r="B5" s="177" t="s">
        <v>1</v>
      </c>
      <c r="C5" s="177"/>
      <c r="D5" s="177"/>
      <c r="E5" s="177" t="s">
        <v>2</v>
      </c>
      <c r="F5" s="177"/>
      <c r="G5" s="177"/>
      <c r="H5" s="177" t="s">
        <v>3</v>
      </c>
      <c r="I5" s="177"/>
      <c r="J5" s="177"/>
      <c r="K5" s="19" t="s">
        <v>32</v>
      </c>
    </row>
    <row r="6" spans="1:11" ht="18" customHeight="1">
      <c r="A6" s="6"/>
      <c r="B6" s="7" t="s">
        <v>4</v>
      </c>
      <c r="C6" s="7" t="s">
        <v>5</v>
      </c>
      <c r="D6" s="7" t="s">
        <v>6</v>
      </c>
      <c r="E6" s="7" t="s">
        <v>4</v>
      </c>
      <c r="F6" s="7" t="s">
        <v>5</v>
      </c>
      <c r="G6" s="7" t="s">
        <v>6</v>
      </c>
      <c r="H6" s="7" t="s">
        <v>4</v>
      </c>
      <c r="I6" s="7" t="s">
        <v>5</v>
      </c>
      <c r="J6" s="7" t="s">
        <v>6</v>
      </c>
      <c r="K6" s="7" t="s">
        <v>33</v>
      </c>
    </row>
    <row r="7" spans="1:11" ht="18" customHeight="1">
      <c r="A7" s="8"/>
      <c r="B7" s="9" t="s">
        <v>7</v>
      </c>
      <c r="C7" s="9"/>
      <c r="D7" s="9" t="s">
        <v>8</v>
      </c>
      <c r="E7" s="9" t="s">
        <v>7</v>
      </c>
      <c r="F7" s="9"/>
      <c r="G7" s="9" t="s">
        <v>8</v>
      </c>
      <c r="H7" s="9" t="s">
        <v>7</v>
      </c>
      <c r="I7" s="9"/>
      <c r="J7" s="9" t="s">
        <v>8</v>
      </c>
      <c r="K7" s="9" t="s">
        <v>34</v>
      </c>
    </row>
    <row r="8" spans="1:10" ht="18" customHeight="1">
      <c r="A8" s="10"/>
      <c r="B8" s="11"/>
      <c r="C8" s="12"/>
      <c r="D8" s="12"/>
      <c r="E8" s="12"/>
      <c r="F8" s="12"/>
      <c r="G8" s="12"/>
      <c r="H8" s="12"/>
      <c r="I8" s="12"/>
      <c r="J8" s="12"/>
    </row>
    <row r="9" spans="1:11" ht="21.75" customHeight="1">
      <c r="A9" s="13">
        <v>1807</v>
      </c>
      <c r="B9" s="14">
        <v>11621.850738496496</v>
      </c>
      <c r="C9" s="14">
        <v>3647</v>
      </c>
      <c r="D9" s="14">
        <v>5621</v>
      </c>
      <c r="E9" s="14">
        <v>472522.56</v>
      </c>
      <c r="F9" s="15"/>
      <c r="G9" s="14">
        <f>(B9*D9+H9*J9)/E9</f>
        <v>1678.1192650714695</v>
      </c>
      <c r="H9" s="14">
        <f>E9-B9</f>
        <v>460900.7092615035</v>
      </c>
      <c r="I9" s="15"/>
      <c r="J9" s="14">
        <f>D9/K9</f>
        <v>1578.6974797276036</v>
      </c>
      <c r="K9" s="18">
        <f>K$11</f>
        <v>3.5605301662797837</v>
      </c>
    </row>
    <row r="10" spans="1:11" ht="21.75" customHeight="1">
      <c r="A10" s="13">
        <v>1817</v>
      </c>
      <c r="B10" s="14">
        <v>11925</v>
      </c>
      <c r="C10" s="14">
        <v>3287</v>
      </c>
      <c r="D10" s="14">
        <v>5888</v>
      </c>
      <c r="E10" s="14">
        <v>472558.995</v>
      </c>
      <c r="F10" s="15"/>
      <c r="G10" s="14">
        <f>(B10*D10+H10*J10)/E10</f>
        <v>1760.538982959852</v>
      </c>
      <c r="H10" s="14">
        <f>E10-B10</f>
        <v>460633.995</v>
      </c>
      <c r="I10" s="15"/>
      <c r="J10" s="14">
        <f>D10/K10</f>
        <v>1653.6863121572906</v>
      </c>
      <c r="K10" s="18">
        <f>K$11</f>
        <v>3.5605301662797837</v>
      </c>
    </row>
    <row r="11" spans="1:11" ht="21.75" customHeight="1">
      <c r="A11" s="13">
        <v>1827</v>
      </c>
      <c r="B11" s="14">
        <v>14151</v>
      </c>
      <c r="C11" s="14">
        <v>3877</v>
      </c>
      <c r="D11" s="14">
        <v>9066</v>
      </c>
      <c r="E11" s="14">
        <v>497884.7359999999</v>
      </c>
      <c r="F11" s="15"/>
      <c r="G11" s="14">
        <f>1360000000/E11</f>
        <v>2731.5559238192836</v>
      </c>
      <c r="H11" s="14">
        <f>E11-B11</f>
        <v>483733.7359999999</v>
      </c>
      <c r="I11" s="15"/>
      <c r="J11" s="14">
        <f>(E11*G11-B11*D11)/H11</f>
        <v>2546.2500180057737</v>
      </c>
      <c r="K11" s="18">
        <f>D11/J11</f>
        <v>3.5605301662797837</v>
      </c>
    </row>
    <row r="12" spans="1:11" ht="21.75" customHeight="1">
      <c r="A12" s="13">
        <v>1837</v>
      </c>
      <c r="B12" s="14">
        <v>16902</v>
      </c>
      <c r="C12" s="14">
        <v>4922</v>
      </c>
      <c r="D12" s="14">
        <v>9714</v>
      </c>
      <c r="E12" s="14">
        <v>549660.861</v>
      </c>
      <c r="F12" s="15"/>
      <c r="G12" s="14">
        <v>3049.1528848367466</v>
      </c>
      <c r="H12" s="14">
        <f aca="true" t="shared" si="0" ref="H12:I24">E12-B12</f>
        <v>532758.861</v>
      </c>
      <c r="I12" s="15"/>
      <c r="J12" s="14">
        <f aca="true" t="shared" si="1" ref="J12:J24">(E12*G12-B12*D12)/H12</f>
        <v>2837.707793657889</v>
      </c>
      <c r="K12" s="18">
        <f aca="true" t="shared" si="2" ref="K12:K24">D12/J12</f>
        <v>3.423185439216195</v>
      </c>
    </row>
    <row r="13" spans="1:11" ht="21.75" customHeight="1">
      <c r="A13" s="13">
        <v>1847</v>
      </c>
      <c r="B13" s="14">
        <v>18169</v>
      </c>
      <c r="C13" s="14">
        <v>4814</v>
      </c>
      <c r="D13" s="14">
        <v>13001</v>
      </c>
      <c r="E13" s="14">
        <v>558686.5725</v>
      </c>
      <c r="F13" s="15"/>
      <c r="G13" s="14">
        <v>3678.2698943422342</v>
      </c>
      <c r="H13" s="14">
        <f t="shared" si="0"/>
        <v>540517.5725</v>
      </c>
      <c r="I13" s="15"/>
      <c r="J13" s="14">
        <f t="shared" si="1"/>
        <v>3364.894914679208</v>
      </c>
      <c r="K13" s="18">
        <f t="shared" si="2"/>
        <v>3.863716499223706</v>
      </c>
    </row>
    <row r="14" spans="1:11" ht="21.75" customHeight="1">
      <c r="A14" s="13">
        <v>1857</v>
      </c>
      <c r="B14" s="14">
        <v>19248</v>
      </c>
      <c r="C14" s="14">
        <v>6048</v>
      </c>
      <c r="D14" s="14">
        <v>16619</v>
      </c>
      <c r="E14" s="14">
        <v>540468.6039999999</v>
      </c>
      <c r="F14" s="15"/>
      <c r="G14" s="14">
        <v>4146.401813934043</v>
      </c>
      <c r="H14" s="14">
        <f t="shared" si="0"/>
        <v>521220.60399999993</v>
      </c>
      <c r="I14" s="15"/>
      <c r="J14" s="14">
        <f t="shared" si="1"/>
        <v>3685.804961002655</v>
      </c>
      <c r="K14" s="18">
        <f t="shared" si="2"/>
        <v>4.508920080100795</v>
      </c>
    </row>
    <row r="15" spans="1:11" ht="21.75" customHeight="1">
      <c r="A15" s="13">
        <v>1867</v>
      </c>
      <c r="B15" s="14">
        <v>26844</v>
      </c>
      <c r="C15" s="14">
        <v>7370</v>
      </c>
      <c r="D15" s="14">
        <v>20767</v>
      </c>
      <c r="E15" s="14">
        <v>580146.818</v>
      </c>
      <c r="F15" s="15"/>
      <c r="G15" s="14">
        <v>5726.136724238657</v>
      </c>
      <c r="H15" s="14">
        <f t="shared" si="0"/>
        <v>553302.818</v>
      </c>
      <c r="I15" s="15"/>
      <c r="J15" s="14">
        <f t="shared" si="1"/>
        <v>4996.415275802915</v>
      </c>
      <c r="K15" s="18">
        <f t="shared" si="2"/>
        <v>4.15637989511646</v>
      </c>
    </row>
    <row r="16" spans="1:11" ht="21.75" customHeight="1">
      <c r="A16" s="13">
        <v>1877</v>
      </c>
      <c r="B16" s="14">
        <v>28777</v>
      </c>
      <c r="C16" s="14">
        <v>8245</v>
      </c>
      <c r="D16" s="14">
        <v>28708</v>
      </c>
      <c r="E16" s="14">
        <v>559555.4</v>
      </c>
      <c r="F16" s="15"/>
      <c r="G16" s="14">
        <v>7931.296883204058</v>
      </c>
      <c r="H16" s="14">
        <f t="shared" si="0"/>
        <v>530778.4</v>
      </c>
      <c r="I16" s="15"/>
      <c r="J16" s="14">
        <f t="shared" si="1"/>
        <v>6804.854688887113</v>
      </c>
      <c r="K16" s="18">
        <f t="shared" si="2"/>
        <v>4.218752833456168</v>
      </c>
    </row>
    <row r="17" spans="1:11" ht="21.75" customHeight="1">
      <c r="A17" s="13">
        <v>1887</v>
      </c>
      <c r="B17" s="14">
        <v>34411</v>
      </c>
      <c r="C17" s="14">
        <v>9815</v>
      </c>
      <c r="D17" s="14">
        <v>31532</v>
      </c>
      <c r="E17" s="14">
        <v>583976.12</v>
      </c>
      <c r="F17" s="15"/>
      <c r="G17" s="14">
        <v>9262.365043282933</v>
      </c>
      <c r="H17" s="14">
        <f t="shared" si="0"/>
        <v>549565.12</v>
      </c>
      <c r="I17" s="15"/>
      <c r="J17" s="14">
        <f t="shared" si="1"/>
        <v>7867.952660459963</v>
      </c>
      <c r="K17" s="18">
        <f t="shared" si="2"/>
        <v>4.007649939032123</v>
      </c>
    </row>
    <row r="18" spans="1:11" ht="21.75" customHeight="1">
      <c r="A18" s="13">
        <v>1902</v>
      </c>
      <c r="B18" s="14">
        <v>36366</v>
      </c>
      <c r="C18" s="14">
        <v>9830</v>
      </c>
      <c r="D18" s="14">
        <v>34067</v>
      </c>
      <c r="E18" s="14">
        <v>559810</v>
      </c>
      <c r="F18" s="14">
        <v>363612</v>
      </c>
      <c r="G18" s="14">
        <v>8524.545836980404</v>
      </c>
      <c r="H18" s="14">
        <f t="shared" si="0"/>
        <v>523444</v>
      </c>
      <c r="I18" s="14">
        <f t="shared" si="0"/>
        <v>353782</v>
      </c>
      <c r="J18" s="14">
        <f t="shared" si="1"/>
        <v>6749.9971018867345</v>
      </c>
      <c r="K18" s="18">
        <f t="shared" si="2"/>
        <v>5.046965129878013</v>
      </c>
    </row>
    <row r="19" spans="1:11" ht="21.75" customHeight="1">
      <c r="A19" s="13">
        <v>1913</v>
      </c>
      <c r="B19" s="14">
        <v>35677</v>
      </c>
      <c r="C19" s="14">
        <v>11927</v>
      </c>
      <c r="D19" s="14">
        <v>41237.9017549064</v>
      </c>
      <c r="E19" s="14">
        <v>551114</v>
      </c>
      <c r="F19" s="14">
        <v>360539</v>
      </c>
      <c r="G19" s="14">
        <v>10036.984540403619</v>
      </c>
      <c r="H19" s="14">
        <f t="shared" si="0"/>
        <v>515437</v>
      </c>
      <c r="I19" s="14">
        <f t="shared" si="0"/>
        <v>348612</v>
      </c>
      <c r="J19" s="14">
        <f t="shared" si="1"/>
        <v>7877.350824815068</v>
      </c>
      <c r="K19" s="18">
        <f t="shared" si="2"/>
        <v>5.234996215351945</v>
      </c>
    </row>
    <row r="20" spans="1:11" ht="21.75" customHeight="1">
      <c r="A20" s="13">
        <v>1929</v>
      </c>
      <c r="B20" s="14">
        <v>35842</v>
      </c>
      <c r="C20" s="14">
        <v>14495</v>
      </c>
      <c r="D20" s="14">
        <v>111067.44106913677</v>
      </c>
      <c r="E20" s="14">
        <v>617073</v>
      </c>
      <c r="F20" s="14">
        <v>388620</v>
      </c>
      <c r="G20" s="14">
        <v>25757.6521027496</v>
      </c>
      <c r="H20" s="14">
        <f t="shared" si="0"/>
        <v>581231</v>
      </c>
      <c r="I20" s="14">
        <f t="shared" si="0"/>
        <v>374125</v>
      </c>
      <c r="J20" s="14">
        <f t="shared" si="1"/>
        <v>20496.96666764161</v>
      </c>
      <c r="K20" s="18">
        <f t="shared" si="2"/>
        <v>5.418725749526539</v>
      </c>
    </row>
    <row r="21" spans="1:11" ht="21.75" customHeight="1">
      <c r="A21" s="13">
        <v>1938</v>
      </c>
      <c r="B21" s="14">
        <v>30274</v>
      </c>
      <c r="C21" s="14">
        <v>16013</v>
      </c>
      <c r="D21" s="14">
        <v>98364.20248397965</v>
      </c>
      <c r="E21" s="14">
        <v>575955</v>
      </c>
      <c r="F21" s="14">
        <v>379226</v>
      </c>
      <c r="G21" s="14">
        <v>29936.905897162105</v>
      </c>
      <c r="H21" s="14">
        <f t="shared" si="0"/>
        <v>545681</v>
      </c>
      <c r="I21" s="14">
        <f t="shared" si="0"/>
        <v>363213</v>
      </c>
      <c r="J21" s="14">
        <f t="shared" si="1"/>
        <v>26140.60736950709</v>
      </c>
      <c r="K21" s="18">
        <f t="shared" si="2"/>
        <v>3.762888944911092</v>
      </c>
    </row>
    <row r="22" spans="1:11" ht="21.75" customHeight="1">
      <c r="A22" s="13">
        <v>1947</v>
      </c>
      <c r="B22" s="14">
        <v>24955</v>
      </c>
      <c r="C22" s="14">
        <v>14090</v>
      </c>
      <c r="D22" s="14">
        <v>424427.24904828693</v>
      </c>
      <c r="E22" s="14">
        <v>457611</v>
      </c>
      <c r="F22" s="14">
        <v>308526</v>
      </c>
      <c r="G22" s="14">
        <v>153793.4446505875</v>
      </c>
      <c r="H22" s="14">
        <f t="shared" si="0"/>
        <v>432656</v>
      </c>
      <c r="I22" s="14">
        <f t="shared" si="0"/>
        <v>294436</v>
      </c>
      <c r="J22" s="14">
        <f t="shared" si="1"/>
        <v>138183.66092230316</v>
      </c>
      <c r="K22" s="18">
        <f t="shared" si="2"/>
        <v>3.0714720265439386</v>
      </c>
    </row>
    <row r="23" spans="1:11" ht="21.75" customHeight="1">
      <c r="A23" s="13">
        <v>1956</v>
      </c>
      <c r="B23" s="14">
        <v>27940</v>
      </c>
      <c r="C23" s="14">
        <v>16053</v>
      </c>
      <c r="D23" s="14">
        <v>2001181.102362205</v>
      </c>
      <c r="E23" s="14">
        <v>506542</v>
      </c>
      <c r="F23" s="14">
        <v>294735</v>
      </c>
      <c r="G23" s="14">
        <v>693705.5564987701</v>
      </c>
      <c r="H23" s="14">
        <f t="shared" si="0"/>
        <v>478602</v>
      </c>
      <c r="I23" s="14">
        <f t="shared" si="0"/>
        <v>278682</v>
      </c>
      <c r="J23" s="14">
        <f t="shared" si="1"/>
        <v>617377.277988809</v>
      </c>
      <c r="K23" s="18">
        <f t="shared" si="2"/>
        <v>3.241423313927792</v>
      </c>
    </row>
    <row r="24" spans="1:11" ht="21.75" customHeight="1">
      <c r="A24" s="13">
        <v>1994</v>
      </c>
      <c r="B24" s="14">
        <v>18552.74698681642</v>
      </c>
      <c r="C24" s="14">
        <v>12527.89</v>
      </c>
      <c r="D24" s="14">
        <v>922703.5323181271</v>
      </c>
      <c r="E24" s="14">
        <v>511467</v>
      </c>
      <c r="F24" s="14">
        <v>326213</v>
      </c>
      <c r="G24" s="14">
        <v>343937.94125525205</v>
      </c>
      <c r="H24" s="14">
        <f t="shared" si="0"/>
        <v>492914.2530131836</v>
      </c>
      <c r="I24" s="14">
        <f t="shared" si="0"/>
        <v>313685.11</v>
      </c>
      <c r="J24" s="14">
        <f t="shared" si="1"/>
        <v>322153.84491389996</v>
      </c>
      <c r="K24" s="18">
        <f t="shared" si="2"/>
        <v>2.8641704790601903</v>
      </c>
    </row>
    <row r="25" spans="1:10" ht="18" customHeight="1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ht="18" customHeight="1">
      <c r="A26" s="265" t="s">
        <v>17</v>
      </c>
      <c r="B26" s="266"/>
      <c r="C26" s="266"/>
      <c r="D26" s="266"/>
      <c r="E26" s="266"/>
      <c r="F26" s="266"/>
      <c r="G26" s="266"/>
      <c r="H26" s="266"/>
      <c r="I26" s="266"/>
      <c r="J26" s="266"/>
    </row>
    <row r="27" spans="1:10" ht="18" customHeight="1">
      <c r="A27" s="263" t="s">
        <v>18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8" spans="1:10" ht="18" customHeight="1">
      <c r="A28" s="262" t="s">
        <v>19</v>
      </c>
      <c r="B28" s="261"/>
      <c r="C28" s="261"/>
      <c r="D28" s="261"/>
      <c r="E28" s="261"/>
      <c r="F28" s="261"/>
      <c r="G28" s="261"/>
      <c r="H28" s="261"/>
      <c r="I28" s="261"/>
      <c r="J28" s="261"/>
    </row>
    <row r="29" spans="1:10" ht="18" customHeight="1">
      <c r="A29" s="260" t="s">
        <v>20</v>
      </c>
      <c r="B29" s="261"/>
      <c r="C29" s="261"/>
      <c r="D29" s="261"/>
      <c r="E29" s="261"/>
      <c r="F29" s="261"/>
      <c r="G29" s="261"/>
      <c r="H29" s="261"/>
      <c r="I29" s="261"/>
      <c r="J29" s="261"/>
    </row>
    <row r="30" spans="1:10" ht="18" customHeight="1">
      <c r="A30" s="260" t="s">
        <v>21</v>
      </c>
      <c r="B30" s="260"/>
      <c r="C30" s="260"/>
      <c r="D30" s="260"/>
      <c r="E30" s="260"/>
      <c r="F30" s="260"/>
      <c r="G30" s="260"/>
      <c r="H30" s="260"/>
      <c r="I30" s="260"/>
      <c r="J30" s="260"/>
    </row>
    <row r="31" spans="1:10" ht="18" customHeight="1">
      <c r="A31" s="260" t="s">
        <v>22</v>
      </c>
      <c r="B31" s="260"/>
      <c r="C31" s="260"/>
      <c r="D31" s="260"/>
      <c r="E31" s="260"/>
      <c r="F31" s="260"/>
      <c r="G31" s="260"/>
      <c r="H31" s="260"/>
      <c r="I31" s="260"/>
      <c r="J31" s="260"/>
    </row>
    <row r="32" spans="1:10" ht="18" customHeight="1">
      <c r="A32" s="260" t="s">
        <v>23</v>
      </c>
      <c r="B32" s="260"/>
      <c r="C32" s="260"/>
      <c r="D32" s="260"/>
      <c r="E32" s="260"/>
      <c r="F32" s="260"/>
      <c r="G32" s="260"/>
      <c r="H32" s="260"/>
      <c r="I32" s="260"/>
      <c r="J32" s="260"/>
    </row>
    <row r="33" spans="1:10" ht="18" customHeight="1">
      <c r="A33" s="262" t="s">
        <v>24</v>
      </c>
      <c r="B33" s="261"/>
      <c r="C33" s="261"/>
      <c r="D33" s="261"/>
      <c r="E33" s="261"/>
      <c r="F33" s="261"/>
      <c r="G33" s="261"/>
      <c r="H33" s="261"/>
      <c r="I33" s="261"/>
      <c r="J33" s="261"/>
    </row>
    <row r="34" spans="1:10" ht="18" customHeight="1">
      <c r="A34" s="260" t="s">
        <v>25</v>
      </c>
      <c r="B34" s="261"/>
      <c r="C34" s="261"/>
      <c r="D34" s="261"/>
      <c r="E34" s="261"/>
      <c r="F34" s="261"/>
      <c r="G34" s="261"/>
      <c r="H34" s="261"/>
      <c r="I34" s="261"/>
      <c r="J34" s="261"/>
    </row>
    <row r="35" spans="1:10" ht="18" customHeight="1">
      <c r="A35" s="260" t="s">
        <v>9</v>
      </c>
      <c r="B35" s="261"/>
      <c r="C35" s="261"/>
      <c r="D35" s="261"/>
      <c r="E35" s="261"/>
      <c r="F35" s="261"/>
      <c r="G35" s="261"/>
      <c r="H35" s="261"/>
      <c r="I35" s="261"/>
      <c r="J35" s="261"/>
    </row>
    <row r="36" spans="1:10" ht="18" customHeight="1">
      <c r="A36" s="260" t="s">
        <v>26</v>
      </c>
      <c r="B36" s="261"/>
      <c r="C36" s="261"/>
      <c r="D36" s="261"/>
      <c r="E36" s="261"/>
      <c r="F36" s="261"/>
      <c r="G36" s="261"/>
      <c r="H36" s="261"/>
      <c r="I36" s="261"/>
      <c r="J36" s="261"/>
    </row>
    <row r="37" spans="1:10" ht="18" customHeight="1">
      <c r="A37" s="262" t="s">
        <v>27</v>
      </c>
      <c r="B37" s="260"/>
      <c r="C37" s="260"/>
      <c r="D37" s="260"/>
      <c r="E37" s="260"/>
      <c r="F37" s="260"/>
      <c r="G37" s="260"/>
      <c r="H37" s="260"/>
      <c r="I37" s="260"/>
      <c r="J37" s="260"/>
    </row>
    <row r="38" spans="1:10" ht="18" customHeight="1">
      <c r="A38" s="262" t="s">
        <v>28</v>
      </c>
      <c r="B38" s="260"/>
      <c r="C38" s="260"/>
      <c r="D38" s="260"/>
      <c r="E38" s="260"/>
      <c r="F38" s="260"/>
      <c r="G38" s="260"/>
      <c r="H38" s="260"/>
      <c r="I38" s="260"/>
      <c r="J38" s="260"/>
    </row>
    <row r="39" spans="1:10" ht="18" customHeight="1">
      <c r="A39" s="260" t="s">
        <v>10</v>
      </c>
      <c r="B39" s="260"/>
      <c r="C39" s="260"/>
      <c r="D39" s="260"/>
      <c r="E39" s="260"/>
      <c r="F39" s="260"/>
      <c r="G39" s="260"/>
      <c r="H39" s="260"/>
      <c r="I39" s="260"/>
      <c r="J39" s="260"/>
    </row>
    <row r="40" spans="1:10" ht="18" customHeight="1">
      <c r="A40" s="260" t="s">
        <v>11</v>
      </c>
      <c r="B40" s="260"/>
      <c r="C40" s="260"/>
      <c r="D40" s="260"/>
      <c r="E40" s="260"/>
      <c r="F40" s="260"/>
      <c r="G40" s="260"/>
      <c r="H40" s="260"/>
      <c r="I40" s="260"/>
      <c r="J40" s="260"/>
    </row>
    <row r="41" spans="1:10" ht="18" customHeight="1">
      <c r="A41" s="260" t="s">
        <v>12</v>
      </c>
      <c r="B41" s="260"/>
      <c r="C41" s="260"/>
      <c r="D41" s="260"/>
      <c r="E41" s="260"/>
      <c r="F41" s="260"/>
      <c r="G41" s="260"/>
      <c r="H41" s="260"/>
      <c r="I41" s="260"/>
      <c r="J41" s="260"/>
    </row>
    <row r="42" spans="1:10" ht="18" customHeight="1">
      <c r="A42" s="260" t="s">
        <v>29</v>
      </c>
      <c r="B42" s="260"/>
      <c r="C42" s="260"/>
      <c r="D42" s="260"/>
      <c r="E42" s="260"/>
      <c r="F42" s="260"/>
      <c r="G42" s="260"/>
      <c r="H42" s="260"/>
      <c r="I42" s="260"/>
      <c r="J42" s="260"/>
    </row>
    <row r="43" spans="1:10" ht="18" customHeight="1">
      <c r="A43" s="260" t="s">
        <v>30</v>
      </c>
      <c r="B43" s="260"/>
      <c r="C43" s="260"/>
      <c r="D43" s="260"/>
      <c r="E43" s="260"/>
      <c r="F43" s="260"/>
      <c r="G43" s="260"/>
      <c r="H43" s="260"/>
      <c r="I43" s="260"/>
      <c r="J43" s="260"/>
    </row>
    <row r="44" spans="1:10" ht="18" customHeight="1">
      <c r="A44" s="260" t="s">
        <v>31</v>
      </c>
      <c r="B44" s="260"/>
      <c r="C44" s="260"/>
      <c r="D44" s="260"/>
      <c r="E44" s="260"/>
      <c r="F44" s="260"/>
      <c r="G44" s="260"/>
      <c r="H44" s="260"/>
      <c r="I44" s="260"/>
      <c r="J44" s="260"/>
    </row>
    <row r="45" spans="1:10" ht="18" customHeight="1">
      <c r="A45" s="260" t="s">
        <v>13</v>
      </c>
      <c r="B45" s="260"/>
      <c r="C45" s="260"/>
      <c r="D45" s="260"/>
      <c r="E45" s="260"/>
      <c r="F45" s="260"/>
      <c r="G45" s="260"/>
      <c r="H45" s="260"/>
      <c r="I45" s="260"/>
      <c r="J45" s="260"/>
    </row>
    <row r="46" spans="1:10" ht="18" customHeight="1">
      <c r="A46" s="260" t="s">
        <v>14</v>
      </c>
      <c r="B46" s="260"/>
      <c r="C46" s="260"/>
      <c r="D46" s="260"/>
      <c r="E46" s="260"/>
      <c r="F46" s="260"/>
      <c r="G46" s="260"/>
      <c r="H46" s="260"/>
      <c r="I46" s="260"/>
      <c r="J46" s="260"/>
    </row>
    <row r="47" spans="1:10" ht="18" customHeight="1">
      <c r="A47" s="260" t="s">
        <v>15</v>
      </c>
      <c r="B47" s="260"/>
      <c r="C47" s="260"/>
      <c r="D47" s="260"/>
      <c r="E47" s="260"/>
      <c r="F47" s="260"/>
      <c r="G47" s="260"/>
      <c r="H47" s="260"/>
      <c r="I47" s="260"/>
      <c r="J47" s="260"/>
    </row>
    <row r="48" spans="1:10" ht="18" customHeight="1">
      <c r="A48" s="260" t="s">
        <v>16</v>
      </c>
      <c r="B48" s="260"/>
      <c r="C48" s="260"/>
      <c r="D48" s="260"/>
      <c r="E48" s="260"/>
      <c r="F48" s="260"/>
      <c r="G48" s="260"/>
      <c r="H48" s="260"/>
      <c r="I48" s="260"/>
      <c r="J48" s="260"/>
    </row>
  </sheetData>
  <mergeCells count="28">
    <mergeCell ref="A3:J3"/>
    <mergeCell ref="B4:J4"/>
    <mergeCell ref="A26:J26"/>
    <mergeCell ref="B5:D5"/>
    <mergeCell ref="H5:J5"/>
    <mergeCell ref="E5:G5"/>
    <mergeCell ref="A28:J28"/>
    <mergeCell ref="A29:J29"/>
    <mergeCell ref="A30:J30"/>
    <mergeCell ref="A27:J27"/>
    <mergeCell ref="A34:J34"/>
    <mergeCell ref="A38:J38"/>
    <mergeCell ref="A31:J31"/>
    <mergeCell ref="A32:J32"/>
    <mergeCell ref="A33:J33"/>
    <mergeCell ref="A37:J37"/>
    <mergeCell ref="A39:J39"/>
    <mergeCell ref="A40:J40"/>
    <mergeCell ref="A41:J41"/>
    <mergeCell ref="A35:J35"/>
    <mergeCell ref="A36:J36"/>
    <mergeCell ref="A47:J47"/>
    <mergeCell ref="A48:J48"/>
    <mergeCell ref="A46:J46"/>
    <mergeCell ref="A42:J42"/>
    <mergeCell ref="A43:J43"/>
    <mergeCell ref="A44:J44"/>
    <mergeCell ref="A45:J4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1" sqref="A1"/>
    </sheetView>
  </sheetViews>
  <sheetFormatPr defaultColWidth="11.5546875" defaultRowHeight="15"/>
  <cols>
    <col min="1" max="1" width="8.77734375" style="0" customWidth="1"/>
    <col min="2" max="8" width="9.5546875" style="0" customWidth="1"/>
    <col min="9" max="12" width="6.77734375" style="0" customWidth="1"/>
    <col min="13" max="30" width="10.77734375" style="0" customWidth="1"/>
    <col min="31" max="16384" width="8.88671875" style="0" customWidth="1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thickTop="1">
      <c r="A3" s="181" t="s">
        <v>50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3"/>
    </row>
    <row r="4" spans="1:12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1:13" ht="34.5" customHeight="1">
      <c r="A5" s="6"/>
      <c r="B5" s="177" t="s">
        <v>179</v>
      </c>
      <c r="C5" s="177" t="s">
        <v>36</v>
      </c>
      <c r="D5" s="177" t="s">
        <v>185</v>
      </c>
      <c r="E5" s="177" t="s">
        <v>42</v>
      </c>
      <c r="F5" s="177" t="s">
        <v>109</v>
      </c>
      <c r="G5" s="177" t="s">
        <v>43</v>
      </c>
      <c r="H5" s="177" t="s">
        <v>44</v>
      </c>
      <c r="I5" s="177" t="s">
        <v>108</v>
      </c>
      <c r="J5" s="177"/>
      <c r="K5" s="186"/>
      <c r="L5" s="186"/>
      <c r="M5" s="20"/>
    </row>
    <row r="6" spans="1:13" ht="34.5" customHeight="1">
      <c r="A6" s="24"/>
      <c r="B6" s="178"/>
      <c r="C6" s="178"/>
      <c r="D6" s="178"/>
      <c r="E6" s="180"/>
      <c r="F6" s="180"/>
      <c r="G6" s="180"/>
      <c r="H6" s="180"/>
      <c r="I6" s="178"/>
      <c r="J6" s="178"/>
      <c r="K6" s="180"/>
      <c r="L6" s="180"/>
      <c r="M6" s="21"/>
    </row>
    <row r="7" spans="1:13" ht="18" customHeight="1">
      <c r="A7" s="8"/>
      <c r="B7" s="176" t="s">
        <v>46</v>
      </c>
      <c r="C7" s="176"/>
      <c r="D7" s="176"/>
      <c r="E7" s="179"/>
      <c r="F7" s="179"/>
      <c r="G7" s="179"/>
      <c r="H7" s="179"/>
      <c r="I7" s="25" t="s">
        <v>47</v>
      </c>
      <c r="J7" s="25" t="s">
        <v>110</v>
      </c>
      <c r="K7" s="25" t="s">
        <v>48</v>
      </c>
      <c r="L7" s="25" t="s">
        <v>49</v>
      </c>
      <c r="M7" s="20"/>
    </row>
    <row r="8" spans="1:12" ht="18" customHeight="1">
      <c r="A8" s="10"/>
      <c r="B8" s="12"/>
      <c r="C8" s="12"/>
      <c r="D8" s="12"/>
      <c r="E8" s="12"/>
      <c r="F8" s="12"/>
      <c r="G8" s="12"/>
      <c r="H8" s="12"/>
      <c r="I8" s="26"/>
      <c r="J8" s="26"/>
      <c r="K8" s="26"/>
      <c r="L8" s="26"/>
    </row>
    <row r="9" spans="1:13" ht="21.75" customHeight="1">
      <c r="A9" s="13">
        <v>1912</v>
      </c>
      <c r="B9" s="14">
        <f>100*TableA1!E9/TableA1!E$9</f>
        <v>100</v>
      </c>
      <c r="C9" s="14">
        <f>100*TableA1!F9/TableA1!F$9</f>
        <v>100</v>
      </c>
      <c r="D9" s="14">
        <f>100*TableA1!G9/TableA1!G$9</f>
        <v>100</v>
      </c>
      <c r="E9" s="14">
        <f>100*'[1]TableAPricesa'!$B$121/'[1]TableAPricesa'!$B$121</f>
        <v>100</v>
      </c>
      <c r="F9" s="14">
        <v>100</v>
      </c>
      <c r="G9" s="14">
        <f>100*'[1]TableAPricesa'!$E$121/'[1]TableAPricesa'!$E$121</f>
        <v>100</v>
      </c>
      <c r="H9" s="14">
        <f>100*'[1]TableAPricesa'!$C$121/'[1]TableAPricesa'!$C$121</f>
        <v>100</v>
      </c>
      <c r="I9" s="14">
        <f aca="true" t="shared" si="0" ref="I9:L12">100*$C9/E9</f>
        <v>100</v>
      </c>
      <c r="J9" s="86">
        <f t="shared" si="0"/>
        <v>100</v>
      </c>
      <c r="K9" s="14">
        <f t="shared" si="0"/>
        <v>100</v>
      </c>
      <c r="L9" s="14">
        <f t="shared" si="0"/>
        <v>100</v>
      </c>
      <c r="M9" s="18"/>
    </row>
    <row r="10" spans="1:13" ht="21.75" customHeight="1">
      <c r="A10" s="13">
        <v>1922</v>
      </c>
      <c r="B10" s="14">
        <f>100*TableA1!E10/TableA1!E$9</f>
        <v>124.49890375837154</v>
      </c>
      <c r="C10" s="14">
        <f>100*TableA1!F10/TableA1!F$9</f>
        <v>144.20435722075956</v>
      </c>
      <c r="D10" s="14">
        <f>100*TableA1!G10/TableA1!G$9</f>
        <v>117.05221648114465</v>
      </c>
      <c r="E10" s="14">
        <f>100*'[1]TableAPricesa'!$B$131/'[1]TableAPricesa'!$B$121</f>
        <v>308.82348110057404</v>
      </c>
      <c r="F10" s="14">
        <f>E10*PRODUCT('[1]TableAWealtha'!$Z$25:$Z$35)</f>
        <v>184.65043914382633</v>
      </c>
      <c r="G10" s="14">
        <f>100*'[1]TableAPricesa'!$E$131/'[1]TableAPricesa'!$E$121</f>
        <v>116.6666666666667</v>
      </c>
      <c r="H10" s="14">
        <f>100*'[1]TableAPricesa'!$C$131/'[1]TableAPricesa'!$C$121</f>
        <v>132.6920681759391</v>
      </c>
      <c r="I10" s="14">
        <f t="shared" si="0"/>
        <v>46.69475154766381</v>
      </c>
      <c r="J10" s="86">
        <f t="shared" si="0"/>
        <v>78.09586475363709</v>
      </c>
      <c r="K10" s="14">
        <f t="shared" si="0"/>
        <v>123.60373476065101</v>
      </c>
      <c r="L10" s="14">
        <f t="shared" si="0"/>
        <v>108.67594363632652</v>
      </c>
      <c r="M10" s="18"/>
    </row>
    <row r="11" spans="1:13" ht="21.75" customHeight="1">
      <c r="A11" s="13">
        <v>1927</v>
      </c>
      <c r="B11" s="14">
        <f>100*TableA1!E11/TableA1!E$9</f>
        <v>193.06627170019289</v>
      </c>
      <c r="C11" s="14">
        <f>100*TableA1!F11/TableA1!F$9</f>
        <v>215.72823918036173</v>
      </c>
      <c r="D11" s="14">
        <f>100*TableA1!G11/TableA1!G$9</f>
        <v>191.26376521361064</v>
      </c>
      <c r="E11" s="14">
        <f>100*'[1]TableAPricesa'!$B$136/'[1]TableAPricesa'!$B$121</f>
        <v>569.0291753100134</v>
      </c>
      <c r="F11" s="14">
        <f>E11*PRODUCT('[1]TableAWealtha'!$Z$25:$Z$40)</f>
        <v>279.7275981734594</v>
      </c>
      <c r="G11" s="14">
        <f>100*'[1]TableAPricesa'!$E$136/'[1]TableAPricesa'!$E$121</f>
        <v>281.3725490196079</v>
      </c>
      <c r="H11" s="14">
        <f>100*'[1]TableAPricesa'!$C$136/'[1]TableAPricesa'!$C$121</f>
        <v>222.75022275022263</v>
      </c>
      <c r="I11" s="14">
        <f t="shared" si="0"/>
        <v>37.9116306405257</v>
      </c>
      <c r="J11" s="86">
        <f t="shared" si="0"/>
        <v>77.12082775850683</v>
      </c>
      <c r="K11" s="14">
        <f t="shared" si="0"/>
        <v>76.66996653796826</v>
      </c>
      <c r="L11" s="14">
        <f t="shared" si="0"/>
        <v>96.84759750937044</v>
      </c>
      <c r="M11" s="18"/>
    </row>
    <row r="12" spans="1:13" ht="21.75" customHeight="1">
      <c r="A12" s="13">
        <v>1932</v>
      </c>
      <c r="B12" s="14">
        <f>100*TableA1!E12/TableA1!E$9</f>
        <v>204.47295038757832</v>
      </c>
      <c r="C12" s="14">
        <f>100*TableA1!F12/TableA1!F$9</f>
        <v>278.75382252782026</v>
      </c>
      <c r="D12" s="14">
        <f>100*TableA1!G12/TableA1!G$9</f>
        <v>212.29775909739334</v>
      </c>
      <c r="E12" s="14">
        <f>100*'[1]TableAPricesa'!$B$141/'[1]TableAPricesa'!$B$121</f>
        <v>532.2208557526577</v>
      </c>
      <c r="F12" s="14">
        <f>E12*PRODUCT('[1]TableAWealtha'!$Z$25:$Z$45)</f>
        <v>246.11521318703842</v>
      </c>
      <c r="G12" s="14">
        <f>100*'[1]TableAPricesa'!$E$141/'[1]TableAPricesa'!$E$121</f>
        <v>240.19607843137257</v>
      </c>
      <c r="H12" s="14">
        <f>100*'[1]TableAPricesa'!$C$141/'[1]TableAPricesa'!$C$121</f>
        <v>303.22772258256117</v>
      </c>
      <c r="I12" s="14">
        <f t="shared" si="0"/>
        <v>52.37559173317463</v>
      </c>
      <c r="J12" s="86">
        <f t="shared" si="0"/>
        <v>113.26151639231571</v>
      </c>
      <c r="K12" s="14">
        <f t="shared" si="0"/>
        <v>116.05261182790883</v>
      </c>
      <c r="L12" s="14">
        <f t="shared" si="0"/>
        <v>91.92887119742909</v>
      </c>
      <c r="M12" s="18"/>
    </row>
    <row r="13" spans="1:12" ht="18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</sheetData>
  <mergeCells count="11">
    <mergeCell ref="D5:D6"/>
    <mergeCell ref="F5:F7"/>
    <mergeCell ref="E5:E7"/>
    <mergeCell ref="A3:L3"/>
    <mergeCell ref="B4:L4"/>
    <mergeCell ref="B5:B6"/>
    <mergeCell ref="I5:L6"/>
    <mergeCell ref="G5:G7"/>
    <mergeCell ref="H5:H7"/>
    <mergeCell ref="B7:D7"/>
    <mergeCell ref="C5:C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2">
      <selection activeCell="A2" sqref="A2"/>
    </sheetView>
  </sheetViews>
  <sheetFormatPr defaultColWidth="11.5546875" defaultRowHeight="15"/>
  <cols>
    <col min="1" max="1" width="7.77734375" style="0" customWidth="1"/>
    <col min="2" max="8" width="6.77734375" style="0" customWidth="1"/>
    <col min="9" max="11" width="8.77734375" style="0" customWidth="1"/>
    <col min="12" max="13" width="7.77734375" style="0" customWidth="1"/>
    <col min="14" max="31" width="10.77734375" style="0" customWidth="1"/>
    <col min="32" max="16384" width="8.88671875" style="0" customWidth="1"/>
  </cols>
  <sheetData>
    <row r="1" spans="1:13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" customHeight="1" thickTop="1">
      <c r="A3" s="181" t="s">
        <v>52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3"/>
    </row>
    <row r="4" spans="1:13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4" ht="34.5" customHeight="1">
      <c r="A5" s="6"/>
      <c r="B5" s="187" t="s">
        <v>53</v>
      </c>
      <c r="C5" s="188"/>
      <c r="D5" s="188"/>
      <c r="E5" s="189"/>
      <c r="F5" s="177" t="s">
        <v>188</v>
      </c>
      <c r="G5" s="186"/>
      <c r="H5" s="186"/>
      <c r="I5" s="193" t="s">
        <v>179</v>
      </c>
      <c r="J5" s="186"/>
      <c r="K5" s="194"/>
      <c r="L5" s="193" t="s">
        <v>57</v>
      </c>
      <c r="M5" s="194"/>
      <c r="N5" s="20"/>
    </row>
    <row r="6" spans="1:14" ht="34.5" customHeight="1">
      <c r="A6" s="24"/>
      <c r="B6" s="190"/>
      <c r="C6" s="191"/>
      <c r="D6" s="191"/>
      <c r="E6" s="192"/>
      <c r="F6" s="178"/>
      <c r="G6" s="180"/>
      <c r="H6" s="180"/>
      <c r="I6" s="195"/>
      <c r="J6" s="178"/>
      <c r="K6" s="196"/>
      <c r="L6" s="195"/>
      <c r="M6" s="196"/>
      <c r="N6" s="20"/>
    </row>
    <row r="7" spans="1:14" ht="18" customHeight="1">
      <c r="A7" s="24"/>
      <c r="B7" s="190"/>
      <c r="C7" s="191"/>
      <c r="D7" s="191"/>
      <c r="E7" s="192"/>
      <c r="F7" s="178"/>
      <c r="G7" s="180"/>
      <c r="H7" s="180"/>
      <c r="I7" s="195"/>
      <c r="J7" s="178"/>
      <c r="K7" s="196"/>
      <c r="L7" s="195"/>
      <c r="M7" s="196"/>
      <c r="N7" s="20"/>
    </row>
    <row r="8" spans="1:14" ht="39.75" customHeight="1">
      <c r="A8" s="30"/>
      <c r="B8" s="34" t="s">
        <v>8</v>
      </c>
      <c r="C8" s="33" t="s">
        <v>186</v>
      </c>
      <c r="D8" s="33" t="s">
        <v>187</v>
      </c>
      <c r="E8" s="111" t="s">
        <v>175</v>
      </c>
      <c r="F8" s="33" t="s">
        <v>55</v>
      </c>
      <c r="G8" s="33" t="s">
        <v>56</v>
      </c>
      <c r="H8" s="33" t="s">
        <v>54</v>
      </c>
      <c r="I8" s="34" t="s">
        <v>55</v>
      </c>
      <c r="J8" s="33" t="s">
        <v>56</v>
      </c>
      <c r="K8" s="35" t="s">
        <v>54</v>
      </c>
      <c r="L8" s="34" t="s">
        <v>186</v>
      </c>
      <c r="M8" s="35" t="s">
        <v>8</v>
      </c>
      <c r="N8" s="20"/>
    </row>
    <row r="9" spans="1:15" ht="18" customHeight="1">
      <c r="A9" s="10"/>
      <c r="B9" s="36"/>
      <c r="C9" s="12"/>
      <c r="D9" s="45"/>
      <c r="E9" s="37"/>
      <c r="F9" s="12"/>
      <c r="G9" s="12"/>
      <c r="H9" s="12"/>
      <c r="I9" s="36"/>
      <c r="J9" s="12"/>
      <c r="K9" s="37"/>
      <c r="L9" s="49"/>
      <c r="M9" s="50"/>
      <c r="N9" s="31"/>
      <c r="O9" s="31"/>
    </row>
    <row r="10" spans="1:15" ht="21.75" customHeight="1">
      <c r="A10" s="13">
        <v>1912</v>
      </c>
      <c r="B10" s="38">
        <v>0.4862227</v>
      </c>
      <c r="C10" s="39">
        <v>0.4438289</v>
      </c>
      <c r="D10" s="39">
        <f>(B10-C10*TableA1!D9)/(1-TableA1!D9)</f>
        <v>0.5026899366237596</v>
      </c>
      <c r="E10" s="112">
        <f>SUM('[2]TableC3(f)'!$E$104:$K$104)/SUM('[2]TableC3'!$E$104:$K$104)</f>
        <v>0.48029022996413395</v>
      </c>
      <c r="F10" s="22">
        <f>(1-$C10)*$H10/(1-$B10)</f>
        <v>0.3028491267527815</v>
      </c>
      <c r="G10" s="22">
        <f>$C10*$H10/$B10</f>
        <v>0.2553719349103324</v>
      </c>
      <c r="H10" s="22">
        <f>TableA1!D9</f>
        <v>0.2797646383467279</v>
      </c>
      <c r="I10" s="47">
        <v>122522.4</v>
      </c>
      <c r="J10" s="48">
        <v>147362.8</v>
      </c>
      <c r="K10" s="46">
        <f>TableA1!E9</f>
        <v>133547.2</v>
      </c>
      <c r="L10" s="38">
        <f>I10/J10</f>
        <v>0.8314337132573486</v>
      </c>
      <c r="M10" s="40">
        <f>(F10*I10)/(G10*J10)</f>
        <v>0.9860087957638085</v>
      </c>
      <c r="N10" s="32"/>
      <c r="O10" s="32"/>
    </row>
    <row r="11" spans="1:15" ht="21.75" customHeight="1">
      <c r="A11" s="13">
        <v>1922</v>
      </c>
      <c r="B11" s="38">
        <v>0.5322489</v>
      </c>
      <c r="C11" s="39">
        <v>0.4403099</v>
      </c>
      <c r="D11" s="39">
        <f>(B11-C11*TableA1!D10)/(1-TableA1!D10)</f>
        <v>0.5763234446746182</v>
      </c>
      <c r="E11" s="112">
        <f>SUM('[2]TableC3(f)'!$E$114:$K$114)/SUM('[2]TableC3'!$E$114:$K$114)</f>
        <v>0.4983320292305327</v>
      </c>
      <c r="F11" s="22">
        <f>(1-$C11)*$H11/(1-$B11)</f>
        <v>0.3877381045347884</v>
      </c>
      <c r="G11" s="22">
        <f>C11*H11/B11</f>
        <v>0.2680707029379709</v>
      </c>
      <c r="H11" s="22">
        <f>TableA1!D10</f>
        <v>0.32404526166902403</v>
      </c>
      <c r="I11" s="47">
        <v>164508.8</v>
      </c>
      <c r="J11" s="48">
        <v>168496.8</v>
      </c>
      <c r="K11" s="46">
        <f>TableA1!E10</f>
        <v>166264.8</v>
      </c>
      <c r="L11" s="38">
        <f>I11/J11</f>
        <v>0.976331894730345</v>
      </c>
      <c r="M11" s="40">
        <f>(F11*I11)/(G11*J11)</f>
        <v>1.4121687827528027</v>
      </c>
      <c r="N11" s="32"/>
      <c r="O11" s="32"/>
    </row>
    <row r="12" spans="1:15" ht="21.75" customHeight="1">
      <c r="A12" s="13">
        <v>1927</v>
      </c>
      <c r="B12" s="38">
        <v>0.5071385</v>
      </c>
      <c r="C12" s="39">
        <v>0.4490472</v>
      </c>
      <c r="D12" s="39">
        <f>(B12-C12*TableA1!D11)/(1-TableA1!D11)</f>
        <v>0.5335563209767815</v>
      </c>
      <c r="E12" s="112">
        <f>SUM('[2]TableC3(f)'!$E$119:$K$119)/SUM('[2]TableC3'!$E$119:$K$119)</f>
        <v>0.4947809719370294</v>
      </c>
      <c r="F12" s="22">
        <f>(1-$C12)*$H12/(1-$B12)</f>
        <v>0.3494482810334662</v>
      </c>
      <c r="G12" s="22">
        <f>C12*H12/B12</f>
        <v>0.2767953687449739</v>
      </c>
      <c r="H12" s="22">
        <f>TableA1!D11</f>
        <v>0.31260319207484866</v>
      </c>
      <c r="I12" s="47">
        <v>254606</v>
      </c>
      <c r="J12" s="48">
        <v>261796</v>
      </c>
      <c r="K12" s="46">
        <f>TableA1!E11</f>
        <v>257834.6</v>
      </c>
      <c r="L12" s="38">
        <f>I12/J12</f>
        <v>0.972535867622118</v>
      </c>
      <c r="M12" s="40">
        <f>(F12*I12)/(G12*J12)</f>
        <v>1.2278059012506901</v>
      </c>
      <c r="N12" s="32"/>
      <c r="O12" s="32"/>
    </row>
    <row r="13" spans="1:15" ht="21.75" customHeight="1">
      <c r="A13" s="13">
        <v>1932</v>
      </c>
      <c r="B13" s="38">
        <v>0.4956659</v>
      </c>
      <c r="C13" s="39">
        <v>0.4637352</v>
      </c>
      <c r="D13" s="39">
        <f>(B13-C13*TableA1!D12)/(1-TableA1!D12)</f>
        <v>0.5153526725112709</v>
      </c>
      <c r="E13" s="112">
        <f>SUM('[2]TableC3(f)'!$E$124:$K$124)/SUM('[2]TableC3'!$E$124:$K$124)</f>
        <v>0.4882201727648613</v>
      </c>
      <c r="F13" s="22">
        <f>(1-$C13)*$H13/(1-$B13)</f>
        <v>0.40554471429107497</v>
      </c>
      <c r="G13" s="22">
        <f>C13*H13/B13</f>
        <v>0.35682790329851627</v>
      </c>
      <c r="H13" s="22">
        <f>TableA1!D12</f>
        <v>0.38139745232531846</v>
      </c>
      <c r="I13" s="47">
        <v>295122.8</v>
      </c>
      <c r="J13" s="48">
        <v>247563.6</v>
      </c>
      <c r="K13" s="46">
        <f>TableA1!E12</f>
        <v>273067.9</v>
      </c>
      <c r="L13" s="38">
        <f>I13/J13</f>
        <v>1.192109017642335</v>
      </c>
      <c r="M13" s="40">
        <f>(F13*I13)/(G13*J13)</f>
        <v>1.3548646462188965</v>
      </c>
      <c r="N13" s="32"/>
      <c r="O13" s="32"/>
    </row>
    <row r="14" spans="1:13" ht="18" customHeight="1">
      <c r="A14" s="16"/>
      <c r="B14" s="41"/>
      <c r="C14" s="17"/>
      <c r="D14" s="17"/>
      <c r="E14" s="42"/>
      <c r="F14" s="17"/>
      <c r="G14" s="17"/>
      <c r="H14" s="17"/>
      <c r="I14" s="41"/>
      <c r="J14" s="17"/>
      <c r="K14" s="42"/>
      <c r="L14" s="41"/>
      <c r="M14" s="42"/>
    </row>
    <row r="16" spans="2:3" ht="15">
      <c r="B16" s="29"/>
      <c r="C16" s="29"/>
    </row>
    <row r="17" spans="2:3" ht="15">
      <c r="B17" s="29"/>
      <c r="C17" s="29"/>
    </row>
    <row r="18" spans="2:3" ht="15">
      <c r="B18" s="29"/>
      <c r="C18" s="29"/>
    </row>
    <row r="19" spans="2:3" ht="15">
      <c r="B19" s="29"/>
      <c r="C19" s="29"/>
    </row>
    <row r="20" spans="2:3" ht="15">
      <c r="B20" s="29"/>
      <c r="C20" s="29"/>
    </row>
  </sheetData>
  <mergeCells count="6">
    <mergeCell ref="A3:M3"/>
    <mergeCell ref="B4:M4"/>
    <mergeCell ref="F5:H7"/>
    <mergeCell ref="B5:E7"/>
    <mergeCell ref="I5:K7"/>
    <mergeCell ref="L5:M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11.5546875" defaultRowHeight="15"/>
  <cols>
    <col min="1" max="13" width="7.77734375" style="0" customWidth="1"/>
    <col min="14" max="28" width="10.77734375" style="0" customWidth="1"/>
    <col min="29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3" ht="18" customHeight="1" thickTop="1">
      <c r="A3" s="167" t="s">
        <v>66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  <c r="L3" s="169"/>
      <c r="M3" s="169"/>
    </row>
    <row r="4" spans="1:10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</row>
    <row r="5" spans="1:13" ht="34.5" customHeight="1">
      <c r="A5" s="6"/>
      <c r="B5" s="193" t="s">
        <v>59</v>
      </c>
      <c r="C5" s="186"/>
      <c r="D5" s="194"/>
      <c r="E5" s="177" t="s">
        <v>58</v>
      </c>
      <c r="F5" s="186"/>
      <c r="G5" s="186"/>
      <c r="H5" s="193" t="s">
        <v>60</v>
      </c>
      <c r="I5" s="186"/>
      <c r="J5" s="194"/>
      <c r="K5" s="193" t="s">
        <v>64</v>
      </c>
      <c r="L5" s="186"/>
      <c r="M5" s="194"/>
    </row>
    <row r="6" spans="1:13" ht="34.5" customHeight="1">
      <c r="A6" s="24"/>
      <c r="B6" s="195"/>
      <c r="C6" s="178"/>
      <c r="D6" s="196"/>
      <c r="E6" s="178"/>
      <c r="F6" s="180"/>
      <c r="G6" s="180"/>
      <c r="H6" s="195"/>
      <c r="I6" s="178"/>
      <c r="J6" s="196"/>
      <c r="K6" s="195"/>
      <c r="L6" s="178"/>
      <c r="M6" s="196"/>
    </row>
    <row r="7" spans="1:13" ht="18" customHeight="1">
      <c r="A7" s="24"/>
      <c r="B7" s="195"/>
      <c r="C7" s="178"/>
      <c r="D7" s="196"/>
      <c r="E7" s="178"/>
      <c r="F7" s="180"/>
      <c r="G7" s="180"/>
      <c r="H7" s="195"/>
      <c r="I7" s="178"/>
      <c r="J7" s="196"/>
      <c r="K7" s="195"/>
      <c r="L7" s="178"/>
      <c r="M7" s="196"/>
    </row>
    <row r="8" spans="1:13" ht="34.5" customHeight="1">
      <c r="A8" s="30"/>
      <c r="B8" s="34" t="s">
        <v>8</v>
      </c>
      <c r="C8" s="33" t="s">
        <v>186</v>
      </c>
      <c r="D8" s="33" t="s">
        <v>187</v>
      </c>
      <c r="E8" s="33" t="s">
        <v>8</v>
      </c>
      <c r="F8" s="33" t="s">
        <v>186</v>
      </c>
      <c r="G8" s="33" t="s">
        <v>187</v>
      </c>
      <c r="H8" s="34" t="s">
        <v>8</v>
      </c>
      <c r="I8" s="33" t="s">
        <v>186</v>
      </c>
      <c r="J8" s="33" t="s">
        <v>187</v>
      </c>
      <c r="K8" s="34" t="s">
        <v>55</v>
      </c>
      <c r="L8" s="33" t="s">
        <v>56</v>
      </c>
      <c r="M8" s="35" t="s">
        <v>65</v>
      </c>
    </row>
    <row r="9" spans="1:13" ht="18" customHeight="1">
      <c r="A9" s="10"/>
      <c r="B9" s="36"/>
      <c r="C9" s="12"/>
      <c r="D9" s="37"/>
      <c r="E9" s="12"/>
      <c r="F9" s="12"/>
      <c r="G9" s="12"/>
      <c r="H9" s="49"/>
      <c r="I9" s="26"/>
      <c r="J9" s="50"/>
      <c r="K9" s="62"/>
      <c r="L9" s="63"/>
      <c r="M9" s="61"/>
    </row>
    <row r="10" spans="1:13" ht="21.75" customHeight="1">
      <c r="A10" s="13">
        <v>1912</v>
      </c>
      <c r="B10" s="51">
        <v>52.22029</v>
      </c>
      <c r="C10" s="60">
        <v>55.70285</v>
      </c>
      <c r="D10" s="52">
        <f>(B10-TableA4!$F10*TableA5!C10)/(1-TableA4!$F10)</f>
        <v>50.707432030029196</v>
      </c>
      <c r="E10" s="27">
        <v>56.22478</v>
      </c>
      <c r="F10" s="27">
        <v>59.14199</v>
      </c>
      <c r="G10" s="27">
        <f>(E10-TableA4!$G10*TableA5!F10)/(1-TableA4!$G10)</f>
        <v>55.22431601379494</v>
      </c>
      <c r="H10" s="51">
        <f>(1-TableA4!B10)*TableA5!B10+TableA4!B10*TableA5!E10</f>
        <v>54.167363939923</v>
      </c>
      <c r="I10" s="60">
        <f>(1-TableA4!C10)*TableA5!C10+TableA4!C10*TableA5!F10</f>
        <v>57.229239723146</v>
      </c>
      <c r="J10" s="60">
        <f>(1-TableA4!D10)*TableA5!D10+TableA4!D10*TableA5!G10</f>
        <v>52.97802415356527</v>
      </c>
      <c r="K10" s="64">
        <f>'[2]TableC5'!C$105</f>
        <v>59.45512</v>
      </c>
      <c r="L10" s="65">
        <f>'[2]TableC5'!D$105</f>
        <v>62.31305</v>
      </c>
      <c r="M10" s="66">
        <f>'[2]TableC5'!B$105</f>
        <v>60.82775</v>
      </c>
    </row>
    <row r="11" spans="1:13" ht="21.75" customHeight="1">
      <c r="A11" s="13">
        <v>1922</v>
      </c>
      <c r="B11" s="51">
        <v>55.03035</v>
      </c>
      <c r="C11" s="60">
        <v>58.5974</v>
      </c>
      <c r="D11" s="52">
        <f>(B11-TableA4!$F11*TableA5!C11)/(1-TableA4!$F11)</f>
        <v>52.771380078754255</v>
      </c>
      <c r="E11" s="27">
        <v>57.54726</v>
      </c>
      <c r="F11" s="27">
        <v>60.72438</v>
      </c>
      <c r="G11" s="27">
        <f>(E11-TableA4!$G11*TableA5!F11)/(1-TableA4!$G11)</f>
        <v>56.38363286396789</v>
      </c>
      <c r="H11" s="51">
        <f>(1-TableA4!B11)*TableA5!B11+TableA4!B11*TableA5!E11</f>
        <v>56.369972578898995</v>
      </c>
      <c r="I11" s="60">
        <f>(1-TableA4!C11)*TableA5!C11+TableA4!C11*TableA5!F11</f>
        <v>59.533930351102</v>
      </c>
      <c r="J11" s="60">
        <f>(1-TableA4!D11)*TableA5!D11+TableA4!D11*TableA5!G11</f>
        <v>54.85320604696406</v>
      </c>
      <c r="K11" s="64">
        <f>'[2]TableC5'!C$115</f>
        <v>61.3926</v>
      </c>
      <c r="L11" s="65">
        <f>'[2]TableC5'!D$115</f>
        <v>63.6077</v>
      </c>
      <c r="M11" s="66">
        <f>'[2]TableC5'!B$115</f>
        <v>62.49646</v>
      </c>
    </row>
    <row r="12" spans="1:13" ht="21.75" customHeight="1">
      <c r="A12" s="13">
        <v>1927</v>
      </c>
      <c r="B12" s="51">
        <v>54.94007</v>
      </c>
      <c r="C12" s="60">
        <v>58.59893</v>
      </c>
      <c r="D12" s="52">
        <f>(B12-TableA4!$F12*TableA5!C12)/(1-TableA4!$F12)</f>
        <v>52.97468846265926</v>
      </c>
      <c r="E12" s="27">
        <v>59.84283</v>
      </c>
      <c r="F12" s="27">
        <v>60.69748</v>
      </c>
      <c r="G12" s="27">
        <f>(E12-TableA4!$G12*TableA5!F12)/(1-TableA4!$G12)</f>
        <v>59.515725952716224</v>
      </c>
      <c r="H12" s="51">
        <f>(1-TableA4!B12)*TableA5!B12+TableA4!B12*TableA5!E12</f>
        <v>57.426448352259996</v>
      </c>
      <c r="I12" s="60">
        <f>(1-TableA4!C12)*TableA5!C12+TableA4!C12*TableA5!F12</f>
        <v>59.54127800156</v>
      </c>
      <c r="J12" s="60">
        <f>(1-TableA4!D12)*TableA5!D12+TableA4!D12*TableA5!G12</f>
        <v>56.464700361225255</v>
      </c>
      <c r="K12" s="64">
        <f>'[2]TableC5'!C$120</f>
        <v>61.37801</v>
      </c>
      <c r="L12" s="65">
        <f>'[2]TableC5'!D$120</f>
        <v>64.08675</v>
      </c>
      <c r="M12" s="66">
        <f>'[2]TableC5'!B$120</f>
        <v>62.71824</v>
      </c>
    </row>
    <row r="13" spans="1:13" ht="21.75" customHeight="1">
      <c r="A13" s="13">
        <v>1932</v>
      </c>
      <c r="B13" s="51">
        <v>55.05636</v>
      </c>
      <c r="C13" s="60">
        <v>59.41109</v>
      </c>
      <c r="D13" s="52">
        <f>(B13-TableA4!$F13*TableA5!C13)/(1-TableA4!$F13)</f>
        <v>52.08550958261551</v>
      </c>
      <c r="E13" s="27">
        <v>60.16407</v>
      </c>
      <c r="F13" s="27">
        <v>61.50848</v>
      </c>
      <c r="G13" s="27">
        <f>(E13-TableA4!$G13*TableA5!F13)/(1-TableA4!$G13)</f>
        <v>59.418199642853246</v>
      </c>
      <c r="H13" s="51">
        <f>(1-TableA4!B13)*TableA5!B13+TableA4!B13*TableA5!E13</f>
        <v>57.588077674089</v>
      </c>
      <c r="I13" s="60">
        <f>(1-TableA4!C13)*TableA5!C13+TableA4!C13*TableA5!F13</f>
        <v>60.383723571128</v>
      </c>
      <c r="J13" s="60">
        <f>(1-TableA4!D13)*TableA5!D13+TableA4!D13*TableA5!G13</f>
        <v>55.86443100185586</v>
      </c>
      <c r="K13" s="64">
        <f>'[2]TableC5'!C$125</f>
        <v>61.43544</v>
      </c>
      <c r="L13" s="65">
        <f>'[2]TableC5'!D$125</f>
        <v>64.72752</v>
      </c>
      <c r="M13" s="66">
        <f>'[2]TableC5'!B$125</f>
        <v>63.0427</v>
      </c>
    </row>
    <row r="14" spans="1:10" ht="18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6" spans="1:10" ht="15" customHeight="1">
      <c r="A16" s="53"/>
      <c r="B16" s="197" t="s">
        <v>61</v>
      </c>
      <c r="C16" s="198"/>
      <c r="D16" s="199"/>
      <c r="E16" s="166" t="s">
        <v>62</v>
      </c>
      <c r="F16" s="198"/>
      <c r="G16" s="198"/>
      <c r="H16" s="197" t="s">
        <v>63</v>
      </c>
      <c r="I16" s="198"/>
      <c r="J16" s="199"/>
    </row>
    <row r="17" spans="1:10" ht="15">
      <c r="A17" s="54"/>
      <c r="B17" s="173"/>
      <c r="C17" s="174"/>
      <c r="D17" s="175"/>
      <c r="E17" s="174"/>
      <c r="F17" s="174"/>
      <c r="G17" s="174"/>
      <c r="H17" s="173"/>
      <c r="I17" s="174"/>
      <c r="J17" s="175"/>
    </row>
    <row r="18" spans="1:10" ht="15">
      <c r="A18" s="54"/>
      <c r="B18" s="173"/>
      <c r="C18" s="174"/>
      <c r="D18" s="175"/>
      <c r="E18" s="174"/>
      <c r="F18" s="174"/>
      <c r="G18" s="174"/>
      <c r="H18" s="173"/>
      <c r="I18" s="174"/>
      <c r="J18" s="175"/>
    </row>
    <row r="19" spans="1:10" ht="38.25">
      <c r="A19" s="55"/>
      <c r="B19" s="56" t="s">
        <v>8</v>
      </c>
      <c r="C19" s="57" t="s">
        <v>186</v>
      </c>
      <c r="D19" s="57" t="s">
        <v>187</v>
      </c>
      <c r="E19" s="57" t="s">
        <v>8</v>
      </c>
      <c r="F19" s="57" t="s">
        <v>186</v>
      </c>
      <c r="G19" s="57" t="s">
        <v>187</v>
      </c>
      <c r="H19" s="56" t="s">
        <v>8</v>
      </c>
      <c r="I19" s="57" t="s">
        <v>186</v>
      </c>
      <c r="J19" s="57" t="s">
        <v>187</v>
      </c>
    </row>
    <row r="20" spans="1:10" ht="15.75">
      <c r="A20" s="58"/>
      <c r="B20" s="49"/>
      <c r="C20" s="26"/>
      <c r="D20" s="50"/>
      <c r="E20" s="26"/>
      <c r="F20" s="26"/>
      <c r="G20" s="26"/>
      <c r="H20" s="49"/>
      <c r="I20" s="26"/>
      <c r="J20" s="50"/>
    </row>
    <row r="21" spans="1:10" ht="15">
      <c r="A21" s="59">
        <v>1912</v>
      </c>
      <c r="B21" s="70">
        <v>0.8409497</v>
      </c>
      <c r="C21" s="71">
        <v>0.8411732</v>
      </c>
      <c r="D21" s="67">
        <f>(B21-TableA4!$F10*TableA5!C21)/(1-TableA4!$F10)</f>
        <v>0.8408526094240192</v>
      </c>
      <c r="E21" s="28">
        <v>0.842503</v>
      </c>
      <c r="F21" s="28">
        <v>0.840037</v>
      </c>
      <c r="G21" s="69">
        <f>(E21-TableA4!$F10*TableA5!F21)/(1-TableA4!$F10)</f>
        <v>0.843574254408811</v>
      </c>
      <c r="H21" s="68">
        <f>(1-TableA4!B10)*TableA5!B21+TableA4!B10*TableA5!E21</f>
        <v>0.8417049497199101</v>
      </c>
      <c r="I21" s="69">
        <f>(1-TableA4!C10)*TableA5!C21+TableA4!C10*TableA5!F21</f>
        <v>0.8406689216038201</v>
      </c>
      <c r="J21" s="67">
        <f>(1-TableA4!D10)*TableA5!D21+TableA4!D10*TableA5!G21</f>
        <v>0.8422207529689365</v>
      </c>
    </row>
    <row r="22" spans="1:10" ht="15">
      <c r="A22" s="59">
        <v>1922</v>
      </c>
      <c r="B22" s="70">
        <v>0.8394315</v>
      </c>
      <c r="C22" s="71">
        <v>0.8407097</v>
      </c>
      <c r="D22" s="67">
        <f>(B22-TableA4!$F11*TableA5!C22)/(1-TableA4!$F11)</f>
        <v>0.8386220312924303</v>
      </c>
      <c r="E22" s="28">
        <v>0.8461999</v>
      </c>
      <c r="F22" s="28">
        <v>0.8465923</v>
      </c>
      <c r="G22" s="69">
        <f>(E22-TableA4!$F11*TableA5!F22)/(1-TableA4!$F11)</f>
        <v>0.8459513977931072</v>
      </c>
      <c r="H22" s="68">
        <f>(1-TableA4!B11)*TableA5!B22+TableA4!B11*TableA5!E22</f>
        <v>0.84303397345476</v>
      </c>
      <c r="I22" s="69">
        <f>(1-TableA4!C11)*TableA5!C22+TableA4!C11*TableA5!F22</f>
        <v>0.8432998670177401</v>
      </c>
      <c r="J22" s="67">
        <f>(1-TableA4!D11)*TableA5!D22+TableA4!D11*TableA5!G22</f>
        <v>0.8428461170413832</v>
      </c>
    </row>
    <row r="23" spans="1:10" ht="15">
      <c r="A23" s="59">
        <v>1927</v>
      </c>
      <c r="B23" s="70">
        <v>0.8385444</v>
      </c>
      <c r="C23" s="71">
        <v>0.8398497</v>
      </c>
      <c r="D23" s="67">
        <f>(B23-TableA4!$F12*TableA5!C23)/(1-TableA4!$F12)</f>
        <v>0.8378432492260729</v>
      </c>
      <c r="E23" s="28">
        <v>0.8415576</v>
      </c>
      <c r="F23" s="28">
        <v>0.8408672</v>
      </c>
      <c r="G23" s="69">
        <f>(E23-TableA4!$F12*TableA5!F23)/(1-TableA4!$F12)</f>
        <v>0.8419284530562471</v>
      </c>
      <c r="H23" s="68">
        <f>(1-TableA4!B12)*TableA5!B23+TableA4!B12*TableA5!E23</f>
        <v>0.8400725097282</v>
      </c>
      <c r="I23" s="69">
        <f>(1-TableA4!C12)*TableA5!C23+TableA4!C12*TableA5!F23</f>
        <v>0.840306605526</v>
      </c>
      <c r="J23" s="67">
        <f>(1-TableA4!D12)*TableA5!D23+TableA4!D12*TableA5!G23</f>
        <v>0.8400229355521409</v>
      </c>
    </row>
    <row r="24" spans="1:10" ht="15">
      <c r="A24" s="59">
        <v>1932</v>
      </c>
      <c r="B24" s="70">
        <v>0.8724406</v>
      </c>
      <c r="C24" s="71">
        <v>0.8704625</v>
      </c>
      <c r="D24" s="67">
        <f>(B24-TableA4!$F13*TableA5!C24)/(1-TableA4!$F13)</f>
        <v>0.8737900841725271</v>
      </c>
      <c r="E24" s="28">
        <v>0.9045773</v>
      </c>
      <c r="F24" s="28">
        <v>0.8791817</v>
      </c>
      <c r="G24" s="69">
        <f>(E24-TableA4!$F13*TableA5!F24)/(1-TableA4!$F13)</f>
        <v>0.9219024909670013</v>
      </c>
      <c r="H24" s="68">
        <f>(1-TableA4!B13)*TableA5!B24+TableA4!B13*TableA5!E24</f>
        <v>0.8883696663285301</v>
      </c>
      <c r="I24" s="69">
        <f>(1-TableA4!C13)*TableA5!C24+TableA4!C13*TableA5!F24</f>
        <v>0.8745058999558399</v>
      </c>
      <c r="J24" s="67">
        <f>(1-TableA4!D13)*TableA5!D24+TableA4!D13*TableA5!G24</f>
        <v>0.8985849415950089</v>
      </c>
    </row>
  </sheetData>
  <mergeCells count="9">
    <mergeCell ref="A3:M3"/>
    <mergeCell ref="B5:D7"/>
    <mergeCell ref="E5:G7"/>
    <mergeCell ref="H5:J7"/>
    <mergeCell ref="B4:J4"/>
    <mergeCell ref="B16:D18"/>
    <mergeCell ref="E16:G18"/>
    <mergeCell ref="H16:J18"/>
    <mergeCell ref="K5:M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1" sqref="A1"/>
    </sheetView>
  </sheetViews>
  <sheetFormatPr defaultColWidth="11.5546875" defaultRowHeight="15"/>
  <cols>
    <col min="1" max="1" width="7.77734375" style="0" customWidth="1"/>
    <col min="2" max="2" width="13.77734375" style="0" customWidth="1"/>
    <col min="3" max="10" width="7.77734375" style="0" customWidth="1"/>
    <col min="11" max="25" width="10.77734375" style="0" customWidth="1"/>
    <col min="26" max="16384" width="8.88671875" style="0" customWidth="1"/>
  </cols>
  <sheetData>
    <row r="1" spans="1:10" ht="1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167" t="s">
        <v>67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8" customHeight="1">
      <c r="A5" s="165"/>
      <c r="B5" s="202" t="s">
        <v>189</v>
      </c>
      <c r="C5" s="177" t="s">
        <v>68</v>
      </c>
      <c r="D5" s="177"/>
      <c r="E5" s="160"/>
      <c r="F5" s="160"/>
      <c r="G5" s="193" t="s">
        <v>69</v>
      </c>
      <c r="H5" s="177"/>
      <c r="I5" s="186"/>
      <c r="J5" s="194"/>
    </row>
    <row r="6" spans="1:10" ht="18" customHeight="1">
      <c r="A6" s="200"/>
      <c r="B6" s="203"/>
      <c r="C6" s="161"/>
      <c r="D6" s="161"/>
      <c r="E6" s="162"/>
      <c r="F6" s="162"/>
      <c r="G6" s="164"/>
      <c r="H6" s="161"/>
      <c r="I6" s="178"/>
      <c r="J6" s="196"/>
    </row>
    <row r="7" spans="1:10" ht="18" customHeight="1">
      <c r="A7" s="200"/>
      <c r="B7" s="204"/>
      <c r="C7" s="162"/>
      <c r="D7" s="162"/>
      <c r="E7" s="163"/>
      <c r="F7" s="162"/>
      <c r="G7" s="195"/>
      <c r="H7" s="178"/>
      <c r="I7" s="178"/>
      <c r="J7" s="196"/>
    </row>
    <row r="8" spans="1:10" ht="18" customHeight="1">
      <c r="A8" s="200"/>
      <c r="B8" s="204"/>
      <c r="C8" s="162"/>
      <c r="D8" s="162"/>
      <c r="E8" s="163"/>
      <c r="F8" s="162"/>
      <c r="G8" s="195"/>
      <c r="H8" s="178"/>
      <c r="I8" s="178"/>
      <c r="J8" s="196"/>
    </row>
    <row r="9" spans="1:10" ht="18" customHeight="1">
      <c r="A9" s="201"/>
      <c r="B9" s="205"/>
      <c r="C9" s="33" t="s">
        <v>71</v>
      </c>
      <c r="D9" s="33" t="s">
        <v>72</v>
      </c>
      <c r="E9" s="33" t="s">
        <v>73</v>
      </c>
      <c r="F9" s="33" t="s">
        <v>74</v>
      </c>
      <c r="G9" s="34" t="s">
        <v>71</v>
      </c>
      <c r="H9" s="33" t="s">
        <v>72</v>
      </c>
      <c r="I9" s="33" t="s">
        <v>73</v>
      </c>
      <c r="J9" s="35" t="s">
        <v>74</v>
      </c>
    </row>
    <row r="10" spans="1:10" ht="18" customHeight="1">
      <c r="A10" s="170" t="s">
        <v>70</v>
      </c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8" customHeight="1">
      <c r="A11" s="113"/>
      <c r="B11" s="106"/>
      <c r="C11" s="106"/>
      <c r="D11" s="106"/>
      <c r="E11" s="106"/>
      <c r="F11" s="106"/>
      <c r="G11" s="106"/>
      <c r="H11" s="106"/>
      <c r="I11" s="106"/>
      <c r="J11" s="108"/>
    </row>
    <row r="12" spans="1:10" ht="18" customHeight="1">
      <c r="A12" s="13">
        <v>1912</v>
      </c>
      <c r="B12" s="44">
        <f>B18*(1-TableA4!$C10)+TableA6!B24*TableA4!$C10</f>
        <v>0.4271057875372001</v>
      </c>
      <c r="C12" s="38">
        <f>C18*(1-TableA4!$C10)+TableA6!C24*TableA4!$C10</f>
        <v>0.50661679657047</v>
      </c>
      <c r="D12" s="39">
        <f>D18*(1-TableA4!$C10)+TableA6!D24*TableA4!$C10</f>
        <v>0.32234165498772005</v>
      </c>
      <c r="E12" s="39">
        <f>E18*(1-TableA4!$C10)+TableA6!E24*TableA4!$C10</f>
        <v>0.01615956370395</v>
      </c>
      <c r="F12" s="40">
        <f>F18*(1-TableA4!$C10)+TableA6!F24*TableA4!$C10</f>
        <v>0.15488194035497002</v>
      </c>
      <c r="G12" s="73">
        <f>(G18*(1-TableA4!$C10)*C18+TableA6!G24*TableA4!$C10*C24)/C12</f>
        <v>54.90603064145596</v>
      </c>
      <c r="H12" s="74">
        <f>(H18*(1-TableA4!$C10)*D18+TableA6!H24*TableA4!$C10*D24)/D12</f>
        <v>70.82321966779737</v>
      </c>
      <c r="I12" s="74">
        <f>(I18*(1-TableA4!$C10)*E18+TableA6!I24*TableA4!$C10*E24)/E12</f>
        <v>56.77735886391357</v>
      </c>
      <c r="J12" s="75">
        <f>(J18*(1-TableA4!$C10)*F18+TableA6!J24*TableA4!$C10*F24)/F12</f>
        <v>52.53612465603946</v>
      </c>
    </row>
    <row r="13" spans="1:10" ht="18" customHeight="1">
      <c r="A13" s="13">
        <v>1922</v>
      </c>
      <c r="B13" s="44">
        <f>B19*(1-TableA4!$C11)+TableA6!B25*TableA4!$C11</f>
        <v>0.86774338097072</v>
      </c>
      <c r="C13" s="38">
        <f>C19*(1-TableA4!$C11)+TableA6!C25*TableA4!$C11</f>
        <v>0.53798068462184</v>
      </c>
      <c r="D13" s="39">
        <f>D19*(1-TableA4!$C11)+TableA6!D25*TableA4!$C11</f>
        <v>0.30274391741636</v>
      </c>
      <c r="E13" s="39">
        <f>E19*(1-TableA4!$C11)+TableA6!E25*TableA4!$C11</f>
        <v>0.018294011895970002</v>
      </c>
      <c r="F13" s="40">
        <f>F19*(1-TableA4!$C11)+TableA6!F25*TableA4!$C11</f>
        <v>0.14098144203483998</v>
      </c>
      <c r="G13" s="73">
        <f>(G19*(1-TableA4!$C11)*C19+TableA6!G25*TableA4!$C11*C25)/C13</f>
        <v>55.40865971408257</v>
      </c>
      <c r="H13" s="74">
        <f>(H19*(1-TableA4!$C11)*D19+TableA6!H25*TableA4!$C11*D25)/D13</f>
        <v>69.09150494828606</v>
      </c>
      <c r="I13" s="74">
        <f>(I19*(1-TableA4!$C11)*E19+TableA6!I25*TableA4!$C11*E25)/E13</f>
        <v>56.76151681738722</v>
      </c>
      <c r="J13" s="75">
        <f>(J19*(1-TableA4!$C11)*F19+TableA6!J25*TableA4!$C11*F25)/F13</f>
        <v>55.212602861152824</v>
      </c>
    </row>
    <row r="14" spans="1:10" ht="18" customHeight="1">
      <c r="A14" s="13">
        <v>1927</v>
      </c>
      <c r="B14" s="44">
        <f>B20*(1-TableA4!$C12)+TableA6!B26*TableA4!$C12</f>
        <v>0.9795981598965601</v>
      </c>
      <c r="C14" s="38">
        <f>C20*(1-TableA4!$C12)+TableA6!C26*TableA4!$C12</f>
        <v>0.5414919395165599</v>
      </c>
      <c r="D14" s="39">
        <f>D20*(1-TableA4!$C12)+TableA6!D26*TableA4!$C12</f>
        <v>0.29437709594104</v>
      </c>
      <c r="E14" s="39">
        <f>E20*(1-TableA4!$C12)+TableA6!E26*TableA4!$C12</f>
        <v>0.022402745796319998</v>
      </c>
      <c r="F14" s="40">
        <f>F20*(1-TableA4!$C12)+TableA6!F26*TableA4!$C12</f>
        <v>0.14172821874608</v>
      </c>
      <c r="G14" s="73">
        <f>(G20*(1-TableA4!$C12)*C20+TableA6!G26*TableA4!$C12*C26)/C14</f>
        <v>55.53474522730239</v>
      </c>
      <c r="H14" s="74">
        <f>(H20*(1-TableA4!$C12)*D20+TableA6!H26*TableA4!$C12*D26)/D14</f>
        <v>70.07532683195798</v>
      </c>
      <c r="I14" s="74">
        <f>(I20*(1-TableA4!$C12)*E20+TableA6!I26*TableA4!$C12*E26)/E14</f>
        <v>57.81750406468928</v>
      </c>
      <c r="J14" s="75">
        <f>(J20*(1-TableA4!$C12)*F20+TableA6!J26*TableA4!$C12*F26)/F14</f>
        <v>53.18405954958045</v>
      </c>
    </row>
    <row r="15" spans="1:10" ht="18" customHeight="1">
      <c r="A15" s="13">
        <v>1932</v>
      </c>
      <c r="B15" s="44">
        <f>B21*(1-TableA4!$C13)+TableA6!B27*TableA4!$C13</f>
        <v>0.9861659882491199</v>
      </c>
      <c r="C15" s="38">
        <f>C21*(1-TableA4!$C13)+TableA6!C27*TableA4!$C13</f>
        <v>0.5460231977908799</v>
      </c>
      <c r="D15" s="39">
        <f>D21*(1-TableA4!$C13)+TableA6!D27*TableA4!$C13</f>
        <v>0.29120531021824003</v>
      </c>
      <c r="E15" s="39">
        <f>E21*(1-TableA4!$C13)+TableA6!E27*TableA4!$C13</f>
        <v>0.02626643047984</v>
      </c>
      <c r="F15" s="40">
        <f>F21*(1-TableA4!$C13)+TableA6!F27*TableA4!$C13</f>
        <v>0.13650506151104</v>
      </c>
      <c r="G15" s="73">
        <f>(G21*(1-TableA4!$C13)*C21+TableA6!G27*TableA4!$C13*C27)/C15</f>
        <v>56.842017256936224</v>
      </c>
      <c r="H15" s="74">
        <f>(H21*(1-TableA4!$C13)*D21+TableA6!H27*TableA4!$C13*D27)/D15</f>
        <v>70.43004743839577</v>
      </c>
      <c r="I15" s="74">
        <f>(I21*(1-TableA4!$C13)*E21+TableA6!I27*TableA4!$C13*E27)/E15</f>
        <v>59.62167445958524</v>
      </c>
      <c r="J15" s="75">
        <f>(J21*(1-TableA4!$C13)*F21+TableA6!J27*TableA4!$C13*F27)/F15</f>
        <v>53.2028307055253</v>
      </c>
    </row>
    <row r="16" spans="1:10" ht="18" customHeight="1">
      <c r="A16" s="170" t="s">
        <v>190</v>
      </c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8" customHeight="1">
      <c r="A17" s="10"/>
      <c r="B17" s="43"/>
      <c r="C17" s="12"/>
      <c r="D17" s="12"/>
      <c r="E17" s="12"/>
      <c r="F17" s="12"/>
      <c r="G17" s="49"/>
      <c r="H17" s="26"/>
      <c r="I17" s="26"/>
      <c r="J17" s="50"/>
    </row>
    <row r="18" spans="1:10" ht="18" customHeight="1">
      <c r="A18" s="13">
        <v>1912</v>
      </c>
      <c r="B18" s="44">
        <v>0.4104409</v>
      </c>
      <c r="C18" s="22">
        <v>0.6296629</v>
      </c>
      <c r="D18" s="22">
        <v>0.1941573</v>
      </c>
      <c r="E18" s="22">
        <v>0.0125843</v>
      </c>
      <c r="F18" s="22">
        <v>0.1635955</v>
      </c>
      <c r="G18" s="51">
        <v>56.67103</v>
      </c>
      <c r="H18" s="60">
        <v>69.6</v>
      </c>
      <c r="I18" s="60">
        <v>56.20833</v>
      </c>
      <c r="J18" s="52">
        <v>50.86207</v>
      </c>
    </row>
    <row r="19" spans="1:10" ht="18" customHeight="1">
      <c r="A19" s="13">
        <v>1922</v>
      </c>
      <c r="B19" s="44">
        <v>0.8563073</v>
      </c>
      <c r="C19" s="22">
        <v>0.6732696</v>
      </c>
      <c r="D19" s="22">
        <v>0.1782787</v>
      </c>
      <c r="E19" s="22">
        <v>0.0143443</v>
      </c>
      <c r="F19" s="22">
        <v>0.1341075</v>
      </c>
      <c r="G19" s="51">
        <v>57.26501</v>
      </c>
      <c r="H19" s="60">
        <v>68.03387</v>
      </c>
      <c r="I19" s="60">
        <v>55.19643</v>
      </c>
      <c r="J19" s="52">
        <v>53.892</v>
      </c>
    </row>
    <row r="20" spans="1:10" ht="18" customHeight="1">
      <c r="A20" s="13">
        <v>1927</v>
      </c>
      <c r="B20" s="44">
        <v>0.9780075</v>
      </c>
      <c r="C20" s="22">
        <v>0.699212</v>
      </c>
      <c r="D20" s="22">
        <v>0.1624063</v>
      </c>
      <c r="E20" s="22">
        <v>0.0174899</v>
      </c>
      <c r="F20" s="22">
        <v>0.1208918</v>
      </c>
      <c r="G20" s="51">
        <v>57.30991</v>
      </c>
      <c r="H20" s="60">
        <v>68.78918</v>
      </c>
      <c r="I20" s="60">
        <v>58.08108</v>
      </c>
      <c r="J20" s="52">
        <v>51.92786</v>
      </c>
    </row>
    <row r="21" spans="1:10" ht="18" customHeight="1">
      <c r="A21" s="13">
        <v>1932</v>
      </c>
      <c r="B21" s="44">
        <v>0.9876543</v>
      </c>
      <c r="C21" s="22">
        <v>0.7003731</v>
      </c>
      <c r="D21" s="22">
        <v>0.1632463</v>
      </c>
      <c r="E21" s="22">
        <v>0.0182836</v>
      </c>
      <c r="F21" s="22">
        <v>0.118097</v>
      </c>
      <c r="G21" s="51">
        <v>58.52544</v>
      </c>
      <c r="H21" s="60">
        <v>69.62666</v>
      </c>
      <c r="I21" s="60">
        <v>57.67059</v>
      </c>
      <c r="J21" s="52">
        <v>50.9794</v>
      </c>
    </row>
    <row r="22" spans="1:10" ht="18" customHeight="1">
      <c r="A22" s="170" t="s">
        <v>191</v>
      </c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8" customHeight="1">
      <c r="A23" s="10"/>
      <c r="B23" s="43"/>
      <c r="C23" s="12"/>
      <c r="D23" s="12"/>
      <c r="E23" s="12"/>
      <c r="F23" s="12"/>
      <c r="G23" s="49"/>
      <c r="H23" s="26"/>
      <c r="I23" s="26"/>
      <c r="J23" s="50"/>
    </row>
    <row r="24" spans="1:10" ht="18" customHeight="1">
      <c r="A24" s="13">
        <v>1912</v>
      </c>
      <c r="B24" s="44">
        <v>0.4479889</v>
      </c>
      <c r="C24" s="22">
        <v>0.3524252</v>
      </c>
      <c r="D24" s="22">
        <v>0.4829721</v>
      </c>
      <c r="E24" s="22">
        <v>0.0206398</v>
      </c>
      <c r="F24" s="22">
        <v>0.1439628</v>
      </c>
      <c r="G24" s="51">
        <v>50.95438</v>
      </c>
      <c r="H24" s="60">
        <v>71.43943</v>
      </c>
      <c r="I24" s="60">
        <v>57.21212</v>
      </c>
      <c r="J24" s="52">
        <v>54.92</v>
      </c>
    </row>
    <row r="25" spans="1:10" ht="18" customHeight="1">
      <c r="A25" s="13">
        <v>1922</v>
      </c>
      <c r="B25" s="44">
        <v>0.8822801</v>
      </c>
      <c r="C25" s="22">
        <v>0.3660112</v>
      </c>
      <c r="D25" s="22">
        <v>0.4609551</v>
      </c>
      <c r="E25" s="22">
        <v>0.0233146</v>
      </c>
      <c r="F25" s="22">
        <v>0.1497191</v>
      </c>
      <c r="G25" s="51">
        <v>51.06812</v>
      </c>
      <c r="H25" s="60">
        <v>69.61146</v>
      </c>
      <c r="I25" s="60">
        <v>57.98551</v>
      </c>
      <c r="J25" s="52">
        <v>56.71622</v>
      </c>
    </row>
    <row r="26" spans="1:10" ht="18" customHeight="1">
      <c r="A26" s="13">
        <v>1927</v>
      </c>
      <c r="B26" s="44">
        <v>0.9815498</v>
      </c>
      <c r="C26" s="22">
        <v>0.3479793</v>
      </c>
      <c r="D26" s="22">
        <v>0.456297</v>
      </c>
      <c r="E26" s="22">
        <v>0.0284305</v>
      </c>
      <c r="F26" s="22">
        <v>0.1672932</v>
      </c>
      <c r="G26" s="51">
        <v>51.15835</v>
      </c>
      <c r="H26" s="60">
        <v>70.63698</v>
      </c>
      <c r="I26" s="60">
        <v>57.61856</v>
      </c>
      <c r="J26" s="52">
        <v>54.29784</v>
      </c>
    </row>
    <row r="27" spans="1:10" ht="18" customHeight="1">
      <c r="A27" s="13">
        <v>1932</v>
      </c>
      <c r="B27" s="44">
        <v>0.9844449</v>
      </c>
      <c r="C27" s="22">
        <v>0.3675325</v>
      </c>
      <c r="D27" s="22">
        <v>0.4391775</v>
      </c>
      <c r="E27" s="22">
        <v>0.0354978</v>
      </c>
      <c r="F27" s="22">
        <v>0.1577922</v>
      </c>
      <c r="G27" s="51">
        <v>53.13234</v>
      </c>
      <c r="H27" s="60">
        <v>70.77538</v>
      </c>
      <c r="I27" s="60">
        <v>60.78378</v>
      </c>
      <c r="J27" s="52">
        <v>55.12719</v>
      </c>
    </row>
  </sheetData>
  <mergeCells count="9">
    <mergeCell ref="A16:J16"/>
    <mergeCell ref="A22:J22"/>
    <mergeCell ref="A10:J10"/>
    <mergeCell ref="A3:J3"/>
    <mergeCell ref="C5:F8"/>
    <mergeCell ref="G5:J8"/>
    <mergeCell ref="B4:J4"/>
    <mergeCell ref="A5:A9"/>
    <mergeCell ref="B5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">
      <selection activeCell="A1" sqref="A1"/>
    </sheetView>
  </sheetViews>
  <sheetFormatPr defaultColWidth="11.5546875" defaultRowHeight="15"/>
  <cols>
    <col min="1" max="8" width="8.77734375" style="0" customWidth="1"/>
    <col min="9" max="23" width="10.77734375" style="0" customWidth="1"/>
    <col min="24" max="16384" width="8.88671875" style="0" customWidth="1"/>
  </cols>
  <sheetData>
    <row r="1" spans="1:8" ht="15">
      <c r="A1" s="82" t="s">
        <v>176</v>
      </c>
      <c r="B1" s="2"/>
      <c r="C1" s="2"/>
      <c r="D1" s="2"/>
      <c r="E1" s="2"/>
      <c r="F1" s="2"/>
      <c r="G1" s="2"/>
      <c r="H1" s="2"/>
    </row>
    <row r="2" spans="1:8" ht="15.7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167" t="s">
        <v>85</v>
      </c>
      <c r="B3" s="168"/>
      <c r="C3" s="168"/>
      <c r="D3" s="168"/>
      <c r="E3" s="168"/>
      <c r="F3" s="168"/>
      <c r="G3" s="168"/>
      <c r="H3" s="168"/>
    </row>
    <row r="4" spans="1:8" ht="18" customHeight="1">
      <c r="A4" s="4"/>
      <c r="B4" s="183"/>
      <c r="C4" s="183"/>
      <c r="D4" s="183"/>
      <c r="E4" s="183"/>
      <c r="F4" s="183"/>
      <c r="G4" s="183"/>
      <c r="H4" s="183"/>
    </row>
    <row r="5" spans="1:8" ht="18" customHeight="1">
      <c r="A5" s="206"/>
      <c r="B5" s="193" t="s">
        <v>83</v>
      </c>
      <c r="C5" s="177"/>
      <c r="D5" s="186"/>
      <c r="E5" s="186"/>
      <c r="F5" s="186"/>
      <c r="G5" s="186"/>
      <c r="H5" s="194"/>
    </row>
    <row r="6" spans="1:8" ht="18" customHeight="1">
      <c r="A6" s="207"/>
      <c r="B6" s="195"/>
      <c r="C6" s="178"/>
      <c r="D6" s="178"/>
      <c r="E6" s="178"/>
      <c r="F6" s="178"/>
      <c r="G6" s="178"/>
      <c r="H6" s="196"/>
    </row>
    <row r="7" spans="1:8" ht="18" customHeight="1">
      <c r="A7" s="176"/>
      <c r="B7" s="34" t="s">
        <v>75</v>
      </c>
      <c r="C7" s="33" t="s">
        <v>76</v>
      </c>
      <c r="D7" s="33" t="s">
        <v>77</v>
      </c>
      <c r="E7" s="33" t="s">
        <v>78</v>
      </c>
      <c r="F7" s="33" t="s">
        <v>79</v>
      </c>
      <c r="G7" s="33" t="s">
        <v>80</v>
      </c>
      <c r="H7" s="35" t="s">
        <v>81</v>
      </c>
    </row>
    <row r="8" spans="1:8" ht="4.5" customHeight="1">
      <c r="A8" s="10"/>
      <c r="B8" s="36"/>
      <c r="C8" s="12"/>
      <c r="D8" s="12"/>
      <c r="E8" s="12"/>
      <c r="F8" s="26"/>
      <c r="G8" s="26"/>
      <c r="H8" s="50"/>
    </row>
    <row r="9" spans="1:8" ht="18" customHeight="1">
      <c r="A9" s="13">
        <v>1912</v>
      </c>
      <c r="B9" s="47">
        <f aca="true" t="shared" si="0" ref="B9:H10">B27*B45</f>
        <v>3239.165055475158</v>
      </c>
      <c r="C9" s="48">
        <f t="shared" si="0"/>
        <v>5679.652977689721</v>
      </c>
      <c r="D9" s="48">
        <f t="shared" si="0"/>
        <v>11821.785154637346</v>
      </c>
      <c r="E9" s="48">
        <f t="shared" si="0"/>
        <v>24789.579757623025</v>
      </c>
      <c r="F9" s="48">
        <f t="shared" si="0"/>
        <v>53398.69535581529</v>
      </c>
      <c r="G9" s="48">
        <f t="shared" si="0"/>
        <v>65113.709869410246</v>
      </c>
      <c r="H9" s="46">
        <f t="shared" si="0"/>
        <v>93220.81501136365</v>
      </c>
    </row>
    <row r="10" spans="1:8" ht="18" customHeight="1">
      <c r="A10" s="13">
        <v>1922</v>
      </c>
      <c r="B10" s="47">
        <f t="shared" si="0"/>
        <v>8408.375757995338</v>
      </c>
      <c r="C10" s="48">
        <f t="shared" si="0"/>
        <v>12266.338378253784</v>
      </c>
      <c r="D10" s="48">
        <f t="shared" si="0"/>
        <v>24689.863736116877</v>
      </c>
      <c r="E10" s="48">
        <f t="shared" si="0"/>
        <v>32931.13157404386</v>
      </c>
      <c r="F10" s="48">
        <f t="shared" si="0"/>
        <v>57408.15664208004</v>
      </c>
      <c r="G10" s="48">
        <f t="shared" si="0"/>
        <v>108085.57622999298</v>
      </c>
      <c r="H10" s="46">
        <f t="shared" si="0"/>
        <v>121030.50070489055</v>
      </c>
    </row>
    <row r="11" spans="1:8" ht="18" customHeight="1">
      <c r="A11" s="13">
        <v>1927</v>
      </c>
      <c r="B11" s="47">
        <f aca="true" t="shared" si="1" ref="B11:H11">B29*B47</f>
        <v>10689.635435701599</v>
      </c>
      <c r="C11" s="48">
        <f t="shared" si="1"/>
        <v>21516.626472293796</v>
      </c>
      <c r="D11" s="48">
        <f t="shared" si="1"/>
        <v>41591.79148547439</v>
      </c>
      <c r="E11" s="48">
        <f t="shared" si="1"/>
        <v>81234.742675</v>
      </c>
      <c r="F11" s="48">
        <f t="shared" si="1"/>
        <v>104580.74431428041</v>
      </c>
      <c r="G11" s="48">
        <f t="shared" si="1"/>
        <v>106713.06251915447</v>
      </c>
      <c r="H11" s="46">
        <f t="shared" si="1"/>
        <v>155011.32286720994</v>
      </c>
    </row>
    <row r="12" spans="1:8" ht="18" customHeight="1">
      <c r="A12" s="13">
        <v>1932</v>
      </c>
      <c r="B12" s="47">
        <f aca="true" t="shared" si="2" ref="B12:H12">B30*B48</f>
        <v>14685.510081601324</v>
      </c>
      <c r="C12" s="48">
        <f t="shared" si="2"/>
        <v>22029.48823209796</v>
      </c>
      <c r="D12" s="48">
        <f t="shared" si="2"/>
        <v>32388.127671504422</v>
      </c>
      <c r="E12" s="48">
        <f t="shared" si="2"/>
        <v>61089.00799907558</v>
      </c>
      <c r="F12" s="48">
        <f t="shared" si="2"/>
        <v>164906.15764088908</v>
      </c>
      <c r="G12" s="48">
        <f t="shared" si="2"/>
        <v>164805.06855790407</v>
      </c>
      <c r="H12" s="46">
        <f t="shared" si="2"/>
        <v>176889.56295751553</v>
      </c>
    </row>
    <row r="13" spans="1:8" ht="4.5" customHeight="1">
      <c r="A13" s="13"/>
      <c r="B13" s="47"/>
      <c r="C13" s="48"/>
      <c r="D13" s="48"/>
      <c r="E13" s="48"/>
      <c r="F13" s="48"/>
      <c r="G13" s="48"/>
      <c r="H13" s="46"/>
    </row>
    <row r="14" spans="1:8" ht="18" customHeight="1">
      <c r="A14" s="206"/>
      <c r="B14" s="193" t="s">
        <v>84</v>
      </c>
      <c r="C14" s="177"/>
      <c r="D14" s="186"/>
      <c r="E14" s="186"/>
      <c r="F14" s="186"/>
      <c r="G14" s="186"/>
      <c r="H14" s="194"/>
    </row>
    <row r="15" spans="1:8" ht="18" customHeight="1">
      <c r="A15" s="207"/>
      <c r="B15" s="195"/>
      <c r="C15" s="178"/>
      <c r="D15" s="178"/>
      <c r="E15" s="178"/>
      <c r="F15" s="178"/>
      <c r="G15" s="178"/>
      <c r="H15" s="196"/>
    </row>
    <row r="16" spans="1:8" ht="18" customHeight="1">
      <c r="A16" s="176"/>
      <c r="B16" s="34" t="s">
        <v>75</v>
      </c>
      <c r="C16" s="33" t="s">
        <v>76</v>
      </c>
      <c r="D16" s="33" t="s">
        <v>77</v>
      </c>
      <c r="E16" s="33" t="s">
        <v>78</v>
      </c>
      <c r="F16" s="33" t="s">
        <v>79</v>
      </c>
      <c r="G16" s="33" t="s">
        <v>80</v>
      </c>
      <c r="H16" s="35" t="s">
        <v>81</v>
      </c>
    </row>
    <row r="17" spans="1:8" ht="4.5" customHeight="1">
      <c r="A17" s="10"/>
      <c r="B17" s="36"/>
      <c r="C17" s="12"/>
      <c r="D17" s="12"/>
      <c r="E17" s="12"/>
      <c r="F17" s="26"/>
      <c r="G17" s="26"/>
      <c r="H17" s="50"/>
    </row>
    <row r="18" spans="1:8" ht="18" customHeight="1">
      <c r="A18" s="13">
        <v>1912</v>
      </c>
      <c r="B18" s="38">
        <f aca="true" t="shared" si="3" ref="B18:H19">B9/$E9</f>
        <v>0.13066639641114064</v>
      </c>
      <c r="C18" s="39">
        <f t="shared" si="3"/>
        <v>0.2291145325262392</v>
      </c>
      <c r="D18" s="39">
        <f t="shared" si="3"/>
        <v>0.47688525865397285</v>
      </c>
      <c r="E18" s="39">
        <f t="shared" si="3"/>
        <v>1</v>
      </c>
      <c r="F18" s="39">
        <f t="shared" si="3"/>
        <v>2.154078281193722</v>
      </c>
      <c r="G18" s="39">
        <f t="shared" si="3"/>
        <v>2.626656462354396</v>
      </c>
      <c r="H18" s="40">
        <f t="shared" si="3"/>
        <v>3.7604838776138343</v>
      </c>
    </row>
    <row r="19" spans="1:8" ht="18" customHeight="1">
      <c r="A19" s="13">
        <v>1922</v>
      </c>
      <c r="B19" s="38">
        <f t="shared" si="3"/>
        <v>0.2553321236195471</v>
      </c>
      <c r="C19" s="39">
        <f t="shared" si="3"/>
        <v>0.37248456982638417</v>
      </c>
      <c r="D19" s="39">
        <f t="shared" si="3"/>
        <v>0.7497423427616832</v>
      </c>
      <c r="E19" s="39">
        <f t="shared" si="3"/>
        <v>1</v>
      </c>
      <c r="F19" s="39">
        <f t="shared" si="3"/>
        <v>1.7432791980743485</v>
      </c>
      <c r="G19" s="80">
        <f t="shared" si="3"/>
        <v>3.2821701248549093</v>
      </c>
      <c r="H19" s="81">
        <f t="shared" si="3"/>
        <v>3.6752609133020546</v>
      </c>
    </row>
    <row r="20" spans="1:8" ht="18" customHeight="1">
      <c r="A20" s="13">
        <v>1927</v>
      </c>
      <c r="B20" s="38">
        <f aca="true" t="shared" si="4" ref="B20:H20">B11/$E11</f>
        <v>0.13158945401560723</v>
      </c>
      <c r="C20" s="39">
        <f t="shared" si="4"/>
        <v>0.26486975601531065</v>
      </c>
      <c r="D20" s="39">
        <f t="shared" si="4"/>
        <v>0.5119951158320621</v>
      </c>
      <c r="E20" s="39">
        <f t="shared" si="4"/>
        <v>1</v>
      </c>
      <c r="F20" s="39">
        <f t="shared" si="4"/>
        <v>1.287389371474739</v>
      </c>
      <c r="G20" s="39">
        <f t="shared" si="4"/>
        <v>1.313638216915229</v>
      </c>
      <c r="H20" s="40">
        <f t="shared" si="4"/>
        <v>1.9081899906714999</v>
      </c>
    </row>
    <row r="21" spans="1:8" ht="18" customHeight="1">
      <c r="A21" s="13">
        <v>1932</v>
      </c>
      <c r="B21" s="38">
        <f aca="true" t="shared" si="5" ref="B21:H21">B12/$E12</f>
        <v>0.24039529471199714</v>
      </c>
      <c r="C21" s="39">
        <f t="shared" si="5"/>
        <v>0.36061296383191094</v>
      </c>
      <c r="D21" s="39">
        <f t="shared" si="5"/>
        <v>0.5301793028296438</v>
      </c>
      <c r="E21" s="39">
        <f t="shared" si="5"/>
        <v>1</v>
      </c>
      <c r="F21" s="80">
        <f t="shared" si="5"/>
        <v>2.6994407511640146</v>
      </c>
      <c r="G21" s="39">
        <f t="shared" si="5"/>
        <v>2.6977859676555553</v>
      </c>
      <c r="H21" s="40">
        <f t="shared" si="5"/>
        <v>2.895603787840069</v>
      </c>
    </row>
    <row r="22" spans="1:8" ht="4.5" customHeight="1">
      <c r="A22" s="16"/>
      <c r="B22" s="41"/>
      <c r="C22" s="17"/>
      <c r="D22" s="17"/>
      <c r="E22" s="17"/>
      <c r="F22" s="17"/>
      <c r="G22" s="17"/>
      <c r="H22" s="42"/>
    </row>
    <row r="23" spans="1:8" ht="18" customHeight="1">
      <c r="A23" s="206"/>
      <c r="B23" s="193" t="s">
        <v>192</v>
      </c>
      <c r="C23" s="177"/>
      <c r="D23" s="186"/>
      <c r="E23" s="186"/>
      <c r="F23" s="186"/>
      <c r="G23" s="186"/>
      <c r="H23" s="194"/>
    </row>
    <row r="24" spans="1:8" ht="18" customHeight="1">
      <c r="A24" s="207"/>
      <c r="B24" s="195"/>
      <c r="C24" s="178"/>
      <c r="D24" s="178"/>
      <c r="E24" s="178"/>
      <c r="F24" s="178"/>
      <c r="G24" s="178"/>
      <c r="H24" s="196"/>
    </row>
    <row r="25" spans="1:8" ht="18" customHeight="1">
      <c r="A25" s="176"/>
      <c r="B25" s="34" t="s">
        <v>75</v>
      </c>
      <c r="C25" s="33" t="s">
        <v>76</v>
      </c>
      <c r="D25" s="33" t="s">
        <v>77</v>
      </c>
      <c r="E25" s="33" t="s">
        <v>78</v>
      </c>
      <c r="F25" s="33" t="s">
        <v>79</v>
      </c>
      <c r="G25" s="33" t="s">
        <v>80</v>
      </c>
      <c r="H25" s="35" t="s">
        <v>81</v>
      </c>
    </row>
    <row r="26" spans="1:8" ht="4.5" customHeight="1">
      <c r="A26" s="10"/>
      <c r="B26" s="36"/>
      <c r="C26" s="12"/>
      <c r="D26" s="12"/>
      <c r="E26" s="12"/>
      <c r="F26" s="26"/>
      <c r="G26" s="26"/>
      <c r="H26" s="50"/>
    </row>
    <row r="27" spans="1:8" ht="18" customHeight="1">
      <c r="A27" s="13">
        <v>1912</v>
      </c>
      <c r="B27" s="47">
        <v>21163.95643</v>
      </c>
      <c r="C27" s="48">
        <v>25294.19786</v>
      </c>
      <c r="D27" s="48">
        <v>42740.99541</v>
      </c>
      <c r="E27" s="48">
        <v>81397.49207</v>
      </c>
      <c r="F27" s="48">
        <v>168188.166</v>
      </c>
      <c r="G27" s="48">
        <v>205741.5447</v>
      </c>
      <c r="H27" s="46">
        <v>280939.4425</v>
      </c>
    </row>
    <row r="28" spans="1:8" ht="18" customHeight="1">
      <c r="A28" s="13">
        <v>1922</v>
      </c>
      <c r="B28" s="47">
        <v>62192.98621</v>
      </c>
      <c r="C28" s="48">
        <v>51650.90523</v>
      </c>
      <c r="D28" s="48">
        <v>77542.26501</v>
      </c>
      <c r="E28" s="48">
        <v>88058.59332</v>
      </c>
      <c r="F28" s="48">
        <v>152263.3143</v>
      </c>
      <c r="G28" s="48">
        <v>303906.1857</v>
      </c>
      <c r="H28" s="46">
        <v>348327.7279</v>
      </c>
    </row>
    <row r="29" spans="1:8" ht="18" customHeight="1">
      <c r="A29" s="13">
        <v>1927</v>
      </c>
      <c r="B29" s="47">
        <v>75701.4434</v>
      </c>
      <c r="C29" s="48">
        <v>85864.15517</v>
      </c>
      <c r="D29" s="48">
        <v>134001.3264</v>
      </c>
      <c r="E29" s="48">
        <v>217000.7659</v>
      </c>
      <c r="F29" s="48">
        <v>283628.4634</v>
      </c>
      <c r="G29" s="48">
        <v>342952.2827</v>
      </c>
      <c r="H29" s="46">
        <v>512790.9872</v>
      </c>
    </row>
    <row r="30" spans="1:8" ht="18" customHeight="1">
      <c r="A30" s="13">
        <v>1932</v>
      </c>
      <c r="B30" s="47">
        <v>75128.41457</v>
      </c>
      <c r="C30" s="48">
        <v>88189.94472</v>
      </c>
      <c r="D30" s="48">
        <v>92131.85276</v>
      </c>
      <c r="E30" s="48">
        <v>145557.3445</v>
      </c>
      <c r="F30" s="48">
        <v>374137.7097</v>
      </c>
      <c r="G30" s="48">
        <v>402273.7858</v>
      </c>
      <c r="H30" s="46">
        <v>468408.2177</v>
      </c>
    </row>
    <row r="31" spans="1:8" ht="4.5" customHeight="1">
      <c r="A31" s="16"/>
      <c r="B31" s="41"/>
      <c r="C31" s="17"/>
      <c r="D31" s="17"/>
      <c r="E31" s="17"/>
      <c r="F31" s="17"/>
      <c r="G31" s="17"/>
      <c r="H31" s="42"/>
    </row>
    <row r="32" spans="1:8" ht="18" customHeight="1">
      <c r="A32" s="206"/>
      <c r="B32" s="193" t="s">
        <v>193</v>
      </c>
      <c r="C32" s="177"/>
      <c r="D32" s="186"/>
      <c r="E32" s="186"/>
      <c r="F32" s="186"/>
      <c r="G32" s="186"/>
      <c r="H32" s="194"/>
    </row>
    <row r="33" spans="1:8" ht="18" customHeight="1">
      <c r="A33" s="207"/>
      <c r="B33" s="195"/>
      <c r="C33" s="178"/>
      <c r="D33" s="178"/>
      <c r="E33" s="178"/>
      <c r="F33" s="178"/>
      <c r="G33" s="178"/>
      <c r="H33" s="196"/>
    </row>
    <row r="34" spans="1:8" ht="18" customHeight="1">
      <c r="A34" s="176"/>
      <c r="B34" s="34" t="s">
        <v>75</v>
      </c>
      <c r="C34" s="33" t="s">
        <v>76</v>
      </c>
      <c r="D34" s="33" t="s">
        <v>77</v>
      </c>
      <c r="E34" s="33" t="s">
        <v>78</v>
      </c>
      <c r="F34" s="33" t="s">
        <v>79</v>
      </c>
      <c r="G34" s="33" t="s">
        <v>80</v>
      </c>
      <c r="H34" s="35" t="s">
        <v>81</v>
      </c>
    </row>
    <row r="35" spans="1:8" ht="4.5" customHeight="1">
      <c r="A35" s="10"/>
      <c r="B35" s="36"/>
      <c r="C35" s="12"/>
      <c r="D35" s="12"/>
      <c r="E35" s="12"/>
      <c r="F35" s="26"/>
      <c r="G35" s="26"/>
      <c r="H35" s="50"/>
    </row>
    <row r="36" spans="1:8" ht="18" customHeight="1">
      <c r="A36" s="13">
        <v>1912</v>
      </c>
      <c r="B36" s="38">
        <f aca="true" t="shared" si="6" ref="B36:H37">B27/$E27</f>
        <v>0.26000747555955994</v>
      </c>
      <c r="C36" s="39">
        <f t="shared" si="6"/>
        <v>0.31074910561430524</v>
      </c>
      <c r="D36" s="39">
        <f t="shared" si="6"/>
        <v>0.5250898316774149</v>
      </c>
      <c r="E36" s="39">
        <f t="shared" si="6"/>
        <v>1</v>
      </c>
      <c r="F36" s="39">
        <f t="shared" si="6"/>
        <v>2.066257346791004</v>
      </c>
      <c r="G36" s="39">
        <f t="shared" si="6"/>
        <v>2.52761527987947</v>
      </c>
      <c r="H36" s="40">
        <f t="shared" si="6"/>
        <v>3.4514508414878247</v>
      </c>
    </row>
    <row r="37" spans="1:8" ht="18" customHeight="1">
      <c r="A37" s="13">
        <v>1922</v>
      </c>
      <c r="B37" s="38">
        <f t="shared" si="6"/>
        <v>0.7062682228410596</v>
      </c>
      <c r="C37" s="39">
        <f t="shared" si="6"/>
        <v>0.586551559395271</v>
      </c>
      <c r="D37" s="39">
        <f t="shared" si="6"/>
        <v>0.8805757858090664</v>
      </c>
      <c r="E37" s="39">
        <f t="shared" si="6"/>
        <v>1</v>
      </c>
      <c r="F37" s="39">
        <f t="shared" si="6"/>
        <v>1.729113633994625</v>
      </c>
      <c r="G37" s="39">
        <f t="shared" si="6"/>
        <v>3.4511814718141354</v>
      </c>
      <c r="H37" s="40">
        <f t="shared" si="6"/>
        <v>3.955635841628727</v>
      </c>
    </row>
    <row r="38" spans="1:8" ht="18" customHeight="1">
      <c r="A38" s="13">
        <v>1927</v>
      </c>
      <c r="B38" s="38">
        <f aca="true" t="shared" si="7" ref="B38:H38">B29/$E29</f>
        <v>0.34885334660470896</v>
      </c>
      <c r="C38" s="39">
        <f t="shared" si="7"/>
        <v>0.3956859544429838</v>
      </c>
      <c r="D38" s="39">
        <f t="shared" si="7"/>
        <v>0.6175154536631983</v>
      </c>
      <c r="E38" s="39">
        <f t="shared" si="7"/>
        <v>1</v>
      </c>
      <c r="F38" s="39">
        <f t="shared" si="7"/>
        <v>1.307038996953144</v>
      </c>
      <c r="G38" s="39">
        <f t="shared" si="7"/>
        <v>1.580419687818254</v>
      </c>
      <c r="H38" s="40">
        <f t="shared" si="7"/>
        <v>2.3630837664246234</v>
      </c>
    </row>
    <row r="39" spans="1:8" ht="18" customHeight="1">
      <c r="A39" s="13">
        <v>1932</v>
      </c>
      <c r="B39" s="38">
        <f aca="true" t="shared" si="8" ref="B39:H39">B30/$E30</f>
        <v>0.5161430694416109</v>
      </c>
      <c r="C39" s="39">
        <f t="shared" si="8"/>
        <v>0.6058776698828825</v>
      </c>
      <c r="D39" s="39">
        <f t="shared" si="8"/>
        <v>0.6329591480009447</v>
      </c>
      <c r="E39" s="39">
        <f t="shared" si="8"/>
        <v>1</v>
      </c>
      <c r="F39" s="39">
        <f t="shared" si="8"/>
        <v>2.5703801548811573</v>
      </c>
      <c r="G39" s="39">
        <f t="shared" si="8"/>
        <v>2.7636790653322203</v>
      </c>
      <c r="H39" s="40">
        <f t="shared" si="8"/>
        <v>3.2180321735671673</v>
      </c>
    </row>
    <row r="40" spans="2:8" ht="4.5" customHeight="1">
      <c r="B40" s="76"/>
      <c r="C40" s="72"/>
      <c r="D40" s="72"/>
      <c r="E40" s="72"/>
      <c r="F40" s="72"/>
      <c r="G40" s="72"/>
      <c r="H40" s="61"/>
    </row>
    <row r="41" spans="1:8" ht="18" customHeight="1">
      <c r="A41" s="206"/>
      <c r="B41" s="193" t="s">
        <v>194</v>
      </c>
      <c r="C41" s="177"/>
      <c r="D41" s="186"/>
      <c r="E41" s="186"/>
      <c r="F41" s="186"/>
      <c r="G41" s="186"/>
      <c r="H41" s="194"/>
    </row>
    <row r="42" spans="1:8" ht="18" customHeight="1">
      <c r="A42" s="207"/>
      <c r="B42" s="195"/>
      <c r="C42" s="178"/>
      <c r="D42" s="178"/>
      <c r="E42" s="178"/>
      <c r="F42" s="178"/>
      <c r="G42" s="178"/>
      <c r="H42" s="196"/>
    </row>
    <row r="43" spans="1:8" ht="18" customHeight="1">
      <c r="A43" s="176"/>
      <c r="B43" s="34" t="s">
        <v>75</v>
      </c>
      <c r="C43" s="33" t="s">
        <v>76</v>
      </c>
      <c r="D43" s="33" t="s">
        <v>77</v>
      </c>
      <c r="E43" s="33" t="s">
        <v>78</v>
      </c>
      <c r="F43" s="33" t="s">
        <v>79</v>
      </c>
      <c r="G43" s="33" t="s">
        <v>80</v>
      </c>
      <c r="H43" s="35" t="s">
        <v>81</v>
      </c>
    </row>
    <row r="44" spans="1:8" ht="4.5" customHeight="1">
      <c r="A44" s="10"/>
      <c r="B44" s="36"/>
      <c r="C44" s="12"/>
      <c r="D44" s="12"/>
      <c r="E44" s="12"/>
      <c r="F44" s="26"/>
      <c r="G44" s="26"/>
      <c r="H44" s="50"/>
    </row>
    <row r="45" spans="1:8" ht="18" customHeight="1">
      <c r="A45" s="13">
        <v>1912</v>
      </c>
      <c r="B45" s="38">
        <f aca="true" t="shared" si="9" ref="B45:H46">B54/B63</f>
        <v>0.15305101700566856</v>
      </c>
      <c r="C45" s="39">
        <f t="shared" si="9"/>
        <v>0.22454370797310277</v>
      </c>
      <c r="D45" s="39">
        <f t="shared" si="9"/>
        <v>0.2765912455064496</v>
      </c>
      <c r="E45" s="39">
        <f t="shared" si="9"/>
        <v>0.3045496750232126</v>
      </c>
      <c r="F45" s="39">
        <f t="shared" si="9"/>
        <v>0.317493772753401</v>
      </c>
      <c r="G45" s="39">
        <f t="shared" si="9"/>
        <v>0.31648304169367036</v>
      </c>
      <c r="H45" s="40">
        <f t="shared" si="9"/>
        <v>0.33181818181818185</v>
      </c>
    </row>
    <row r="46" spans="1:8" ht="18" customHeight="1">
      <c r="A46" s="13">
        <v>1922</v>
      </c>
      <c r="B46" s="38">
        <f t="shared" si="9"/>
        <v>0.1351981351981352</v>
      </c>
      <c r="C46" s="39">
        <f t="shared" si="9"/>
        <v>0.23748544819557627</v>
      </c>
      <c r="D46" s="39">
        <f t="shared" si="9"/>
        <v>0.318405243036592</v>
      </c>
      <c r="E46" s="39">
        <f t="shared" si="9"/>
        <v>0.37396840367837775</v>
      </c>
      <c r="F46" s="39">
        <f t="shared" si="9"/>
        <v>0.37703209670696125</v>
      </c>
      <c r="G46" s="39">
        <f t="shared" si="9"/>
        <v>0.355654413486303</v>
      </c>
      <c r="H46" s="40">
        <f t="shared" si="9"/>
        <v>0.3474615742897066</v>
      </c>
    </row>
    <row r="47" spans="1:8" ht="18" customHeight="1">
      <c r="A47" s="13">
        <v>1927</v>
      </c>
      <c r="B47" s="38">
        <f aca="true" t="shared" si="10" ref="B47:H47">B56/B65</f>
        <v>0.14120781527531084</v>
      </c>
      <c r="C47" s="39">
        <f t="shared" si="10"/>
        <v>0.25058915946582877</v>
      </c>
      <c r="D47" s="39">
        <f t="shared" si="10"/>
        <v>0.31038343129023227</v>
      </c>
      <c r="E47" s="39">
        <f t="shared" si="10"/>
        <v>0.3743523316062176</v>
      </c>
      <c r="F47" s="39">
        <f t="shared" si="10"/>
        <v>0.3687244328746746</v>
      </c>
      <c r="G47" s="39">
        <f t="shared" si="10"/>
        <v>0.3111600881586856</v>
      </c>
      <c r="H47" s="40">
        <f t="shared" si="10"/>
        <v>0.30228948389600313</v>
      </c>
    </row>
    <row r="48" spans="1:8" ht="18" customHeight="1">
      <c r="A48" s="13">
        <v>1932</v>
      </c>
      <c r="B48" s="38">
        <f aca="true" t="shared" si="11" ref="B48:H48">B57/B66</f>
        <v>0.195472114853672</v>
      </c>
      <c r="C48" s="39">
        <f t="shared" si="11"/>
        <v>0.24979591836734694</v>
      </c>
      <c r="D48" s="39">
        <f t="shared" si="11"/>
        <v>0.3515410436374733</v>
      </c>
      <c r="E48" s="39">
        <f t="shared" si="11"/>
        <v>0.4196903166165935</v>
      </c>
      <c r="F48" s="39">
        <f t="shared" si="11"/>
        <v>0.4407632627385196</v>
      </c>
      <c r="G48" s="39">
        <f t="shared" si="11"/>
        <v>0.40968383816051296</v>
      </c>
      <c r="H48" s="40">
        <f t="shared" si="11"/>
        <v>0.37763975155279506</v>
      </c>
    </row>
    <row r="49" spans="2:8" ht="4.5" customHeight="1">
      <c r="B49" s="76"/>
      <c r="C49" s="72"/>
      <c r="D49" s="72"/>
      <c r="E49" s="72"/>
      <c r="F49" s="72"/>
      <c r="G49" s="72"/>
      <c r="H49" s="61"/>
    </row>
    <row r="50" spans="1:8" ht="18" customHeight="1">
      <c r="A50" s="206"/>
      <c r="B50" s="193" t="s">
        <v>195</v>
      </c>
      <c r="C50" s="177"/>
      <c r="D50" s="186"/>
      <c r="E50" s="186"/>
      <c r="F50" s="186"/>
      <c r="G50" s="186"/>
      <c r="H50" s="194"/>
    </row>
    <row r="51" spans="1:8" ht="18" customHeight="1">
      <c r="A51" s="207"/>
      <c r="B51" s="195"/>
      <c r="C51" s="178"/>
      <c r="D51" s="178"/>
      <c r="E51" s="178"/>
      <c r="F51" s="178"/>
      <c r="G51" s="178"/>
      <c r="H51" s="196"/>
    </row>
    <row r="52" spans="1:8" ht="18" customHeight="1">
      <c r="A52" s="176"/>
      <c r="B52" s="34" t="s">
        <v>75</v>
      </c>
      <c r="C52" s="33" t="s">
        <v>76</v>
      </c>
      <c r="D52" s="33" t="s">
        <v>77</v>
      </c>
      <c r="E52" s="33" t="s">
        <v>78</v>
      </c>
      <c r="F52" s="33" t="s">
        <v>79</v>
      </c>
      <c r="G52" s="33" t="s">
        <v>80</v>
      </c>
      <c r="H52" s="35" t="s">
        <v>81</v>
      </c>
    </row>
    <row r="53" spans="1:8" ht="4.5" customHeight="1">
      <c r="A53" s="10"/>
      <c r="B53" s="36"/>
      <c r="C53" s="12"/>
      <c r="D53" s="12"/>
      <c r="E53" s="12"/>
      <c r="F53" s="26"/>
      <c r="G53" s="26"/>
      <c r="H53" s="50"/>
    </row>
    <row r="54" spans="1:8" ht="18" customHeight="1">
      <c r="A54" s="13">
        <v>1912</v>
      </c>
      <c r="B54" s="47">
        <v>459</v>
      </c>
      <c r="C54" s="48">
        <v>935</v>
      </c>
      <c r="D54" s="48">
        <v>1308</v>
      </c>
      <c r="E54" s="48">
        <v>1640</v>
      </c>
      <c r="F54" s="48">
        <v>1657</v>
      </c>
      <c r="G54" s="48">
        <v>1465</v>
      </c>
      <c r="H54" s="46">
        <v>730</v>
      </c>
    </row>
    <row r="55" spans="1:8" ht="18" customHeight="1">
      <c r="A55" s="13">
        <v>1922</v>
      </c>
      <c r="B55" s="47">
        <v>290</v>
      </c>
      <c r="C55" s="48">
        <v>612</v>
      </c>
      <c r="D55" s="48">
        <v>1166</v>
      </c>
      <c r="E55" s="48">
        <v>1586</v>
      </c>
      <c r="F55" s="48">
        <v>1809</v>
      </c>
      <c r="G55" s="48">
        <v>1519</v>
      </c>
      <c r="H55" s="46">
        <v>746</v>
      </c>
    </row>
    <row r="56" spans="1:8" ht="18" customHeight="1">
      <c r="A56" s="13">
        <v>1927</v>
      </c>
      <c r="B56" s="47">
        <v>318</v>
      </c>
      <c r="C56" s="48">
        <v>638</v>
      </c>
      <c r="D56" s="48">
        <v>1109</v>
      </c>
      <c r="E56" s="48">
        <v>1734</v>
      </c>
      <c r="F56" s="48">
        <v>1983</v>
      </c>
      <c r="G56" s="48">
        <v>1553</v>
      </c>
      <c r="H56" s="46">
        <v>779</v>
      </c>
    </row>
    <row r="57" spans="1:8" ht="18" customHeight="1">
      <c r="A57" s="13">
        <v>1932</v>
      </c>
      <c r="B57" s="47">
        <v>354</v>
      </c>
      <c r="C57" s="48">
        <v>612</v>
      </c>
      <c r="D57" s="48">
        <v>1152</v>
      </c>
      <c r="E57" s="48">
        <v>1816</v>
      </c>
      <c r="F57" s="48">
        <v>2102</v>
      </c>
      <c r="G57" s="48">
        <v>1853</v>
      </c>
      <c r="H57" s="46">
        <v>912</v>
      </c>
    </row>
    <row r="58" spans="2:8" ht="4.5" customHeight="1">
      <c r="B58" s="76"/>
      <c r="C58" s="72"/>
      <c r="D58" s="72"/>
      <c r="E58" s="72"/>
      <c r="F58" s="72"/>
      <c r="G58" s="72"/>
      <c r="H58" s="61"/>
    </row>
    <row r="59" spans="1:8" ht="15">
      <c r="A59" s="206"/>
      <c r="B59" s="193" t="s">
        <v>82</v>
      </c>
      <c r="C59" s="177"/>
      <c r="D59" s="186"/>
      <c r="E59" s="186"/>
      <c r="F59" s="186"/>
      <c r="G59" s="186"/>
      <c r="H59" s="194"/>
    </row>
    <row r="60" spans="1:8" ht="15">
      <c r="A60" s="207"/>
      <c r="B60" s="195"/>
      <c r="C60" s="178"/>
      <c r="D60" s="178"/>
      <c r="E60" s="178"/>
      <c r="F60" s="178"/>
      <c r="G60" s="178"/>
      <c r="H60" s="196"/>
    </row>
    <row r="61" spans="1:8" ht="15">
      <c r="A61" s="176"/>
      <c r="B61" s="34" t="s">
        <v>75</v>
      </c>
      <c r="C61" s="33" t="s">
        <v>76</v>
      </c>
      <c r="D61" s="33" t="s">
        <v>77</v>
      </c>
      <c r="E61" s="33" t="s">
        <v>78</v>
      </c>
      <c r="F61" s="33" t="s">
        <v>79</v>
      </c>
      <c r="G61" s="33" t="s">
        <v>80</v>
      </c>
      <c r="H61" s="35" t="s">
        <v>81</v>
      </c>
    </row>
    <row r="62" spans="1:8" ht="4.5" customHeight="1">
      <c r="A62" s="10"/>
      <c r="B62" s="36"/>
      <c r="C62" s="12"/>
      <c r="D62" s="12"/>
      <c r="E62" s="12"/>
      <c r="F62" s="26"/>
      <c r="G62" s="26"/>
      <c r="H62" s="50"/>
    </row>
    <row r="63" spans="1:8" ht="15">
      <c r="A63" s="13">
        <v>1912</v>
      </c>
      <c r="B63" s="47">
        <v>2999</v>
      </c>
      <c r="C63" s="48">
        <v>4164</v>
      </c>
      <c r="D63" s="48">
        <v>4729</v>
      </c>
      <c r="E63" s="48">
        <v>5385</v>
      </c>
      <c r="F63" s="48">
        <v>5219</v>
      </c>
      <c r="G63" s="48">
        <v>4629</v>
      </c>
      <c r="H63" s="46">
        <v>2200</v>
      </c>
    </row>
    <row r="64" spans="1:8" ht="15">
      <c r="A64" s="13">
        <v>1922</v>
      </c>
      <c r="B64" s="47">
        <v>2145</v>
      </c>
      <c r="C64" s="48">
        <v>2577</v>
      </c>
      <c r="D64" s="48">
        <v>3662</v>
      </c>
      <c r="E64" s="48">
        <v>4241</v>
      </c>
      <c r="F64" s="48">
        <v>4798</v>
      </c>
      <c r="G64" s="48">
        <v>4271</v>
      </c>
      <c r="H64" s="46">
        <v>2147</v>
      </c>
    </row>
    <row r="65" spans="1:8" ht="15">
      <c r="A65" s="13">
        <v>1927</v>
      </c>
      <c r="B65" s="47">
        <v>2252</v>
      </c>
      <c r="C65" s="48">
        <v>2546</v>
      </c>
      <c r="D65" s="48">
        <v>3573</v>
      </c>
      <c r="E65" s="48">
        <v>4632</v>
      </c>
      <c r="F65" s="48">
        <v>5378</v>
      </c>
      <c r="G65" s="48">
        <v>4991</v>
      </c>
      <c r="H65" s="46">
        <v>2577</v>
      </c>
    </row>
    <row r="66" spans="1:8" ht="15">
      <c r="A66" s="13">
        <v>1932</v>
      </c>
      <c r="B66" s="47">
        <v>1811</v>
      </c>
      <c r="C66" s="48">
        <v>2450</v>
      </c>
      <c r="D66" s="48">
        <v>3277</v>
      </c>
      <c r="E66" s="48">
        <v>4327</v>
      </c>
      <c r="F66" s="48">
        <v>4769</v>
      </c>
      <c r="G66" s="48">
        <v>4523</v>
      </c>
      <c r="H66" s="46">
        <v>2415</v>
      </c>
    </row>
    <row r="67" spans="2:8" ht="4.5" customHeight="1">
      <c r="B67" s="76"/>
      <c r="C67" s="72"/>
      <c r="D67" s="72"/>
      <c r="E67" s="72"/>
      <c r="F67" s="72"/>
      <c r="G67" s="72"/>
      <c r="H67" s="61"/>
    </row>
    <row r="68" spans="1:8" ht="15">
      <c r="A68" s="206"/>
      <c r="B68" s="193" t="s">
        <v>196</v>
      </c>
      <c r="C68" s="177"/>
      <c r="D68" s="186"/>
      <c r="E68" s="186"/>
      <c r="F68" s="186"/>
      <c r="G68" s="186"/>
      <c r="H68" s="194"/>
    </row>
    <row r="69" spans="1:8" ht="15">
      <c r="A69" s="207"/>
      <c r="B69" s="195"/>
      <c r="C69" s="178"/>
      <c r="D69" s="178"/>
      <c r="E69" s="178"/>
      <c r="F69" s="178"/>
      <c r="G69" s="178"/>
      <c r="H69" s="196"/>
    </row>
    <row r="70" spans="1:8" ht="15">
      <c r="A70" s="176"/>
      <c r="B70" s="34" t="s">
        <v>75</v>
      </c>
      <c r="C70" s="33" t="s">
        <v>76</v>
      </c>
      <c r="D70" s="33" t="s">
        <v>77</v>
      </c>
      <c r="E70" s="33" t="s">
        <v>78</v>
      </c>
      <c r="F70" s="33" t="s">
        <v>79</v>
      </c>
      <c r="G70" s="33" t="s">
        <v>80</v>
      </c>
      <c r="H70" s="35" t="s">
        <v>81</v>
      </c>
    </row>
    <row r="71" spans="1:8" ht="15.75">
      <c r="A71" s="10"/>
      <c r="B71" s="36"/>
      <c r="C71" s="12"/>
      <c r="D71" s="12"/>
      <c r="E71" s="12"/>
      <c r="F71" s="26"/>
      <c r="G71" s="26"/>
      <c r="H71" s="50"/>
    </row>
    <row r="72" spans="1:8" ht="15">
      <c r="A72" s="13">
        <v>1912</v>
      </c>
      <c r="B72" s="47">
        <v>116379.141</v>
      </c>
      <c r="C72" s="48">
        <v>149220.9682</v>
      </c>
      <c r="D72" s="48">
        <v>332487.5716</v>
      </c>
      <c r="E72" s="48">
        <v>353838.2061</v>
      </c>
      <c r="F72" s="48">
        <v>979630.3095</v>
      </c>
      <c r="G72" s="48">
        <v>720256.6329</v>
      </c>
      <c r="H72" s="46">
        <v>1083546.24</v>
      </c>
    </row>
    <row r="73" spans="1:8" ht="15">
      <c r="A73" s="13">
        <v>1922</v>
      </c>
      <c r="B73" s="47">
        <v>342306.2061</v>
      </c>
      <c r="C73" s="48">
        <v>438648.3127</v>
      </c>
      <c r="D73" s="48">
        <v>428371.3757</v>
      </c>
      <c r="E73" s="48">
        <v>312394.8871</v>
      </c>
      <c r="F73" s="48">
        <v>620611.7263</v>
      </c>
      <c r="G73" s="48">
        <v>2808973.836</v>
      </c>
      <c r="H73" s="46">
        <v>2546427.196</v>
      </c>
    </row>
    <row r="74" spans="1:8" ht="15">
      <c r="A74" s="13">
        <v>1927</v>
      </c>
      <c r="B74" s="47">
        <v>360340.6743</v>
      </c>
      <c r="C74" s="48">
        <v>429413.5788</v>
      </c>
      <c r="D74" s="48">
        <v>1295812.136</v>
      </c>
      <c r="E74" s="48">
        <v>1519835.615</v>
      </c>
      <c r="F74" s="48">
        <v>1319890.901</v>
      </c>
      <c r="G74" s="48">
        <v>1218000.616</v>
      </c>
      <c r="H74" s="46">
        <v>1666996.121</v>
      </c>
    </row>
    <row r="75" spans="1:8" ht="15">
      <c r="A75" s="13">
        <v>1932</v>
      </c>
      <c r="B75" s="47">
        <v>342968.0192</v>
      </c>
      <c r="C75" s="48">
        <v>431303.4147</v>
      </c>
      <c r="D75" s="48">
        <v>386109.9451</v>
      </c>
      <c r="E75" s="48">
        <v>621745.4671</v>
      </c>
      <c r="F75" s="48">
        <v>4211085.188</v>
      </c>
      <c r="G75" s="48">
        <v>2040331.099</v>
      </c>
      <c r="H75" s="46">
        <v>1489579.524</v>
      </c>
    </row>
    <row r="76" spans="1:8" ht="15">
      <c r="A76" s="206"/>
      <c r="B76" s="193" t="s">
        <v>197</v>
      </c>
      <c r="C76" s="177"/>
      <c r="D76" s="186"/>
      <c r="E76" s="186"/>
      <c r="F76" s="186"/>
      <c r="G76" s="186"/>
      <c r="H76" s="194"/>
    </row>
    <row r="77" spans="1:8" ht="15">
      <c r="A77" s="207"/>
      <c r="B77" s="195"/>
      <c r="C77" s="178"/>
      <c r="D77" s="178"/>
      <c r="E77" s="178"/>
      <c r="F77" s="178"/>
      <c r="G77" s="178"/>
      <c r="H77" s="196"/>
    </row>
    <row r="78" spans="1:8" ht="15">
      <c r="A78" s="176"/>
      <c r="B78" s="34" t="s">
        <v>75</v>
      </c>
      <c r="C78" s="33" t="s">
        <v>76</v>
      </c>
      <c r="D78" s="33" t="s">
        <v>77</v>
      </c>
      <c r="E78" s="33" t="s">
        <v>78</v>
      </c>
      <c r="F78" s="33" t="s">
        <v>79</v>
      </c>
      <c r="G78" s="33" t="s">
        <v>80</v>
      </c>
      <c r="H78" s="35" t="s">
        <v>81</v>
      </c>
    </row>
    <row r="79" spans="1:8" ht="15.75">
      <c r="A79" s="10"/>
      <c r="B79" s="36"/>
      <c r="C79" s="12"/>
      <c r="D79" s="12"/>
      <c r="E79" s="12"/>
      <c r="F79" s="26"/>
      <c r="G79" s="26"/>
      <c r="H79" s="50"/>
    </row>
    <row r="80" spans="1:8" ht="15">
      <c r="A80" s="13">
        <v>1912</v>
      </c>
      <c r="B80" s="38">
        <f aca="true" t="shared" si="12" ref="B80:H81">B72/B27</f>
        <v>5.498931231734728</v>
      </c>
      <c r="C80" s="39">
        <f t="shared" si="12"/>
        <v>5.899414918232161</v>
      </c>
      <c r="D80" s="39">
        <f t="shared" si="12"/>
        <v>7.779125600856005</v>
      </c>
      <c r="E80" s="39">
        <f t="shared" si="12"/>
        <v>4.347040640953743</v>
      </c>
      <c r="F80" s="39">
        <f t="shared" si="12"/>
        <v>5.824609024513651</v>
      </c>
      <c r="G80" s="39">
        <f t="shared" si="12"/>
        <v>3.50078363584873</v>
      </c>
      <c r="H80" s="40">
        <f t="shared" si="12"/>
        <v>3.856867623705062</v>
      </c>
    </row>
    <row r="81" spans="1:8" ht="15">
      <c r="A81" s="13">
        <v>1922</v>
      </c>
      <c r="B81" s="38">
        <f t="shared" si="12"/>
        <v>5.503935844858349</v>
      </c>
      <c r="C81" s="39">
        <f t="shared" si="12"/>
        <v>8.492558082897322</v>
      </c>
      <c r="D81" s="39">
        <f t="shared" si="12"/>
        <v>5.524359852588216</v>
      </c>
      <c r="E81" s="39">
        <f t="shared" si="12"/>
        <v>3.547579802515973</v>
      </c>
      <c r="F81" s="39">
        <f t="shared" si="12"/>
        <v>4.075911056797481</v>
      </c>
      <c r="G81" s="39">
        <f t="shared" si="12"/>
        <v>9.242897868399657</v>
      </c>
      <c r="H81" s="40">
        <f t="shared" si="12"/>
        <v>7.310434949729421</v>
      </c>
    </row>
    <row r="82" spans="1:8" ht="15">
      <c r="A82" s="13">
        <v>1927</v>
      </c>
      <c r="B82" s="38">
        <f aca="true" t="shared" si="13" ref="B82:H82">B74/B29</f>
        <v>4.760023826705528</v>
      </c>
      <c r="C82" s="39">
        <f t="shared" si="13"/>
        <v>5.001080811309635</v>
      </c>
      <c r="D82" s="39">
        <f t="shared" si="13"/>
        <v>9.670144100901975</v>
      </c>
      <c r="E82" s="39">
        <f t="shared" si="13"/>
        <v>7.003826040413068</v>
      </c>
      <c r="F82" s="39">
        <f t="shared" si="13"/>
        <v>4.653591128259097</v>
      </c>
      <c r="G82" s="39">
        <f t="shared" si="13"/>
        <v>3.551516282122125</v>
      </c>
      <c r="H82" s="40">
        <f t="shared" si="13"/>
        <v>3.2508296023343215</v>
      </c>
    </row>
    <row r="83" spans="1:8" ht="15">
      <c r="A83" s="13">
        <v>1932</v>
      </c>
      <c r="B83" s="77">
        <f aca="true" t="shared" si="14" ref="B83:H83">B75/B30</f>
        <v>4.565090600713312</v>
      </c>
      <c r="C83" s="78">
        <f t="shared" si="14"/>
        <v>4.890618948332186</v>
      </c>
      <c r="D83" s="78">
        <f t="shared" si="14"/>
        <v>4.190840990746185</v>
      </c>
      <c r="E83" s="78">
        <f t="shared" si="14"/>
        <v>4.27148124497421</v>
      </c>
      <c r="F83" s="78">
        <f t="shared" si="14"/>
        <v>11.255441723253805</v>
      </c>
      <c r="G83" s="78">
        <f t="shared" si="14"/>
        <v>5.07199616535391</v>
      </c>
      <c r="H83" s="79">
        <f t="shared" si="14"/>
        <v>3.1800883667545445</v>
      </c>
    </row>
    <row r="84" spans="1:8" ht="15">
      <c r="A84" s="206"/>
      <c r="B84" s="193" t="s">
        <v>198</v>
      </c>
      <c r="C84" s="177"/>
      <c r="D84" s="186"/>
      <c r="E84" s="186"/>
      <c r="F84" s="186"/>
      <c r="G84" s="186"/>
      <c r="H84" s="194"/>
    </row>
    <row r="85" spans="1:8" ht="15">
      <c r="A85" s="207"/>
      <c r="B85" s="195"/>
      <c r="C85" s="178"/>
      <c r="D85" s="178"/>
      <c r="E85" s="178"/>
      <c r="F85" s="178"/>
      <c r="G85" s="178"/>
      <c r="H85" s="196"/>
    </row>
    <row r="86" spans="1:8" ht="15">
      <c r="A86" s="176"/>
      <c r="B86" s="34" t="s">
        <v>75</v>
      </c>
      <c r="C86" s="33" t="s">
        <v>76</v>
      </c>
      <c r="D86" s="33" t="s">
        <v>77</v>
      </c>
      <c r="E86" s="33" t="s">
        <v>78</v>
      </c>
      <c r="F86" s="33" t="s">
        <v>79</v>
      </c>
      <c r="G86" s="33" t="s">
        <v>80</v>
      </c>
      <c r="H86" s="35" t="s">
        <v>81</v>
      </c>
    </row>
    <row r="87" spans="1:8" ht="15.75">
      <c r="A87" s="10"/>
      <c r="B87" s="36"/>
      <c r="C87" s="12"/>
      <c r="D87" s="12"/>
      <c r="E87" s="12"/>
      <c r="F87" s="26"/>
      <c r="G87" s="26"/>
      <c r="H87" s="50"/>
    </row>
    <row r="88" spans="1:8" ht="15">
      <c r="A88" s="13">
        <v>1912</v>
      </c>
      <c r="B88" s="38">
        <f aca="true" t="shared" si="15" ref="B88:H89">B80/(B54^0.5)</f>
        <v>0.25666812957459173</v>
      </c>
      <c r="C88" s="39">
        <f t="shared" si="15"/>
        <v>0.19293149812963573</v>
      </c>
      <c r="D88" s="39">
        <f t="shared" si="15"/>
        <v>0.21509331435245335</v>
      </c>
      <c r="E88" s="39">
        <f t="shared" si="15"/>
        <v>0.10734251747271535</v>
      </c>
      <c r="F88" s="39">
        <f t="shared" si="15"/>
        <v>0.14308876146040928</v>
      </c>
      <c r="G88" s="39">
        <f t="shared" si="15"/>
        <v>0.09146321390762209</v>
      </c>
      <c r="H88" s="40">
        <f t="shared" si="15"/>
        <v>0.1427490751201204</v>
      </c>
    </row>
    <row r="89" spans="1:8" ht="15.75">
      <c r="A89" s="13">
        <v>1922</v>
      </c>
      <c r="B89" s="38">
        <f t="shared" si="15"/>
        <v>0.3232022415012564</v>
      </c>
      <c r="C89" s="39">
        <f t="shared" si="15"/>
        <v>0.3432913137988106</v>
      </c>
      <c r="D89" s="39">
        <f t="shared" si="15"/>
        <v>0.16178292579239925</v>
      </c>
      <c r="E89" s="39">
        <f t="shared" si="15"/>
        <v>0.08908007667283055</v>
      </c>
      <c r="F89" s="39">
        <f t="shared" si="15"/>
        <v>0.09583086648472298</v>
      </c>
      <c r="G89" s="80">
        <f t="shared" si="15"/>
        <v>0.23715335189379347</v>
      </c>
      <c r="H89" s="81">
        <f t="shared" si="15"/>
        <v>0.26765404012144417</v>
      </c>
    </row>
    <row r="90" spans="1:8" ht="15">
      <c r="A90" s="13">
        <v>1927</v>
      </c>
      <c r="B90" s="38">
        <f aca="true" t="shared" si="16" ref="B90:H90">B82/(B56^0.5)</f>
        <v>0.2669288814831115</v>
      </c>
      <c r="C90" s="39">
        <f t="shared" si="16"/>
        <v>0.1979946853457331</v>
      </c>
      <c r="D90" s="39">
        <f t="shared" si="16"/>
        <v>0.2903803154855183</v>
      </c>
      <c r="E90" s="39">
        <f t="shared" si="16"/>
        <v>0.16819411810028953</v>
      </c>
      <c r="F90" s="39">
        <f t="shared" si="16"/>
        <v>0.10450254465871699</v>
      </c>
      <c r="G90" s="39">
        <f t="shared" si="16"/>
        <v>0.09012143164553407</v>
      </c>
      <c r="H90" s="40">
        <f t="shared" si="16"/>
        <v>0.11647305772200334</v>
      </c>
    </row>
    <row r="91" spans="1:8" ht="15.75">
      <c r="A91" s="21">
        <v>1932</v>
      </c>
      <c r="B91" s="77">
        <f aca="true" t="shared" si="17" ref="B91:H91">B83/(B57^0.5)</f>
        <v>0.24263182794975638</v>
      </c>
      <c r="C91" s="78">
        <f t="shared" si="17"/>
        <v>0.1976915539080467</v>
      </c>
      <c r="D91" s="78">
        <f t="shared" si="17"/>
        <v>0.12347383680963238</v>
      </c>
      <c r="E91" s="78">
        <f t="shared" si="17"/>
        <v>0.10023527396364723</v>
      </c>
      <c r="F91" s="87">
        <f t="shared" si="17"/>
        <v>0.24549699914021728</v>
      </c>
      <c r="G91" s="78">
        <f t="shared" si="17"/>
        <v>0.11782601967634761</v>
      </c>
      <c r="H91" s="79">
        <f t="shared" si="17"/>
        <v>0.10530324850231305</v>
      </c>
    </row>
  </sheetData>
  <mergeCells count="22">
    <mergeCell ref="A3:H3"/>
    <mergeCell ref="B4:H4"/>
    <mergeCell ref="A23:A25"/>
    <mergeCell ref="A59:A61"/>
    <mergeCell ref="B59:H60"/>
    <mergeCell ref="A5:A7"/>
    <mergeCell ref="B5:H6"/>
    <mergeCell ref="A14:A16"/>
    <mergeCell ref="A84:A86"/>
    <mergeCell ref="B84:H85"/>
    <mergeCell ref="A32:A34"/>
    <mergeCell ref="B23:H24"/>
    <mergeCell ref="B32:H33"/>
    <mergeCell ref="B50:H51"/>
    <mergeCell ref="A41:A43"/>
    <mergeCell ref="B41:H42"/>
    <mergeCell ref="A76:A78"/>
    <mergeCell ref="B76:H77"/>
    <mergeCell ref="A68:A70"/>
    <mergeCell ref="B68:H69"/>
    <mergeCell ref="B14:H15"/>
    <mergeCell ref="A50:A5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workbookViewId="0" topLeftCell="A1">
      <selection activeCell="A1" sqref="A1"/>
    </sheetView>
  </sheetViews>
  <sheetFormatPr defaultColWidth="11.5546875" defaultRowHeight="15"/>
  <cols>
    <col min="1" max="8" width="8.77734375" style="0" customWidth="1"/>
    <col min="9" max="23" width="10.77734375" style="0" customWidth="1"/>
    <col min="24" max="16384" width="8.88671875" style="0" customWidth="1"/>
  </cols>
  <sheetData>
    <row r="1" spans="1:8" ht="15">
      <c r="A1" s="82"/>
      <c r="B1" s="2"/>
      <c r="C1" s="2"/>
      <c r="D1" s="2"/>
      <c r="E1" s="2"/>
      <c r="F1" s="2"/>
      <c r="G1" s="2"/>
      <c r="H1" s="2"/>
    </row>
    <row r="2" spans="1:8" ht="15.75" thickBot="1">
      <c r="A2" s="2"/>
      <c r="B2" s="2"/>
      <c r="C2" s="2"/>
      <c r="D2" s="2"/>
      <c r="E2" s="2"/>
      <c r="F2" s="2"/>
      <c r="G2" s="2"/>
      <c r="H2" s="2"/>
    </row>
    <row r="3" spans="1:8" ht="18" customHeight="1" thickTop="1">
      <c r="A3" s="167" t="s">
        <v>86</v>
      </c>
      <c r="B3" s="168"/>
      <c r="C3" s="168"/>
      <c r="D3" s="168"/>
      <c r="E3" s="168"/>
      <c r="F3" s="168"/>
      <c r="G3" s="168"/>
      <c r="H3" s="168"/>
    </row>
    <row r="4" spans="1:8" ht="18" customHeight="1">
      <c r="A4" s="4"/>
      <c r="B4" s="183"/>
      <c r="C4" s="183"/>
      <c r="D4" s="183"/>
      <c r="E4" s="183"/>
      <c r="F4" s="183"/>
      <c r="G4" s="183"/>
      <c r="H4" s="183"/>
    </row>
    <row r="5" spans="1:8" ht="18" customHeight="1">
      <c r="A5" s="206"/>
      <c r="B5" s="193" t="s">
        <v>199</v>
      </c>
      <c r="C5" s="177"/>
      <c r="D5" s="186"/>
      <c r="E5" s="186"/>
      <c r="F5" s="186"/>
      <c r="G5" s="186"/>
      <c r="H5" s="194"/>
    </row>
    <row r="6" spans="1:8" ht="18" customHeight="1">
      <c r="A6" s="207"/>
      <c r="B6" s="195"/>
      <c r="C6" s="178"/>
      <c r="D6" s="178"/>
      <c r="E6" s="178"/>
      <c r="F6" s="178"/>
      <c r="G6" s="178"/>
      <c r="H6" s="196"/>
    </row>
    <row r="7" spans="1:8" ht="18" customHeight="1">
      <c r="A7" s="176"/>
      <c r="B7" s="34" t="s">
        <v>75</v>
      </c>
      <c r="C7" s="33" t="s">
        <v>76</v>
      </c>
      <c r="D7" s="33" t="s">
        <v>77</v>
      </c>
      <c r="E7" s="33" t="s">
        <v>78</v>
      </c>
      <c r="F7" s="33" t="s">
        <v>79</v>
      </c>
      <c r="G7" s="33" t="s">
        <v>80</v>
      </c>
      <c r="H7" s="35" t="s">
        <v>81</v>
      </c>
    </row>
    <row r="8" spans="1:8" ht="18" customHeight="1">
      <c r="A8" s="177" t="s">
        <v>70</v>
      </c>
      <c r="B8" s="186"/>
      <c r="C8" s="186"/>
      <c r="D8" s="186"/>
      <c r="E8" s="186"/>
      <c r="F8" s="186"/>
      <c r="G8" s="186"/>
      <c r="H8" s="194"/>
    </row>
    <row r="9" spans="1:8" ht="4.5" customHeight="1">
      <c r="A9" s="10"/>
      <c r="B9" s="36"/>
      <c r="C9" s="12"/>
      <c r="D9" s="12"/>
      <c r="E9" s="12"/>
      <c r="F9" s="26"/>
      <c r="G9" s="26"/>
      <c r="H9" s="50"/>
    </row>
    <row r="10" spans="1:8" ht="18" customHeight="1">
      <c r="A10" s="13">
        <v>1912</v>
      </c>
      <c r="B10" s="38">
        <v>0.4421769</v>
      </c>
      <c r="C10" s="39">
        <v>0.6792453</v>
      </c>
      <c r="D10" s="39">
        <v>0.7021739</v>
      </c>
      <c r="E10" s="39">
        <v>0.680261</v>
      </c>
      <c r="F10" s="39">
        <v>0.5228758</v>
      </c>
      <c r="G10" s="39">
        <v>0.2965035</v>
      </c>
      <c r="H10" s="40">
        <v>0.1548223</v>
      </c>
    </row>
    <row r="11" spans="1:8" ht="18" customHeight="1">
      <c r="A11" s="13">
        <v>1922</v>
      </c>
      <c r="B11" s="38">
        <v>0.5273438</v>
      </c>
      <c r="C11" s="39">
        <v>0.6850095</v>
      </c>
      <c r="D11" s="39">
        <v>0.7249757</v>
      </c>
      <c r="E11" s="39">
        <v>0.6712329</v>
      </c>
      <c r="F11" s="39">
        <v>0.5392768</v>
      </c>
      <c r="G11" s="39">
        <v>0.3463811</v>
      </c>
      <c r="H11" s="40">
        <v>0.189759</v>
      </c>
    </row>
    <row r="12" spans="1:8" ht="18" customHeight="1">
      <c r="A12" s="13">
        <v>1927</v>
      </c>
      <c r="B12" s="38">
        <v>0.4426752</v>
      </c>
      <c r="C12" s="39">
        <v>0.6916933</v>
      </c>
      <c r="D12" s="39">
        <v>0.757548</v>
      </c>
      <c r="E12" s="39">
        <v>0.6935769</v>
      </c>
      <c r="F12" s="39">
        <v>0.5546434</v>
      </c>
      <c r="G12" s="39">
        <v>0.3726261</v>
      </c>
      <c r="H12" s="40">
        <v>0.1620915</v>
      </c>
    </row>
    <row r="13" spans="1:8" ht="18" customHeight="1">
      <c r="A13" s="13">
        <v>1932</v>
      </c>
      <c r="B13" s="38">
        <v>0.3948127</v>
      </c>
      <c r="C13" s="39">
        <v>0.692691</v>
      </c>
      <c r="D13" s="39">
        <v>0.7418789</v>
      </c>
      <c r="E13" s="39">
        <v>0.6936288</v>
      </c>
      <c r="F13" s="39">
        <v>0.5767196</v>
      </c>
      <c r="G13" s="39">
        <v>0.401305</v>
      </c>
      <c r="H13" s="40">
        <v>0.204646</v>
      </c>
    </row>
    <row r="14" spans="1:8" ht="18" customHeight="1">
      <c r="A14" s="177" t="s">
        <v>190</v>
      </c>
      <c r="B14" s="186"/>
      <c r="C14" s="186"/>
      <c r="D14" s="186"/>
      <c r="E14" s="186"/>
      <c r="F14" s="186"/>
      <c r="G14" s="186"/>
      <c r="H14" s="194"/>
    </row>
    <row r="15" spans="1:8" ht="4.5" customHeight="1">
      <c r="A15" s="10"/>
      <c r="B15" s="36"/>
      <c r="C15" s="12"/>
      <c r="D15" s="12"/>
      <c r="E15" s="12"/>
      <c r="F15" s="26"/>
      <c r="G15" s="26"/>
      <c r="H15" s="50"/>
    </row>
    <row r="16" spans="1:8" ht="18" customHeight="1">
      <c r="A16" s="13">
        <v>1912</v>
      </c>
      <c r="B16" s="38">
        <v>0.3375</v>
      </c>
      <c r="C16" s="39">
        <v>0.6959065</v>
      </c>
      <c r="D16" s="39">
        <v>0.7192982</v>
      </c>
      <c r="E16" s="39">
        <v>0.787062</v>
      </c>
      <c r="F16" s="39">
        <v>0.669746</v>
      </c>
      <c r="G16" s="39">
        <v>0.480826</v>
      </c>
      <c r="H16" s="40">
        <v>0.3311258</v>
      </c>
    </row>
    <row r="17" spans="1:8" ht="18" customHeight="1">
      <c r="A17" s="13">
        <v>1922</v>
      </c>
      <c r="B17" s="38">
        <v>0.4528302</v>
      </c>
      <c r="C17" s="39">
        <v>0.7060932</v>
      </c>
      <c r="D17" s="39">
        <v>0.7763371</v>
      </c>
      <c r="E17" s="39">
        <v>0.7625</v>
      </c>
      <c r="F17" s="39">
        <v>0.6861314</v>
      </c>
      <c r="G17" s="39">
        <v>0.5637982</v>
      </c>
      <c r="H17" s="40">
        <v>0.392</v>
      </c>
    </row>
    <row r="18" spans="1:8" ht="18" customHeight="1">
      <c r="A18" s="13">
        <v>1927</v>
      </c>
      <c r="B18" s="38">
        <v>0.4375</v>
      </c>
      <c r="C18" s="39">
        <v>0.7402598</v>
      </c>
      <c r="D18" s="39">
        <v>0.8365384</v>
      </c>
      <c r="E18" s="39">
        <v>0.804428</v>
      </c>
      <c r="F18" s="39">
        <v>0.7070447</v>
      </c>
      <c r="G18" s="39">
        <v>0.6139657</v>
      </c>
      <c r="H18" s="40">
        <v>0.3780919</v>
      </c>
    </row>
    <row r="19" spans="1:8" ht="18" customHeight="1">
      <c r="A19" s="13">
        <v>1932</v>
      </c>
      <c r="B19" s="38">
        <v>0.2923976</v>
      </c>
      <c r="C19" s="39">
        <v>0.7358491</v>
      </c>
      <c r="D19" s="39">
        <v>0.8406504</v>
      </c>
      <c r="E19" s="39">
        <v>0.801259</v>
      </c>
      <c r="F19" s="39">
        <v>0.7438922</v>
      </c>
      <c r="G19" s="39">
        <v>0.6378924</v>
      </c>
      <c r="H19" s="40">
        <v>0.4127424</v>
      </c>
    </row>
    <row r="20" spans="1:8" ht="18" customHeight="1">
      <c r="A20" s="177" t="s">
        <v>191</v>
      </c>
      <c r="B20" s="186"/>
      <c r="C20" s="186"/>
      <c r="D20" s="186"/>
      <c r="E20" s="186"/>
      <c r="F20" s="186"/>
      <c r="G20" s="186"/>
      <c r="H20" s="194"/>
    </row>
    <row r="21" spans="1:8" ht="4.5" customHeight="1">
      <c r="A21" s="10"/>
      <c r="B21" s="36"/>
      <c r="C21" s="12"/>
      <c r="D21" s="12"/>
      <c r="E21" s="12"/>
      <c r="F21" s="26"/>
      <c r="G21" s="26"/>
      <c r="H21" s="50"/>
    </row>
    <row r="22" spans="1:8" ht="18" customHeight="1">
      <c r="A22" s="13">
        <v>1912</v>
      </c>
      <c r="B22" s="38">
        <v>0.5671642</v>
      </c>
      <c r="C22" s="39">
        <v>0.6598639</v>
      </c>
      <c r="D22" s="39">
        <v>0.6742857</v>
      </c>
      <c r="E22" s="39">
        <v>0.5165289</v>
      </c>
      <c r="F22" s="39">
        <v>0.3313253</v>
      </c>
      <c r="G22" s="39">
        <v>0.1303191</v>
      </c>
      <c r="H22" s="40">
        <v>0.0452675</v>
      </c>
    </row>
    <row r="23" spans="1:8" ht="18" customHeight="1">
      <c r="A23" s="13">
        <v>1922</v>
      </c>
      <c r="B23" s="38">
        <v>0.58</v>
      </c>
      <c r="C23" s="39">
        <v>0.6612903</v>
      </c>
      <c r="D23" s="39">
        <v>0.6480582</v>
      </c>
      <c r="E23" s="39">
        <v>0.5128205</v>
      </c>
      <c r="F23" s="39">
        <v>0.3209302</v>
      </c>
      <c r="G23" s="39">
        <v>0.1308824</v>
      </c>
      <c r="H23" s="40">
        <v>0.0676328</v>
      </c>
    </row>
    <row r="24" spans="1:8" ht="18" customHeight="1">
      <c r="A24" s="13">
        <v>1927</v>
      </c>
      <c r="B24" s="38">
        <v>0.448052</v>
      </c>
      <c r="C24" s="39">
        <v>0.6446541</v>
      </c>
      <c r="D24" s="39">
        <v>0.6524521</v>
      </c>
      <c r="E24" s="39">
        <v>0.497553</v>
      </c>
      <c r="F24" s="39">
        <v>0.3286624</v>
      </c>
      <c r="G24" s="39">
        <v>0.1341146</v>
      </c>
      <c r="H24" s="40">
        <v>0.0352697</v>
      </c>
    </row>
    <row r="25" spans="1:8" ht="18" customHeight="1">
      <c r="A25" s="13">
        <v>1932</v>
      </c>
      <c r="B25" s="38">
        <v>0.4943182</v>
      </c>
      <c r="C25" s="39">
        <v>0.6443662</v>
      </c>
      <c r="D25" s="39">
        <v>0.6259542</v>
      </c>
      <c r="E25" s="39">
        <v>0.5209235</v>
      </c>
      <c r="F25" s="39">
        <v>0.3542601</v>
      </c>
      <c r="G25" s="39">
        <v>0.1784583</v>
      </c>
      <c r="H25" s="40">
        <v>0.0662983</v>
      </c>
    </row>
    <row r="26" spans="1:8" ht="4.5" customHeight="1">
      <c r="A26" s="16"/>
      <c r="B26" s="41"/>
      <c r="C26" s="17"/>
      <c r="D26" s="17"/>
      <c r="E26" s="17"/>
      <c r="F26" s="17"/>
      <c r="G26" s="17"/>
      <c r="H26" s="42"/>
    </row>
  </sheetData>
  <mergeCells count="7">
    <mergeCell ref="A20:H20"/>
    <mergeCell ref="A8:H8"/>
    <mergeCell ref="A3:H3"/>
    <mergeCell ref="B4:H4"/>
    <mergeCell ref="A5:A7"/>
    <mergeCell ref="B5:H6"/>
    <mergeCell ref="A14:H1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A1" sqref="A1"/>
    </sheetView>
  </sheetViews>
  <sheetFormatPr defaultColWidth="11.5546875" defaultRowHeight="15"/>
  <cols>
    <col min="1" max="9" width="8.77734375" style="0" customWidth="1"/>
    <col min="10" max="10" width="9.77734375" style="0" customWidth="1"/>
    <col min="11" max="25" width="10.77734375" style="0" customWidth="1"/>
    <col min="26" max="16384" width="8.88671875" style="0" customWidth="1"/>
  </cols>
  <sheetData>
    <row r="1" spans="1:10" ht="15">
      <c r="A1" s="82"/>
      <c r="B1" s="2"/>
      <c r="C1" s="2"/>
      <c r="D1" s="2"/>
      <c r="E1" s="2"/>
      <c r="F1" s="2"/>
      <c r="G1" s="2"/>
      <c r="H1" s="2"/>
      <c r="I1" s="2"/>
      <c r="J1" s="2"/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8" customHeight="1" thickTop="1">
      <c r="A3" s="167" t="s">
        <v>200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1" ht="18" customHeight="1">
      <c r="A4" s="4"/>
      <c r="B4" s="183"/>
      <c r="C4" s="183"/>
      <c r="D4" s="183"/>
      <c r="E4" s="183"/>
      <c r="F4" s="183"/>
      <c r="G4" s="183"/>
      <c r="H4" s="183"/>
      <c r="I4" s="183"/>
      <c r="J4" s="183"/>
      <c r="K4" s="85"/>
    </row>
    <row r="5" spans="1:10" ht="18" customHeight="1">
      <c r="A5" s="206"/>
      <c r="B5" s="193" t="s">
        <v>104</v>
      </c>
      <c r="C5" s="177"/>
      <c r="D5" s="177"/>
      <c r="E5" s="177"/>
      <c r="F5" s="186"/>
      <c r="G5" s="186"/>
      <c r="H5" s="186"/>
      <c r="I5" s="186"/>
      <c r="J5" s="194"/>
    </row>
    <row r="6" spans="1:10" ht="18" customHeight="1">
      <c r="A6" s="207"/>
      <c r="B6" s="195"/>
      <c r="C6" s="178"/>
      <c r="D6" s="178"/>
      <c r="E6" s="178"/>
      <c r="F6" s="178"/>
      <c r="G6" s="178"/>
      <c r="H6" s="178"/>
      <c r="I6" s="178"/>
      <c r="J6" s="196"/>
    </row>
    <row r="7" spans="1:10" ht="18" customHeight="1">
      <c r="A7" s="176"/>
      <c r="B7" s="34" t="s">
        <v>106</v>
      </c>
      <c r="C7" s="33" t="s">
        <v>95</v>
      </c>
      <c r="D7" s="33" t="s">
        <v>96</v>
      </c>
      <c r="E7" s="33" t="s">
        <v>97</v>
      </c>
      <c r="F7" s="33" t="s">
        <v>98</v>
      </c>
      <c r="G7" s="33" t="s">
        <v>99</v>
      </c>
      <c r="H7" s="33" t="s">
        <v>100</v>
      </c>
      <c r="I7" s="33" t="s">
        <v>101</v>
      </c>
      <c r="J7" s="35" t="s">
        <v>102</v>
      </c>
    </row>
    <row r="8" spans="1:10" ht="4.5" customHeight="1">
      <c r="A8" s="10"/>
      <c r="B8" s="36"/>
      <c r="C8" s="12"/>
      <c r="D8" s="12"/>
      <c r="E8" s="12"/>
      <c r="F8" s="12"/>
      <c r="G8" s="12"/>
      <c r="H8" s="26"/>
      <c r="I8" s="26"/>
      <c r="J8" s="50"/>
    </row>
    <row r="9" spans="1:10" ht="18" customHeight="1">
      <c r="A9" s="13">
        <v>1912</v>
      </c>
      <c r="B9" s="38">
        <f>0.5*B27/TableA1!$F9</f>
        <v>0</v>
      </c>
      <c r="C9" s="39">
        <f>0.1*C27/TableA1!$F9</f>
        <v>0</v>
      </c>
      <c r="D9" s="39">
        <f>0.1*D27/TableA1!$F9</f>
        <v>0</v>
      </c>
      <c r="E9" s="39">
        <f>0.1*E27/TableA1!$F9</f>
        <v>0.0015226768162937131</v>
      </c>
      <c r="F9" s="39">
        <f>0.1*F27/TableA1!$F9</f>
        <v>0.016653460187138994</v>
      </c>
      <c r="G9" s="39">
        <f>0.05*G27/TableA1!$F9</f>
        <v>0.05555039317387357</v>
      </c>
      <c r="H9" s="39">
        <f>0.04*H27/TableA1!$F9</f>
        <v>0.28965505887178083</v>
      </c>
      <c r="I9" s="39">
        <f>0.009*I27/TableA1!$F9</f>
        <v>0.38292187588780724</v>
      </c>
      <c r="J9" s="40">
        <f>0.001*J27/TableA1!$F9</f>
        <v>0.2521219956523378</v>
      </c>
    </row>
    <row r="10" spans="1:10" ht="18" customHeight="1">
      <c r="A10" s="13">
        <v>1922</v>
      </c>
      <c r="B10" s="38">
        <f>0.5*B28/TableA1!$F10</f>
        <v>0</v>
      </c>
      <c r="C10" s="39">
        <f>0.1*C28/TableA1!$F10</f>
        <v>0</v>
      </c>
      <c r="D10" s="39">
        <f>0.1*D28/TableA1!$F10</f>
        <v>0.0002121876265921443</v>
      </c>
      <c r="E10" s="39">
        <f>0.1*E28/TableA1!$F10</f>
        <v>0.005829151336262451</v>
      </c>
      <c r="F10" s="39">
        <f>0.1*F28/TableA1!$F10</f>
        <v>0.0329508780038259</v>
      </c>
      <c r="G10" s="39">
        <f>0.05*G28/TableA1!$F10</f>
        <v>0.0702500334329925</v>
      </c>
      <c r="H10" s="39">
        <f>0.04*H28/TableA1!$F10</f>
        <v>0.2834639330907106</v>
      </c>
      <c r="I10" s="39">
        <f>0.009*I28/TableA1!$F10</f>
        <v>0.33309050210184565</v>
      </c>
      <c r="J10" s="40">
        <f>0.001*J28/TableA1!$F10</f>
        <v>0.2680984568859304</v>
      </c>
    </row>
    <row r="11" spans="1:10" ht="18" customHeight="1">
      <c r="A11" s="13">
        <v>1927</v>
      </c>
      <c r="B11" s="38">
        <f>0.5*B29/TableA1!$F11</f>
        <v>0</v>
      </c>
      <c r="C11" s="39">
        <f>0.1*C29/TableA1!$F11</f>
        <v>0</v>
      </c>
      <c r="D11" s="39">
        <f>0.1*D29/TableA1!$F11</f>
        <v>7.859080394354764E-05</v>
      </c>
      <c r="E11" s="39">
        <f>0.1*E29/TableA1!$F11</f>
        <v>0.0066059151422176885</v>
      </c>
      <c r="F11" s="39">
        <f>0.1*F29/TableA1!$F11</f>
        <v>0.03367989924935691</v>
      </c>
      <c r="G11" s="39">
        <f>0.05*G29/TableA1!$F11</f>
        <v>0.07184159193645576</v>
      </c>
      <c r="H11" s="39">
        <f>0.04*H29/TableA1!$F11</f>
        <v>0.29473666105955815</v>
      </c>
      <c r="I11" s="39">
        <f>0.009*I29/TableA1!$F11</f>
        <v>0.3623707090771017</v>
      </c>
      <c r="J11" s="40">
        <f>0.001*J29/TableA1!$F11</f>
        <v>0.2297769558913399</v>
      </c>
    </row>
    <row r="12" spans="1:10" ht="18" customHeight="1">
      <c r="A12" s="13">
        <v>1932</v>
      </c>
      <c r="B12" s="38">
        <f>0.5*B30/TableA1!$F12</f>
        <v>0</v>
      </c>
      <c r="C12" s="39">
        <f>0.1*C30/TableA1!$F12</f>
        <v>0</v>
      </c>
      <c r="D12" s="39">
        <f>0.1*D30/TableA1!$F12</f>
        <v>0.002736902049839456</v>
      </c>
      <c r="E12" s="39">
        <f>0.1*E30/TableA1!$F12</f>
        <v>0.013540949754138741</v>
      </c>
      <c r="F12" s="39">
        <f>0.1*F30/TableA1!$F12</f>
        <v>0.04776987865725015</v>
      </c>
      <c r="G12" s="39">
        <f>0.05*G30/TableA1!$F12</f>
        <v>0.08601664311351251</v>
      </c>
      <c r="H12" s="39">
        <f>0.04*H30/TableA1!$F12</f>
        <v>0.27803799740157287</v>
      </c>
      <c r="I12" s="39">
        <f>0.009*I30/TableA1!$F12</f>
        <v>0.30984754323145314</v>
      </c>
      <c r="J12" s="40">
        <f>0.001*J30/TableA1!$F12</f>
        <v>0.25735815370282594</v>
      </c>
    </row>
    <row r="13" spans="1:10" ht="4.5" customHeight="1">
      <c r="A13" s="13"/>
      <c r="B13" s="47"/>
      <c r="C13" s="48"/>
      <c r="D13" s="48"/>
      <c r="E13" s="48"/>
      <c r="F13" s="48"/>
      <c r="G13" s="48"/>
      <c r="H13" s="48"/>
      <c r="I13" s="48"/>
      <c r="J13" s="46"/>
    </row>
    <row r="14" spans="1:10" ht="18" customHeight="1">
      <c r="A14" s="206"/>
      <c r="B14" s="193" t="s">
        <v>103</v>
      </c>
      <c r="C14" s="177"/>
      <c r="D14" s="177"/>
      <c r="E14" s="177"/>
      <c r="F14" s="186"/>
      <c r="G14" s="186"/>
      <c r="H14" s="186"/>
      <c r="I14" s="186"/>
      <c r="J14" s="194"/>
    </row>
    <row r="15" spans="1:10" ht="18" customHeight="1">
      <c r="A15" s="207"/>
      <c r="B15" s="195"/>
      <c r="C15" s="178"/>
      <c r="D15" s="178"/>
      <c r="E15" s="178"/>
      <c r="F15" s="178"/>
      <c r="G15" s="178"/>
      <c r="H15" s="178"/>
      <c r="I15" s="178"/>
      <c r="J15" s="196"/>
    </row>
    <row r="16" spans="1:10" ht="18" customHeight="1">
      <c r="A16" s="176"/>
      <c r="B16" s="34" t="s">
        <v>107</v>
      </c>
      <c r="C16" s="33" t="s">
        <v>94</v>
      </c>
      <c r="D16" s="33" t="s">
        <v>87</v>
      </c>
      <c r="E16" s="33" t="s">
        <v>88</v>
      </c>
      <c r="F16" s="33" t="s">
        <v>89</v>
      </c>
      <c r="G16" s="33" t="s">
        <v>90</v>
      </c>
      <c r="H16" s="33" t="s">
        <v>91</v>
      </c>
      <c r="I16" s="33" t="s">
        <v>92</v>
      </c>
      <c r="J16" s="35" t="s">
        <v>93</v>
      </c>
    </row>
    <row r="17" spans="1:10" ht="4.5" customHeight="1">
      <c r="A17" s="10"/>
      <c r="B17" s="36"/>
      <c r="C17" s="12"/>
      <c r="D17" s="12"/>
      <c r="E17" s="12"/>
      <c r="F17" s="12"/>
      <c r="G17" s="12"/>
      <c r="H17" s="26"/>
      <c r="I17" s="26"/>
      <c r="J17" s="50"/>
    </row>
    <row r="18" spans="1:10" ht="18" customHeight="1">
      <c r="A18" s="13">
        <v>1912</v>
      </c>
      <c r="B18" s="83">
        <v>0</v>
      </c>
      <c r="C18" s="84">
        <v>0</v>
      </c>
      <c r="D18" s="48">
        <v>0</v>
      </c>
      <c r="E18" s="48">
        <v>0</v>
      </c>
      <c r="F18" s="48">
        <v>1630</v>
      </c>
      <c r="G18" s="48">
        <v>17071</v>
      </c>
      <c r="H18" s="48">
        <v>89357</v>
      </c>
      <c r="I18" s="48">
        <v>799388</v>
      </c>
      <c r="J18" s="46">
        <v>4127106</v>
      </c>
    </row>
    <row r="19" spans="1:10" ht="18" customHeight="1">
      <c r="A19" s="13">
        <v>1922</v>
      </c>
      <c r="B19" s="83">
        <v>0</v>
      </c>
      <c r="C19" s="84">
        <v>0</v>
      </c>
      <c r="D19" s="48">
        <v>0</v>
      </c>
      <c r="E19" s="48">
        <v>853</v>
      </c>
      <c r="F19" s="48">
        <v>6698</v>
      </c>
      <c r="G19" s="48">
        <v>39308</v>
      </c>
      <c r="H19" s="48">
        <v>143424</v>
      </c>
      <c r="I19" s="48">
        <v>1043066</v>
      </c>
      <c r="J19" s="46">
        <v>5000355</v>
      </c>
    </row>
    <row r="20" spans="1:10" ht="18" customHeight="1">
      <c r="A20" s="13">
        <v>1927</v>
      </c>
      <c r="B20" s="83">
        <v>0</v>
      </c>
      <c r="C20" s="84">
        <v>0</v>
      </c>
      <c r="D20" s="48">
        <v>0</v>
      </c>
      <c r="E20" s="48">
        <v>956</v>
      </c>
      <c r="F20" s="48">
        <v>11276</v>
      </c>
      <c r="G20" s="48">
        <v>59466</v>
      </c>
      <c r="H20" s="48">
        <v>216157</v>
      </c>
      <c r="I20" s="48">
        <v>1630855</v>
      </c>
      <c r="J20" s="46">
        <v>8379278</v>
      </c>
    </row>
    <row r="21" spans="1:10" ht="18" customHeight="1">
      <c r="A21" s="13">
        <v>1932</v>
      </c>
      <c r="B21" s="83">
        <v>0</v>
      </c>
      <c r="C21" s="84">
        <v>0</v>
      </c>
      <c r="D21" s="48">
        <v>0</v>
      </c>
      <c r="E21" s="48">
        <v>7396</v>
      </c>
      <c r="F21" s="48">
        <v>23622</v>
      </c>
      <c r="G21" s="48">
        <v>100377</v>
      </c>
      <c r="H21" s="48">
        <v>312066</v>
      </c>
      <c r="I21" s="48">
        <v>1849830</v>
      </c>
      <c r="J21" s="46">
        <v>9420278</v>
      </c>
    </row>
    <row r="22" spans="1:10" ht="4.5" customHeight="1">
      <c r="A22" s="13"/>
      <c r="B22" s="47"/>
      <c r="C22" s="48"/>
      <c r="D22" s="48"/>
      <c r="E22" s="48"/>
      <c r="F22" s="48"/>
      <c r="G22" s="48"/>
      <c r="H22" s="48"/>
      <c r="I22" s="48"/>
      <c r="J22" s="46"/>
    </row>
    <row r="23" spans="1:10" ht="18" customHeight="1">
      <c r="A23" s="206"/>
      <c r="B23" s="193" t="s">
        <v>201</v>
      </c>
      <c r="C23" s="177"/>
      <c r="D23" s="177"/>
      <c r="E23" s="177"/>
      <c r="F23" s="186"/>
      <c r="G23" s="186"/>
      <c r="H23" s="186"/>
      <c r="I23" s="186"/>
      <c r="J23" s="194"/>
    </row>
    <row r="24" spans="1:10" ht="18" customHeight="1">
      <c r="A24" s="207"/>
      <c r="B24" s="195"/>
      <c r="C24" s="178"/>
      <c r="D24" s="178"/>
      <c r="E24" s="178"/>
      <c r="F24" s="178"/>
      <c r="G24" s="178"/>
      <c r="H24" s="178"/>
      <c r="I24" s="178"/>
      <c r="J24" s="196"/>
    </row>
    <row r="25" spans="1:10" ht="18" customHeight="1">
      <c r="A25" s="176"/>
      <c r="B25" s="34" t="s">
        <v>106</v>
      </c>
      <c r="C25" s="33" t="s">
        <v>95</v>
      </c>
      <c r="D25" s="33" t="s">
        <v>96</v>
      </c>
      <c r="E25" s="33" t="s">
        <v>97</v>
      </c>
      <c r="F25" s="33" t="s">
        <v>98</v>
      </c>
      <c r="G25" s="33" t="s">
        <v>99</v>
      </c>
      <c r="H25" s="33" t="s">
        <v>100</v>
      </c>
      <c r="I25" s="33" t="s">
        <v>101</v>
      </c>
      <c r="J25" s="35" t="s">
        <v>102</v>
      </c>
    </row>
    <row r="26" spans="1:10" ht="4.5" customHeight="1">
      <c r="A26" s="10"/>
      <c r="B26" s="36"/>
      <c r="C26" s="12"/>
      <c r="D26" s="12"/>
      <c r="E26" s="12"/>
      <c r="F26" s="12"/>
      <c r="G26" s="12"/>
      <c r="H26" s="26"/>
      <c r="I26" s="26"/>
      <c r="J26" s="50"/>
    </row>
    <row r="27" spans="1:10" ht="18" customHeight="1">
      <c r="A27" s="13">
        <v>1912</v>
      </c>
      <c r="B27" s="83">
        <v>0</v>
      </c>
      <c r="C27" s="84">
        <v>0</v>
      </c>
      <c r="D27" s="48">
        <v>0</v>
      </c>
      <c r="E27" s="48">
        <v>568.8992248</v>
      </c>
      <c r="F27" s="48">
        <v>6222.029842</v>
      </c>
      <c r="G27" s="48">
        <v>41509.23594</v>
      </c>
      <c r="H27" s="48">
        <v>270550.7444</v>
      </c>
      <c r="I27" s="48">
        <v>1589627.162</v>
      </c>
      <c r="J27" s="46">
        <v>9419727.571</v>
      </c>
    </row>
    <row r="28" spans="1:10" ht="18" customHeight="1">
      <c r="A28" s="13">
        <v>1922</v>
      </c>
      <c r="B28" s="83">
        <v>0</v>
      </c>
      <c r="C28" s="84">
        <v>0</v>
      </c>
      <c r="D28" s="48">
        <v>114.3210079</v>
      </c>
      <c r="E28" s="48">
        <v>3140.590555</v>
      </c>
      <c r="F28" s="48">
        <v>17753.05019</v>
      </c>
      <c r="G28" s="48">
        <v>75697.6715</v>
      </c>
      <c r="H28" s="48">
        <v>381806.9302</v>
      </c>
      <c r="I28" s="48">
        <v>1994002.642</v>
      </c>
      <c r="J28" s="46">
        <v>14444426.52</v>
      </c>
    </row>
    <row r="29" spans="1:10" ht="18" customHeight="1">
      <c r="A29" s="13">
        <v>1927</v>
      </c>
      <c r="B29" s="83">
        <v>0</v>
      </c>
      <c r="C29" s="84">
        <v>0</v>
      </c>
      <c r="D29" s="48">
        <v>63.34412431</v>
      </c>
      <c r="E29" s="48">
        <v>5324.362253</v>
      </c>
      <c r="F29" s="48">
        <v>27145.97151</v>
      </c>
      <c r="G29" s="48">
        <v>115808.5298</v>
      </c>
      <c r="H29" s="48">
        <v>593893.7751</v>
      </c>
      <c r="I29" s="48">
        <v>3245227.755</v>
      </c>
      <c r="J29" s="46">
        <v>18520004.03</v>
      </c>
    </row>
    <row r="30" spans="1:10" ht="18" customHeight="1">
      <c r="A30" s="13">
        <v>1932</v>
      </c>
      <c r="B30" s="83">
        <v>0</v>
      </c>
      <c r="C30" s="84">
        <v>0</v>
      </c>
      <c r="D30" s="48">
        <v>2850.412363</v>
      </c>
      <c r="E30" s="48">
        <v>14102.54729</v>
      </c>
      <c r="F30" s="48">
        <v>49751.08726</v>
      </c>
      <c r="G30" s="48">
        <v>179168.1971</v>
      </c>
      <c r="H30" s="48">
        <v>723923.3728</v>
      </c>
      <c r="I30" s="48">
        <v>3585535.161</v>
      </c>
      <c r="J30" s="46">
        <v>26803182.93</v>
      </c>
    </row>
    <row r="31" spans="1:10" ht="4.5" customHeight="1">
      <c r="A31" s="16"/>
      <c r="B31" s="41"/>
      <c r="C31" s="17"/>
      <c r="D31" s="17"/>
      <c r="E31" s="17"/>
      <c r="F31" s="17"/>
      <c r="G31" s="17"/>
      <c r="H31" s="17"/>
      <c r="I31" s="17"/>
      <c r="J31" s="42"/>
    </row>
    <row r="32" spans="1:10" ht="18" customHeight="1">
      <c r="A32" s="206"/>
      <c r="B32" s="193" t="s">
        <v>105</v>
      </c>
      <c r="C32" s="177"/>
      <c r="D32" s="177"/>
      <c r="E32" s="177"/>
      <c r="F32" s="186"/>
      <c r="G32" s="186"/>
      <c r="H32" s="186"/>
      <c r="I32" s="186"/>
      <c r="J32" s="194"/>
    </row>
    <row r="33" spans="1:10" ht="18" customHeight="1">
      <c r="A33" s="207"/>
      <c r="B33" s="195"/>
      <c r="C33" s="178"/>
      <c r="D33" s="178"/>
      <c r="E33" s="178"/>
      <c r="F33" s="178"/>
      <c r="G33" s="178"/>
      <c r="H33" s="178"/>
      <c r="I33" s="178"/>
      <c r="J33" s="196"/>
    </row>
    <row r="34" spans="1:10" ht="18" customHeight="1">
      <c r="A34" s="176"/>
      <c r="B34" s="34" t="s">
        <v>106</v>
      </c>
      <c r="C34" s="33" t="s">
        <v>95</v>
      </c>
      <c r="D34" s="33" t="s">
        <v>96</v>
      </c>
      <c r="E34" s="33" t="s">
        <v>97</v>
      </c>
      <c r="F34" s="33" t="s">
        <v>98</v>
      </c>
      <c r="G34" s="33" t="s">
        <v>99</v>
      </c>
      <c r="H34" s="33" t="s">
        <v>100</v>
      </c>
      <c r="I34" s="33" t="s">
        <v>101</v>
      </c>
      <c r="J34" s="35" t="s">
        <v>102</v>
      </c>
    </row>
    <row r="35" spans="1:10" ht="4.5" customHeight="1">
      <c r="A35" s="10"/>
      <c r="B35" s="36"/>
      <c r="C35" s="12"/>
      <c r="D35" s="12"/>
      <c r="E35" s="12"/>
      <c r="F35" s="12"/>
      <c r="G35" s="12"/>
      <c r="H35" s="26"/>
      <c r="I35" s="26"/>
      <c r="J35" s="50"/>
    </row>
    <row r="36" spans="1:10" ht="18" customHeight="1">
      <c r="A36" s="13">
        <v>1912</v>
      </c>
      <c r="B36" s="73">
        <v>52.93125</v>
      </c>
      <c r="C36" s="74">
        <v>53.20845</v>
      </c>
      <c r="D36" s="74">
        <v>52.93467</v>
      </c>
      <c r="E36" s="74">
        <v>52.30473</v>
      </c>
      <c r="F36" s="74">
        <v>54.67311</v>
      </c>
      <c r="G36" s="74">
        <v>61.41346</v>
      </c>
      <c r="H36" s="74">
        <v>66.70258</v>
      </c>
      <c r="I36" s="74">
        <v>69.21116</v>
      </c>
      <c r="J36" s="75">
        <v>70.26923</v>
      </c>
    </row>
    <row r="37" spans="1:10" ht="18" customHeight="1">
      <c r="A37" s="13">
        <v>1922</v>
      </c>
      <c r="B37" s="73">
        <v>54.83843</v>
      </c>
      <c r="C37" s="74">
        <v>55.01964</v>
      </c>
      <c r="D37" s="74">
        <v>55.45061</v>
      </c>
      <c r="E37" s="74">
        <v>55.78147</v>
      </c>
      <c r="F37" s="74">
        <v>58.75398</v>
      </c>
      <c r="G37" s="74">
        <v>63.01544</v>
      </c>
      <c r="H37" s="74">
        <v>66.05048</v>
      </c>
      <c r="I37" s="74">
        <v>68.36318</v>
      </c>
      <c r="J37" s="75">
        <v>71.4</v>
      </c>
    </row>
    <row r="38" spans="1:10" ht="18" customHeight="1">
      <c r="A38" s="13">
        <v>1927</v>
      </c>
      <c r="B38" s="73">
        <v>56.53684</v>
      </c>
      <c r="C38" s="74">
        <v>56.19915</v>
      </c>
      <c r="D38" s="74">
        <v>56.63048</v>
      </c>
      <c r="E38" s="74">
        <v>56.37134</v>
      </c>
      <c r="F38" s="74">
        <v>58.08516</v>
      </c>
      <c r="G38" s="74">
        <v>62.35469</v>
      </c>
      <c r="H38" s="74">
        <v>65.73507</v>
      </c>
      <c r="I38" s="74">
        <v>68.60728</v>
      </c>
      <c r="J38" s="75">
        <v>67.79166</v>
      </c>
    </row>
    <row r="39" spans="1:10" ht="18" customHeight="1">
      <c r="A39" s="13">
        <v>1932</v>
      </c>
      <c r="B39" s="73">
        <v>55.99572</v>
      </c>
      <c r="C39" s="74">
        <v>55.84583</v>
      </c>
      <c r="D39" s="74">
        <v>56.99133</v>
      </c>
      <c r="E39" s="74">
        <v>57.27742</v>
      </c>
      <c r="F39" s="74">
        <v>60.47531</v>
      </c>
      <c r="G39" s="74">
        <v>64.31374</v>
      </c>
      <c r="H39" s="74">
        <v>67.32009</v>
      </c>
      <c r="I39" s="74">
        <v>70.05742</v>
      </c>
      <c r="J39" s="75">
        <v>72.70834</v>
      </c>
    </row>
    <row r="40" spans="1:10" ht="4.5" customHeight="1">
      <c r="A40" s="16"/>
      <c r="B40" s="41"/>
      <c r="C40" s="17"/>
      <c r="D40" s="17"/>
      <c r="E40" s="17"/>
      <c r="F40" s="17"/>
      <c r="G40" s="17"/>
      <c r="H40" s="17"/>
      <c r="I40" s="17"/>
      <c r="J40" s="42"/>
    </row>
  </sheetData>
  <mergeCells count="10">
    <mergeCell ref="A3:J3"/>
    <mergeCell ref="B4:J4"/>
    <mergeCell ref="A32:A34"/>
    <mergeCell ref="A14:A16"/>
    <mergeCell ref="B14:J15"/>
    <mergeCell ref="A23:A25"/>
    <mergeCell ref="B23:J24"/>
    <mergeCell ref="B32:J33"/>
    <mergeCell ref="A5:A7"/>
    <mergeCell ref="B5:J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pse-cnrs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piketty</dc:creator>
  <cp:keywords/>
  <dc:description/>
  <cp:lastModifiedBy>piketty</cp:lastModifiedBy>
  <dcterms:created xsi:type="dcterms:W3CDTF">2009-12-02T10:31:07Z</dcterms:created>
  <dcterms:modified xsi:type="dcterms:W3CDTF">2010-03-24T11:35:52Z</dcterms:modified>
  <cp:category/>
  <cp:version/>
  <cp:contentType/>
  <cp:contentStatus/>
</cp:coreProperties>
</file>