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2" windowWidth="14712" windowHeight="7428" activeTab="0"/>
  </bookViews>
  <sheets>
    <sheet name="TableA1" sheetId="1" r:id="rId1"/>
    <sheet name="TableA2" sheetId="2" r:id="rId2"/>
    <sheet name="TableA3" sheetId="3" r:id="rId3"/>
    <sheet name="TableA4" sheetId="4" r:id="rId4"/>
    <sheet name="TableA5" sheetId="5" r:id="rId5"/>
    <sheet name="TableA6" sheetId="6" r:id="rId6"/>
    <sheet name="TableA7" sheetId="7" r:id="rId7"/>
    <sheet name="TableA8" sheetId="8" r:id="rId8"/>
    <sheet name="TableA9" sheetId="9" r:id="rId9"/>
    <sheet name="returns(stata)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column_headings">#REF!</definedName>
    <definedName name="column_numbers">#REF!</definedName>
    <definedName name="data">#REF!</definedName>
    <definedName name="footnotes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<sst xmlns="http://schemas.openxmlformats.org/spreadsheetml/2006/main" count="170" uniqueCount="112">
  <si>
    <t>(current francs)</t>
  </si>
  <si>
    <t>(1912 francs)</t>
  </si>
  <si>
    <r>
      <t>Per adult national income y</t>
    </r>
    <r>
      <rPr>
        <vertAlign val="subscript"/>
        <sz val="12"/>
        <rFont val="Arial"/>
        <family val="2"/>
      </rPr>
      <t>t</t>
    </r>
  </si>
  <si>
    <r>
      <t>Per adult labor income y</t>
    </r>
    <r>
      <rPr>
        <vertAlign val="subscript"/>
        <sz val="12"/>
        <rFont val="Arial"/>
        <family val="2"/>
      </rPr>
      <t>Lt</t>
    </r>
  </si>
  <si>
    <r>
      <t>Per adult private wealth w</t>
    </r>
    <r>
      <rPr>
        <vertAlign val="subscript"/>
        <sz val="12"/>
        <rFont val="Arial"/>
        <family val="2"/>
      </rPr>
      <t>t</t>
    </r>
  </si>
  <si>
    <t>1872-1912</t>
  </si>
  <si>
    <t>1912-1937</t>
  </si>
  <si>
    <t xml:space="preserve">Table A1: National Income and Wealth Accounts, France 1872-1937  </t>
  </si>
  <si>
    <t>1912-1922</t>
  </si>
  <si>
    <t>1922-1927</t>
  </si>
  <si>
    <t>1927-1932</t>
  </si>
  <si>
    <t>1932-1937</t>
  </si>
  <si>
    <r>
      <t>Real  growth rate of national income g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</si>
  <si>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r>
      <t>Real  growth rate of private wealth g</t>
    </r>
    <r>
      <rPr>
        <vertAlign val="subscript"/>
        <sz val="12"/>
        <rFont val="Arial"/>
        <family val="2"/>
      </rPr>
      <t>wt</t>
    </r>
    <r>
      <rPr>
        <sz val="12"/>
        <rFont val="Arial"/>
        <family val="2"/>
      </rPr>
      <t xml:space="preserve"> </t>
    </r>
  </si>
  <si>
    <r>
      <t>National income Y</t>
    </r>
    <r>
      <rPr>
        <vertAlign val="subscript"/>
        <sz val="12"/>
        <rFont val="Arial"/>
        <family val="0"/>
      </rPr>
      <t>t</t>
    </r>
  </si>
  <si>
    <t>(current billions francs)</t>
  </si>
  <si>
    <r>
      <t>Private wealth W</t>
    </r>
    <r>
      <rPr>
        <vertAlign val="subscript"/>
        <sz val="12"/>
        <rFont val="Arial"/>
        <family val="0"/>
      </rPr>
      <t>t</t>
    </r>
  </si>
  <si>
    <r>
      <t>Adult population N</t>
    </r>
    <r>
      <rPr>
        <vertAlign val="subscript"/>
        <sz val="12"/>
        <rFont val="Arial"/>
        <family val="2"/>
      </rPr>
      <t>t</t>
    </r>
  </si>
  <si>
    <t>(1912=100)</t>
  </si>
  <si>
    <r>
      <t>Consumer price index P</t>
    </r>
    <r>
      <rPr>
        <vertAlign val="subscript"/>
        <sz val="12"/>
        <rFont val="Arial"/>
        <family val="2"/>
      </rPr>
      <t>t</t>
    </r>
  </si>
  <si>
    <t>(thousands)</t>
  </si>
  <si>
    <t xml:space="preserve">Table A2: Accumulation of private wealth in France 1872-1937  </t>
  </si>
  <si>
    <r>
      <t>Wealth-income ratio β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= 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/Y</t>
    </r>
    <r>
      <rPr>
        <vertAlign val="subscript"/>
        <sz val="12"/>
        <rFont val="Arial"/>
        <family val="2"/>
      </rPr>
      <t>t</t>
    </r>
  </si>
  <si>
    <r>
      <t xml:space="preserve"> Savings rate s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</si>
  <si>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r>
      <t>Savings-induced wealth growth rate g</t>
    </r>
    <r>
      <rPr>
        <vertAlign val="subscript"/>
        <sz val="12"/>
        <rFont val="Arial"/>
        <family val="2"/>
      </rPr>
      <t>wt</t>
    </r>
    <r>
      <rPr>
        <sz val="12"/>
        <rFont val="Arial"/>
        <family val="2"/>
      </rPr>
      <t>=s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/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 xml:space="preserve"> </t>
    </r>
  </si>
  <si>
    <r>
      <t>Real rate of capital gains q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</si>
  <si>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t>Paris</t>
  </si>
  <si>
    <t xml:space="preserve">France </t>
  </si>
  <si>
    <r>
      <t>Average wealth 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 xml:space="preserve"> =b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>/µ</t>
    </r>
    <r>
      <rPr>
        <vertAlign val="subscript"/>
        <sz val="12"/>
        <rFont val="Arial"/>
        <family val="0"/>
      </rPr>
      <t>t</t>
    </r>
    <r>
      <rPr>
        <sz val="12"/>
        <rFont val="Arial"/>
        <family val="2"/>
      </rPr>
      <t xml:space="preserve">  (current francs)</t>
    </r>
  </si>
  <si>
    <r>
      <t>Aggregate private wealth W</t>
    </r>
    <r>
      <rPr>
        <vertAlign val="subscript"/>
        <sz val="12"/>
        <rFont val="Arial"/>
        <family val="0"/>
      </rPr>
      <t>t</t>
    </r>
    <r>
      <rPr>
        <sz val="12"/>
        <rFont val="Arial"/>
        <family val="2"/>
      </rPr>
      <t xml:space="preserve"> = N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(billions current francs)</t>
    </r>
  </si>
  <si>
    <t>France minus Paris</t>
  </si>
  <si>
    <t>Ratio Paris /France</t>
  </si>
  <si>
    <t>Ratio Paris /(France minus Paris)</t>
  </si>
  <si>
    <t>Share Paris /France</t>
  </si>
  <si>
    <t xml:space="preserve">Table A3: Wealth of decedents in Paris and France 1872-1937  </t>
  </si>
  <si>
    <r>
      <t>Ratio obs. W</t>
    </r>
    <r>
      <rPr>
        <vertAlign val="subscript"/>
        <sz val="12"/>
        <rFont val="Arial"/>
        <family val="0"/>
      </rPr>
      <t xml:space="preserve">t </t>
    </r>
    <r>
      <rPr>
        <sz val="12"/>
        <rFont val="Arial"/>
        <family val="0"/>
      </rPr>
      <t>/ est. W</t>
    </r>
    <r>
      <rPr>
        <vertAlign val="subscript"/>
        <sz val="12"/>
        <rFont val="Arial"/>
        <family val="0"/>
      </rPr>
      <t>t</t>
    </r>
    <r>
      <rPr>
        <sz val="12"/>
        <rFont val="Arial"/>
        <family val="2"/>
      </rPr>
      <t xml:space="preserve"> (France) </t>
    </r>
    <r>
      <rPr>
        <sz val="10"/>
        <rFont val="Arial"/>
        <family val="2"/>
      </rPr>
      <t>(tax evasion &amp; other errors)</t>
    </r>
  </si>
  <si>
    <r>
      <t>Ratio µ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           </t>
    </r>
    <r>
      <rPr>
        <sz val="10"/>
        <rFont val="Arial"/>
        <family val="2"/>
      </rPr>
      <t>(computed from age-wealth profiles)</t>
    </r>
  </si>
  <si>
    <t xml:space="preserve">Table A4: Wealth of the living in Paris and France 1872-1937  </t>
  </si>
  <si>
    <r>
      <t xml:space="preserve">Correction factor     </t>
    </r>
    <r>
      <rPr>
        <sz val="10"/>
        <rFont val="Arial"/>
        <family val="2"/>
      </rPr>
      <t>(non-filers &amp; tax exempt assets)</t>
    </r>
  </si>
  <si>
    <r>
      <t>Average rate of return r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=α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*/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t</t>
    </r>
  </si>
  <si>
    <r>
      <t>Per adult wealth w</t>
    </r>
    <r>
      <rPr>
        <vertAlign val="subscript"/>
        <sz val="12"/>
        <rFont val="Arial"/>
        <family val="2"/>
      </rPr>
      <t>t</t>
    </r>
  </si>
  <si>
    <t xml:space="preserve">Wealth-labor income ratio </t>
  </si>
  <si>
    <r>
      <t>Wealth-national income ratio β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</si>
  <si>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r>
      <t>Private wealth-national income ratio β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= 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/Y</t>
    </r>
    <r>
      <rPr>
        <vertAlign val="subscript"/>
        <sz val="12"/>
        <rFont val="Arial"/>
        <family val="2"/>
      </rPr>
      <t>t</t>
    </r>
  </si>
  <si>
    <t>(1912 billions francs)</t>
  </si>
  <si>
    <t xml:space="preserve">Table A5: Labor income vs capital income in France 1872-1937  </t>
  </si>
  <si>
    <t>Bequest-labor income ratio</t>
  </si>
  <si>
    <r>
      <t xml:space="preserve">Tax rate </t>
    </r>
    <r>
      <rPr>
        <sz val="12"/>
        <rFont val="Arial"/>
        <family val="0"/>
      </rPr>
      <t>τ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=</t>
    </r>
    <r>
      <rPr>
        <sz val="12"/>
        <rFont val="Arial"/>
        <family val="0"/>
      </rPr>
      <t>τ</t>
    </r>
    <r>
      <rPr>
        <vertAlign val="subscript"/>
        <sz val="12"/>
        <rFont val="Arial"/>
        <family val="2"/>
      </rPr>
      <t>Kt</t>
    </r>
    <r>
      <rPr>
        <sz val="12"/>
        <rFont val="Arial"/>
        <family val="2"/>
      </rPr>
      <t>=</t>
    </r>
    <r>
      <rPr>
        <sz val="12"/>
        <rFont val="Arial"/>
        <family val="0"/>
      </rPr>
      <t>τ</t>
    </r>
    <r>
      <rPr>
        <vertAlign val="subscript"/>
        <sz val="12"/>
        <rFont val="Arial"/>
        <family val="2"/>
      </rPr>
      <t>Lt</t>
    </r>
  </si>
  <si>
    <r>
      <t xml:space="preserve">Bequest tax rate </t>
    </r>
    <r>
      <rPr>
        <sz val="12"/>
        <rFont val="Arial"/>
        <family val="0"/>
      </rPr>
      <t>τ</t>
    </r>
    <r>
      <rPr>
        <vertAlign val="subscript"/>
        <sz val="12"/>
        <rFont val="Arial"/>
        <family val="2"/>
      </rPr>
      <t>Bt</t>
    </r>
  </si>
  <si>
    <r>
      <t>Per decedent bequest b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(exc. gifts)</t>
    </r>
  </si>
  <si>
    <r>
      <t>After-tax rate of return    (1-</t>
    </r>
    <r>
      <rPr>
        <sz val="12"/>
        <rFont val="Arial"/>
        <family val="0"/>
      </rPr>
      <t>τ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)r</t>
    </r>
    <r>
      <rPr>
        <vertAlign val="subscript"/>
        <sz val="12"/>
        <rFont val="Arial"/>
        <family val="2"/>
      </rPr>
      <t>t</t>
    </r>
  </si>
  <si>
    <t xml:space="preserve">Ratio Paris/France </t>
  </si>
  <si>
    <r>
      <t>Wealth-income ratio β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</si>
  <si>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r>
      <t xml:space="preserve"> Rate of return r</t>
    </r>
    <r>
      <rPr>
        <vertAlign val="subscript"/>
        <sz val="12"/>
        <rFont val="Arial"/>
        <family val="2"/>
      </rPr>
      <t>t</t>
    </r>
  </si>
  <si>
    <t xml:space="preserve">Ratio Paris/(France minus Paris) </t>
  </si>
  <si>
    <t xml:space="preserve">Per adult labor income </t>
  </si>
  <si>
    <t xml:space="preserve">Per adult wealth </t>
  </si>
  <si>
    <t xml:space="preserve">Table A7: Accumulation of private wealth in Paris 1872-1937  </t>
  </si>
  <si>
    <r>
      <t>Personal income Y</t>
    </r>
    <r>
      <rPr>
        <vertAlign val="subscript"/>
        <sz val="12"/>
        <rFont val="Arial"/>
        <family val="0"/>
      </rPr>
      <t>t</t>
    </r>
  </si>
  <si>
    <r>
      <t>Per adult  wealth w</t>
    </r>
    <r>
      <rPr>
        <vertAlign val="subscript"/>
        <sz val="12"/>
        <rFont val="Arial"/>
        <family val="2"/>
      </rPr>
      <t>t</t>
    </r>
  </si>
  <si>
    <r>
      <t>Wealth-labor income ratio 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/y</t>
    </r>
    <r>
      <rPr>
        <vertAlign val="subscript"/>
        <sz val="12"/>
        <rFont val="Arial"/>
        <family val="2"/>
      </rPr>
      <t>Lt</t>
    </r>
  </si>
  <si>
    <r>
      <t>Bequest-labor income ratio b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/y</t>
    </r>
    <r>
      <rPr>
        <vertAlign val="subscript"/>
        <sz val="12"/>
        <rFont val="Arial"/>
        <family val="2"/>
      </rPr>
      <t>Lt</t>
    </r>
  </si>
  <si>
    <r>
      <t>Per adult  income y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=y</t>
    </r>
    <r>
      <rPr>
        <vertAlign val="subscript"/>
        <sz val="12"/>
        <rFont val="Arial"/>
        <family val="2"/>
      </rPr>
      <t>Lt</t>
    </r>
    <r>
      <rPr>
        <sz val="12"/>
        <rFont val="Arial"/>
        <family val="2"/>
      </rPr>
      <t>+r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w</t>
    </r>
    <r>
      <rPr>
        <vertAlign val="subscript"/>
        <sz val="12"/>
        <rFont val="Arial"/>
        <family val="2"/>
      </rPr>
      <t>t</t>
    </r>
  </si>
  <si>
    <r>
      <t>Labor share in national income     1-α</t>
    </r>
    <r>
      <rPr>
        <vertAlign val="subscript"/>
        <sz val="12"/>
        <rFont val="Arial"/>
        <family val="2"/>
      </rPr>
      <t>t</t>
    </r>
  </si>
  <si>
    <r>
      <t>Capital share in national income     α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*=α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+α</t>
    </r>
    <r>
      <rPr>
        <vertAlign val="subscript"/>
        <sz val="12"/>
        <rFont val="Arial"/>
        <family val="2"/>
      </rPr>
      <t>gt</t>
    </r>
  </si>
  <si>
    <t xml:space="preserve">Labor share in Paris income     </t>
  </si>
  <si>
    <t xml:space="preserve">Capital share in Paris income     </t>
  </si>
  <si>
    <r>
      <t>Consumer price index P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</si>
  <si>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t xml:space="preserve">Real estate price index (Paris) </t>
  </si>
  <si>
    <t xml:space="preserve">Stock price index (Paris) </t>
  </si>
  <si>
    <t xml:space="preserve">Relative real estate price index (Paris) </t>
  </si>
  <si>
    <t xml:space="preserve">Relative stock price index (Paris) </t>
  </si>
  <si>
    <r>
      <t>Average asset price index Q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* </t>
    </r>
    <r>
      <rPr>
        <sz val="10"/>
        <rFont val="Arial"/>
        <family val="2"/>
      </rPr>
      <t>(national accounts)</t>
    </r>
  </si>
  <si>
    <r>
      <t>Relative asset  price index Q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(national accounts)</t>
    </r>
  </si>
  <si>
    <r>
      <t>Average asset price index Q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* (national accounts)</t>
    </r>
  </si>
  <si>
    <r>
      <t>Relative asset  price index Q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(national accounts)</t>
    </r>
  </si>
  <si>
    <t>For memory: asset price indexes computed by Piketty 2010 Appendix A; the series computed here is almost identical</t>
  </si>
  <si>
    <r>
      <t xml:space="preserve">War destruction index </t>
    </r>
    <r>
      <rPr>
        <sz val="10"/>
        <rFont val="Arial"/>
        <family val="2"/>
      </rPr>
      <t xml:space="preserve"> </t>
    </r>
  </si>
  <si>
    <r>
      <t>Relative asset  price index Q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(inc. destructions)</t>
    </r>
  </si>
  <si>
    <t xml:space="preserve">Table A8: Price indexes and asset returns in France 1872-1937 </t>
  </si>
  <si>
    <r>
      <t>Average wealth at death b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>=B</t>
    </r>
    <r>
      <rPr>
        <vertAlign val="subscript"/>
        <sz val="12"/>
        <rFont val="Arial"/>
        <family val="0"/>
      </rPr>
      <t>t</t>
    </r>
    <r>
      <rPr>
        <sz val="12"/>
        <rFont val="Arial"/>
        <family val="2"/>
      </rPr>
      <t>/N</t>
    </r>
    <r>
      <rPr>
        <vertAlign val="subscript"/>
        <sz val="12"/>
        <rFont val="Arial"/>
        <family val="2"/>
      </rPr>
      <t>dt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(current francs)</t>
    </r>
  </si>
  <si>
    <r>
      <t>Aggregate inheritance flow B</t>
    </r>
    <r>
      <rPr>
        <vertAlign val="subscript"/>
        <sz val="12"/>
        <rFont val="Arial"/>
        <family val="0"/>
      </rPr>
      <t>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(incl. correction for non-filers &amp; tax-exempt assets) (excl. correction for inter vivos gifts) (billions current francs)</t>
    </r>
  </si>
  <si>
    <r>
      <t xml:space="preserve">Correction factor </t>
    </r>
    <r>
      <rPr>
        <i/>
        <sz val="10"/>
        <rFont val="Arial"/>
        <family val="2"/>
      </rPr>
      <t>(inter-vivos gifts: 1+v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)</t>
    </r>
  </si>
  <si>
    <r>
      <t>Total return (flow return + capital gains) (r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+Q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) </t>
    </r>
    <r>
      <rPr>
        <sz val="10"/>
        <rFont val="Arial"/>
        <family val="2"/>
      </rPr>
      <t>(inc.destruct.)</t>
    </r>
  </si>
  <si>
    <r>
      <t>Flow rate of return r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(national accounts)</t>
    </r>
  </si>
  <si>
    <t>Average rate of return on real estate assets</t>
  </si>
  <si>
    <t>Average rate of return on high-risk financial assets</t>
  </si>
  <si>
    <t>Average rate of return on low-risk financial assets</t>
  </si>
  <si>
    <t>Average portfolio composition (France)</t>
  </si>
  <si>
    <r>
      <t>Average flow rate of return r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on all assets </t>
    </r>
    <r>
      <rPr>
        <sz val="10"/>
        <rFont val="Arial"/>
        <family val="2"/>
      </rPr>
      <t>(national accounts)</t>
    </r>
  </si>
  <si>
    <t xml:space="preserve">Average rate of return on all assets </t>
  </si>
  <si>
    <t>Average portfolio composition (Paris)</t>
  </si>
  <si>
    <t>year</t>
  </si>
  <si>
    <t>r</t>
  </si>
  <si>
    <t>r_real</t>
  </si>
  <si>
    <t>r_high</t>
  </si>
  <si>
    <t>r_low</t>
  </si>
  <si>
    <t>q</t>
  </si>
  <si>
    <t>yl</t>
  </si>
  <si>
    <t xml:space="preserve"> </t>
  </si>
  <si>
    <r>
      <t>Note</t>
    </r>
    <r>
      <rPr>
        <sz val="12"/>
        <rFont val="Arial"/>
        <family val="2"/>
      </rPr>
      <t>: Paris figures for 1872 and 1882 were upgraded by 5% to take into account exclusion of out-of-Paris real estate (+10%) and liabilities (-5%)</t>
    </r>
  </si>
  <si>
    <r>
      <t>Sources</t>
    </r>
    <r>
      <rPr>
        <sz val="12"/>
        <rFont val="Arial"/>
        <family val="2"/>
      </rPr>
      <t>: Authors' computations using national accounts and estate tax data (see formulas)</t>
    </r>
  </si>
  <si>
    <t xml:space="preserve">Table A6: Labor income vs capital income in Paris 1872-1937  </t>
  </si>
  <si>
    <t>Sources: Authors' computations using national accounts (see formulas; see Piketty (2010, Appendix A) for more details)</t>
  </si>
  <si>
    <t>Note: Savings rates come from national accounts; capital gains are estimated as a residual term; war destructions are included in capital gains effects.</t>
  </si>
  <si>
    <r>
      <t>Sources</t>
    </r>
    <r>
      <rPr>
        <sz val="12"/>
        <rFont val="Arial"/>
        <family val="2"/>
      </rPr>
      <t>: Authors' computations using aggregate estate tax data (see formulas; see Piketty (2010, Appendix B) for more details)</t>
    </r>
  </si>
  <si>
    <r>
      <t>Sources</t>
    </r>
    <r>
      <rPr>
        <sz val="12"/>
        <rFont val="Arial"/>
        <family val="2"/>
      </rPr>
      <t>: Authors' computations using national accounts and estate tax data (see formulas; see Piketty (2010, Appendix B) for more details).</t>
    </r>
  </si>
  <si>
    <r>
      <t>Sources</t>
    </r>
    <r>
      <rPr>
        <sz val="12"/>
        <rFont val="Arial"/>
        <family val="2"/>
      </rPr>
      <t>: Authors' computations using national accounts data (see formulas; see Piketty (2010, Appendix A) for more details)</t>
    </r>
  </si>
  <si>
    <r>
      <t>Note</t>
    </r>
    <r>
      <rPr>
        <sz val="12"/>
        <rFont val="Arial"/>
        <family val="2"/>
      </rPr>
      <t>: Paris capital gains effects are assumed to be the same as in the all of France and are borrowed from Table A2; Paris savings rates are estimated as a residual term.</t>
    </r>
  </si>
  <si>
    <r>
      <t>Sources</t>
    </r>
    <r>
      <rPr>
        <sz val="12"/>
        <rFont val="Arial"/>
        <family val="2"/>
      </rPr>
      <t>: Authors' computations using national accounts and estate tax data (see formulas; see Piketty (2010, Appendix A) for more details)</t>
    </r>
  </si>
  <si>
    <r>
      <t>Sources</t>
    </r>
    <r>
      <rPr>
        <sz val="12"/>
        <rFont val="Arial"/>
        <family val="2"/>
      </rPr>
      <t>: Authors' computations using national accounts and estate tax data. See formulas and Piketty (2010, Appendix A) for more details.</t>
    </r>
  </si>
  <si>
    <t xml:space="preserve">Table A9: Asset returns in France and Paris 1800-1937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</si>
</sst>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\$#,##0\ ;\(\$#,##0\)"/>
    <numFmt numFmtId="167" formatCode="\$#,##0.00\ ;\(\$#,##0.00\)"/>
    <numFmt numFmtId="168" formatCode="0.0"/>
    <numFmt numFmtId="169" formatCode="0.0%"/>
    <numFmt numFmtId="170" formatCode="#,##0.0"/>
    <numFmt numFmtId="171" formatCode="0.000%"/>
    <numFmt numFmtId="172" formatCode="0.0E+00"/>
    <numFmt numFmtId="173" formatCode="0E+00"/>
    <numFmt numFmtId="174" formatCode="#,##0.000"/>
    <numFmt numFmtId="175" formatCode="0.0000%"/>
    <numFmt numFmtId="176" formatCode="#,##0.0000"/>
    <numFmt numFmtId="177" formatCode="#,##0.00000"/>
    <numFmt numFmtId="178" formatCode="&quot;Vrai&quot;;&quot;Vrai&quot;;&quot;Faux&quot;"/>
    <numFmt numFmtId="179" formatCode="&quot;Actif&quot;;&quot;Actif&quot;;&quot;Inactif&quot;"/>
    <numFmt numFmtId="180" formatCode="0.000000"/>
    <numFmt numFmtId="181" formatCode="0.00000"/>
    <numFmt numFmtId="182" formatCode="0.0000"/>
    <numFmt numFmtId="183" formatCode="0.000"/>
    <numFmt numFmtId="184" formatCode="0.0000000000000000%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</numFmts>
  <fonts count="20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7"/>
      <name val="Helvetica"/>
      <family val="0"/>
    </font>
    <font>
      <sz val="10"/>
      <color indexed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i/>
      <sz val="12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2"/>
      <color indexed="2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183" fontId="8" fillId="0" borderId="0" xfId="0" applyNumberFormat="1" applyFont="1" applyAlignment="1">
      <alignment/>
    </xf>
    <xf numFmtId="3" fontId="10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/>
    </xf>
    <xf numFmtId="169" fontId="10" fillId="0" borderId="0" xfId="0" applyNumberFormat="1" applyFont="1" applyBorder="1" applyAlignment="1">
      <alignment horizontal="center" vertical="center"/>
    </xf>
    <xf numFmtId="169" fontId="10" fillId="0" borderId="13" xfId="0" applyNumberFormat="1" applyFont="1" applyBorder="1" applyAlignment="1">
      <alignment horizontal="center" vertical="center"/>
    </xf>
    <xf numFmtId="169" fontId="10" fillId="0" borderId="3" xfId="0" applyNumberFormat="1" applyFont="1" applyBorder="1" applyAlignment="1">
      <alignment horizontal="center" vertical="center"/>
    </xf>
    <xf numFmtId="169" fontId="10" fillId="0" borderId="14" xfId="0" applyNumberFormat="1" applyFont="1" applyBorder="1" applyAlignment="1">
      <alignment horizontal="center" vertical="center"/>
    </xf>
    <xf numFmtId="169" fontId="10" fillId="0" borderId="15" xfId="0" applyNumberFormat="1" applyFont="1" applyBorder="1" applyAlignment="1">
      <alignment horizontal="center" vertical="center"/>
    </xf>
    <xf numFmtId="169" fontId="10" fillId="0" borderId="8" xfId="0" applyNumberFormat="1" applyFont="1" applyBorder="1" applyAlignment="1">
      <alignment horizontal="center" vertical="center"/>
    </xf>
    <xf numFmtId="16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9" fontId="10" fillId="0" borderId="8" xfId="0" applyNumberFormat="1" applyFont="1" applyBorder="1" applyAlignment="1">
      <alignment horizontal="center"/>
    </xf>
    <xf numFmtId="9" fontId="10" fillId="0" borderId="1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169" fontId="10" fillId="0" borderId="0" xfId="0" applyNumberFormat="1" applyFont="1" applyBorder="1" applyAlignment="1">
      <alignment horizontal="center" vertical="center"/>
    </xf>
    <xf numFmtId="169" fontId="10" fillId="0" borderId="13" xfId="0" applyNumberFormat="1" applyFont="1" applyBorder="1" applyAlignment="1">
      <alignment horizontal="center" vertical="center"/>
    </xf>
    <xf numFmtId="169" fontId="10" fillId="0" borderId="16" xfId="0" applyNumberFormat="1" applyFont="1" applyBorder="1" applyAlignment="1">
      <alignment horizontal="center"/>
    </xf>
    <xf numFmtId="169" fontId="10" fillId="0" borderId="18" xfId="0" applyNumberFormat="1" applyFont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169" fontId="10" fillId="0" borderId="7" xfId="0" applyNumberFormat="1" applyFont="1" applyBorder="1" applyAlignment="1">
      <alignment horizontal="center" vertical="center"/>
    </xf>
    <xf numFmtId="169" fontId="10" fillId="0" borderId="12" xfId="0" applyNumberFormat="1" applyFont="1" applyBorder="1" applyAlignment="1">
      <alignment horizontal="center" vertical="center"/>
    </xf>
    <xf numFmtId="169" fontId="10" fillId="0" borderId="20" xfId="0" applyNumberFormat="1" applyFont="1" applyBorder="1" applyAlignment="1">
      <alignment horizontal="center"/>
    </xf>
    <xf numFmtId="169" fontId="10" fillId="0" borderId="21" xfId="0" applyNumberFormat="1" applyFont="1" applyBorder="1" applyAlignment="1">
      <alignment horizontal="center"/>
    </xf>
    <xf numFmtId="169" fontId="10" fillId="0" borderId="22" xfId="0" applyNumberFormat="1" applyFont="1" applyBorder="1" applyAlignment="1">
      <alignment horizontal="center"/>
    </xf>
    <xf numFmtId="169" fontId="10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170" fontId="10" fillId="0" borderId="0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169" fontId="9" fillId="0" borderId="13" xfId="0" applyNumberFormat="1" applyFont="1" applyBorder="1" applyAlignment="1">
      <alignment horizontal="center" vertical="center"/>
    </xf>
    <xf numFmtId="169" fontId="9" fillId="0" borderId="16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169" fontId="10" fillId="0" borderId="8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169" fontId="10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69" fontId="10" fillId="0" borderId="20" xfId="0" applyNumberFormat="1" applyFont="1" applyBorder="1" applyAlignment="1">
      <alignment horizontal="center" vertical="center"/>
    </xf>
    <xf numFmtId="169" fontId="10" fillId="0" borderId="21" xfId="0" applyNumberFormat="1" applyFont="1" applyBorder="1" applyAlignment="1">
      <alignment horizontal="center" vertical="center"/>
    </xf>
    <xf numFmtId="169" fontId="10" fillId="0" borderId="22" xfId="0" applyNumberFormat="1" applyFont="1" applyBorder="1" applyAlignment="1">
      <alignment horizontal="center" vertical="center"/>
    </xf>
    <xf numFmtId="170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170" fontId="10" fillId="0" borderId="13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169" fontId="10" fillId="0" borderId="25" xfId="0" applyNumberFormat="1" applyFont="1" applyBorder="1" applyAlignment="1">
      <alignment horizontal="center" vertical="center"/>
    </xf>
    <xf numFmtId="169" fontId="9" fillId="0" borderId="25" xfId="0" applyNumberFormat="1" applyFont="1" applyBorder="1" applyAlignment="1">
      <alignment horizontal="center" vertical="center"/>
    </xf>
    <xf numFmtId="169" fontId="9" fillId="0" borderId="26" xfId="0" applyNumberFormat="1" applyFont="1" applyBorder="1" applyAlignment="1">
      <alignment horizontal="center" vertical="center"/>
    </xf>
    <xf numFmtId="170" fontId="10" fillId="0" borderId="7" xfId="0" applyNumberFormat="1" applyFont="1" applyBorder="1" applyAlignment="1">
      <alignment horizontal="center" vertical="center" wrapText="1"/>
    </xf>
    <xf numFmtId="170" fontId="10" fillId="0" borderId="8" xfId="0" applyNumberFormat="1" applyFont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 wrapText="1"/>
    </xf>
    <xf numFmtId="170" fontId="10" fillId="0" borderId="1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169" fontId="10" fillId="0" borderId="23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169" fontId="10" fillId="0" borderId="0" xfId="0" applyNumberFormat="1" applyFont="1" applyBorder="1" applyAlignment="1">
      <alignment horizontal="center" vertical="center" wrapText="1"/>
    </xf>
    <xf numFmtId="9" fontId="14" fillId="0" borderId="0" xfId="0" applyNumberFormat="1" applyFont="1" applyBorder="1" applyAlignment="1">
      <alignment horizontal="center" vertical="center"/>
    </xf>
    <xf numFmtId="9" fontId="18" fillId="0" borderId="8" xfId="0" applyNumberFormat="1" applyFont="1" applyBorder="1" applyAlignment="1">
      <alignment horizontal="center" vertical="center"/>
    </xf>
    <xf numFmtId="169" fontId="10" fillId="0" borderId="13" xfId="0" applyNumberFormat="1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/>
    </xf>
    <xf numFmtId="9" fontId="14" fillId="0" borderId="13" xfId="0" applyNumberFormat="1" applyFont="1" applyBorder="1" applyAlignment="1">
      <alignment horizontal="center" vertical="center"/>
    </xf>
    <xf numFmtId="9" fontId="18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10" fillId="0" borderId="0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/>
    </xf>
    <xf numFmtId="9" fontId="10" fillId="0" borderId="13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9" fontId="10" fillId="0" borderId="8" xfId="0" applyNumberFormat="1" applyFont="1" applyBorder="1" applyAlignment="1">
      <alignment horizontal="center" vertical="center" wrapText="1"/>
    </xf>
    <xf numFmtId="169" fontId="10" fillId="0" borderId="1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9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Tables(EstateTaxDat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Tables(NationalAccountsDat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Tables(Simulation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B1"/>
      <sheetName val="TableB2"/>
      <sheetName val="TableB3"/>
      <sheetName val="TableB4"/>
      <sheetName val="TableB5"/>
      <sheetName val="TableB6"/>
      <sheetName val="TableB7"/>
      <sheetName val="TableB8"/>
      <sheetName val="TableB9"/>
      <sheetName val="TableB10"/>
      <sheetName val="TableB11"/>
      <sheetName val="TableB12"/>
      <sheetName val="TableB13"/>
      <sheetName val="TableB14"/>
      <sheetName val="TableB15"/>
      <sheetName val="TableB16"/>
      <sheetName val="TableB17"/>
      <sheetName val="TableB18"/>
      <sheetName val="TableB19"/>
      <sheetName val="TableB20"/>
      <sheetName val="TableB21(0%)"/>
      <sheetName val="TableB21(3%)"/>
      <sheetName val="TableB21(5%)"/>
      <sheetName val="FigureB1"/>
      <sheetName val="FigureB2"/>
    </sheetNames>
    <sheetDataSet>
      <sheetData sheetId="0">
        <row r="9">
          <cell r="H9">
            <v>610.8530016215568</v>
          </cell>
        </row>
        <row r="10">
          <cell r="H10">
            <v>881.3816516728374</v>
          </cell>
        </row>
        <row r="11">
          <cell r="H11">
            <v>1370.4676029469117</v>
          </cell>
        </row>
        <row r="12">
          <cell r="H12">
            <v>1794.2999418714194</v>
          </cell>
        </row>
        <row r="13">
          <cell r="H13">
            <v>2561.465425417722</v>
          </cell>
        </row>
        <row r="14">
          <cell r="H14">
            <v>3304.9341867641515</v>
          </cell>
        </row>
        <row r="15">
          <cell r="H15">
            <v>2814.001140617535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9"/>
      <sheetName val="TableC2(m)"/>
      <sheetName val="TableC2(f)"/>
      <sheetName val="TableC3(m)"/>
      <sheetName val="TableC3(f)"/>
      <sheetName val="TableC5(m)"/>
      <sheetName val="TableC5(f)"/>
    </sheetNames>
    <sheetDataSet>
      <sheetData sheetId="0">
        <row r="12">
          <cell r="C12">
            <v>1345.845</v>
          </cell>
          <cell r="G12">
            <v>24.348</v>
          </cell>
          <cell r="J12">
            <v>0.05818102070428066</v>
          </cell>
        </row>
        <row r="13">
          <cell r="C13">
            <v>1652.2683178227462</v>
          </cell>
          <cell r="G13">
            <v>34.932</v>
          </cell>
          <cell r="J13">
            <v>0.06328081640378165</v>
          </cell>
        </row>
        <row r="14">
          <cell r="C14">
            <v>2117.4059999999995</v>
          </cell>
          <cell r="G14">
            <v>36.681</v>
          </cell>
          <cell r="J14">
            <v>0.08109529117814876</v>
          </cell>
        </row>
        <row r="15">
          <cell r="C15">
            <v>2188.136</v>
          </cell>
          <cell r="G15">
            <v>33.3</v>
          </cell>
          <cell r="J15">
            <v>0.08161667054893683</v>
          </cell>
        </row>
        <row r="16">
          <cell r="C16">
            <v>2183.01</v>
          </cell>
          <cell r="G16">
            <v>31.78</v>
          </cell>
          <cell r="J16">
            <v>0.07772348354274193</v>
          </cell>
        </row>
        <row r="17">
          <cell r="C17">
            <v>2203.255</v>
          </cell>
          <cell r="G17">
            <v>31.725</v>
          </cell>
          <cell r="J17">
            <v>0.07628992439272735</v>
          </cell>
        </row>
        <row r="18">
          <cell r="C18">
            <v>2203.647</v>
          </cell>
          <cell r="G18">
            <v>30.274</v>
          </cell>
          <cell r="J18">
            <v>0.0768970959717124</v>
          </cell>
        </row>
        <row r="24">
          <cell r="C24">
            <v>23132.028000000002</v>
          </cell>
          <cell r="G24">
            <v>499.03</v>
          </cell>
        </row>
        <row r="25">
          <cell r="C25">
            <v>23963.68</v>
          </cell>
          <cell r="G25">
            <v>524.788</v>
          </cell>
        </row>
        <row r="26">
          <cell r="C26">
            <v>26110.097999999998</v>
          </cell>
          <cell r="G26">
            <v>545.085</v>
          </cell>
        </row>
        <row r="27">
          <cell r="C27">
            <v>26809.915</v>
          </cell>
          <cell r="G27">
            <v>572.552</v>
          </cell>
        </row>
        <row r="28">
          <cell r="C28">
            <v>28086.877999999997</v>
          </cell>
          <cell r="G28">
            <v>561.024</v>
          </cell>
        </row>
        <row r="29">
          <cell r="C29">
            <v>28880.026</v>
          </cell>
          <cell r="G29">
            <v>561.341</v>
          </cell>
        </row>
        <row r="30">
          <cell r="C30">
            <v>28657.090000000004</v>
          </cell>
          <cell r="G30">
            <v>556.243</v>
          </cell>
        </row>
      </sheetData>
      <sheetData sheetId="7">
        <row r="10">
          <cell r="L10">
            <v>1.2514545116991964</v>
          </cell>
        </row>
        <row r="11">
          <cell r="L11">
            <v>1.3937930837555408</v>
          </cell>
        </row>
        <row r="12">
          <cell r="L12">
            <v>1.7386177910237035</v>
          </cell>
        </row>
        <row r="13">
          <cell r="L13">
            <v>1.5672225642581197</v>
          </cell>
        </row>
        <row r="14">
          <cell r="L14">
            <v>1.3692545850650588</v>
          </cell>
        </row>
        <row r="15">
          <cell r="L15">
            <v>1.5763407120924111</v>
          </cell>
        </row>
        <row r="16">
          <cell r="L16">
            <v>1.4773267533263332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B1"/>
      <sheetName val="TableB2"/>
      <sheetName val="TableB3"/>
      <sheetName val="TableB4"/>
      <sheetName val="TableB5"/>
    </sheetNames>
    <sheetDataSet>
      <sheetData sheetId="0">
        <row r="54">
          <cell r="C54">
            <v>1.0261490240936217</v>
          </cell>
          <cell r="F54">
            <v>1.1235955056179774</v>
          </cell>
          <cell r="G54">
            <v>3.6934447008780977</v>
          </cell>
          <cell r="L54">
            <v>1.2128987950302803</v>
          </cell>
        </row>
        <row r="55">
          <cell r="C55">
            <v>1.0261490240936217</v>
          </cell>
          <cell r="F55">
            <v>1.1160714285714284</v>
          </cell>
          <cell r="G55">
            <v>5.451932055520626</v>
          </cell>
          <cell r="L55">
            <v>1.1508260773666354</v>
          </cell>
        </row>
        <row r="56">
          <cell r="C56">
            <v>1.0261490240936217</v>
          </cell>
          <cell r="F56">
            <v>1.1086474501108645</v>
          </cell>
          <cell r="G56">
            <v>4.27006547060333</v>
          </cell>
          <cell r="L56">
            <v>1.3005235183631059</v>
          </cell>
        </row>
        <row r="57">
          <cell r="C57">
            <v>1.0261490240936217</v>
          </cell>
          <cell r="F57">
            <v>1.1013215859030836</v>
          </cell>
          <cell r="G57">
            <v>3.9852554169204266</v>
          </cell>
          <cell r="L57">
            <v>1.2929333030852994</v>
          </cell>
        </row>
        <row r="64">
          <cell r="G64">
            <v>5.403700760877012</v>
          </cell>
          <cell r="L64">
            <v>1.2232794291082816</v>
          </cell>
        </row>
        <row r="65">
          <cell r="G65">
            <v>5.042496304396056</v>
          </cell>
          <cell r="L65">
            <v>1.2332754964333912</v>
          </cell>
        </row>
        <row r="66">
          <cell r="G66">
            <v>5.1584511441186365</v>
          </cell>
          <cell r="L66">
            <v>1.219027776323642</v>
          </cell>
        </row>
        <row r="67">
          <cell r="G67">
            <v>5.381125482346952</v>
          </cell>
          <cell r="L67">
            <v>1.2131759604962062</v>
          </cell>
        </row>
        <row r="94">
          <cell r="C94">
            <v>1.0307658179503163</v>
          </cell>
          <cell r="F94">
            <v>1.25</v>
          </cell>
          <cell r="G94">
            <v>6.975772095842387</v>
          </cell>
          <cell r="L94">
            <v>1.2083468013778964</v>
          </cell>
        </row>
        <row r="95">
          <cell r="C95">
            <v>1.025893237922534</v>
          </cell>
          <cell r="F95">
            <v>1.25</v>
          </cell>
          <cell r="G95">
            <v>7.480044071002676</v>
          </cell>
          <cell r="L95">
            <v>1.187382136122064</v>
          </cell>
        </row>
        <row r="96">
          <cell r="C96">
            <v>1.0265093149383988</v>
          </cell>
          <cell r="F96">
            <v>1.25</v>
          </cell>
          <cell r="G96">
            <v>7.244397019681198</v>
          </cell>
          <cell r="L96">
            <v>1.188102765748293</v>
          </cell>
        </row>
        <row r="97">
          <cell r="C97">
            <v>1.0515102396810747</v>
          </cell>
          <cell r="F97">
            <v>1.25</v>
          </cell>
          <cell r="G97">
            <v>7.375884295632878</v>
          </cell>
          <cell r="L97">
            <v>1.1970899824472303</v>
          </cell>
        </row>
        <row r="106">
          <cell r="C106">
            <v>1.0383990208536469</v>
          </cell>
          <cell r="F106">
            <v>1.25</v>
          </cell>
          <cell r="G106">
            <v>10.368414223223665</v>
          </cell>
          <cell r="L106">
            <v>1.25</v>
          </cell>
        </row>
        <row r="111">
          <cell r="C111">
            <v>1.0224349588651378</v>
          </cell>
          <cell r="F111">
            <v>1.25</v>
          </cell>
          <cell r="G111">
            <v>15.51928463187421</v>
          </cell>
          <cell r="L111">
            <v>1.25</v>
          </cell>
        </row>
        <row r="116">
          <cell r="C116">
            <v>1.0268723741846602</v>
          </cell>
          <cell r="F116">
            <v>1.25</v>
          </cell>
          <cell r="G116">
            <v>19.543948461669544</v>
          </cell>
          <cell r="L116">
            <v>1.25</v>
          </cell>
        </row>
        <row r="121">
          <cell r="G121">
            <v>19.15779493309791</v>
          </cell>
          <cell r="L121">
            <v>1.25</v>
          </cell>
        </row>
      </sheetData>
      <sheetData sheetId="4">
        <row r="60">
          <cell r="L60">
            <v>1.2795444446729485</v>
          </cell>
        </row>
        <row r="70">
          <cell r="L70">
            <v>1.3157446357816744</v>
          </cell>
        </row>
        <row r="102">
          <cell r="L102">
            <v>1.3524962476977067</v>
          </cell>
        </row>
        <row r="112">
          <cell r="L112">
            <v>1.2274347407650896</v>
          </cell>
        </row>
        <row r="117">
          <cell r="L117">
            <v>1.1981713240574579</v>
          </cell>
        </row>
        <row r="122">
          <cell r="L122">
            <v>1.1543518072466676</v>
          </cell>
        </row>
        <row r="127">
          <cell r="L127">
            <v>1.1138468651896472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TableA10"/>
      <sheetName val="TableA11"/>
      <sheetName val="TableA12"/>
      <sheetName val="TableA13"/>
      <sheetName val="TableA14"/>
      <sheetName val="TableA15a"/>
      <sheetName val="TableA15b"/>
      <sheetName val="TableA16"/>
      <sheetName val="TableA17"/>
      <sheetName val="TableA18"/>
      <sheetName val="TableA19"/>
      <sheetName val="TableA20"/>
      <sheetName val="TableA21"/>
      <sheetName val="TableA22"/>
      <sheetName val="RawNationalIncomeAccountsSeries"/>
    </sheetNames>
    <sheetDataSet>
      <sheetData sheetId="0">
        <row r="9">
          <cell r="H9">
            <v>1228.4797242696407</v>
          </cell>
        </row>
        <row r="10">
          <cell r="H10">
            <v>1177.2436458982856</v>
          </cell>
        </row>
        <row r="11">
          <cell r="H11">
            <v>1246.826745492803</v>
          </cell>
        </row>
        <row r="12">
          <cell r="H12">
            <v>1309.7267534093107</v>
          </cell>
        </row>
        <row r="13">
          <cell r="H13">
            <v>1337.494893633135</v>
          </cell>
        </row>
        <row r="14">
          <cell r="H14">
            <v>1253.193229700663</v>
          </cell>
        </row>
        <row r="15">
          <cell r="H15">
            <v>1215.7585390824106</v>
          </cell>
        </row>
        <row r="16">
          <cell r="H16">
            <v>1273.384474934108</v>
          </cell>
        </row>
        <row r="17">
          <cell r="H17">
            <v>1290.1089490137244</v>
          </cell>
        </row>
        <row r="18">
          <cell r="H18">
            <v>1292.8875634554695</v>
          </cell>
        </row>
        <row r="19">
          <cell r="H19">
            <v>1278.9545362356153</v>
          </cell>
        </row>
        <row r="20">
          <cell r="H20">
            <v>1424.8678085360827</v>
          </cell>
        </row>
        <row r="21">
          <cell r="H21">
            <v>1408.842738759992</v>
          </cell>
        </row>
        <row r="22">
          <cell r="H22">
            <v>1465.5842134352677</v>
          </cell>
        </row>
        <row r="23">
          <cell r="H23">
            <v>1453.3295150305373</v>
          </cell>
        </row>
        <row r="24">
          <cell r="H24">
            <v>1619.4605971827932</v>
          </cell>
        </row>
        <row r="25">
          <cell r="H25">
            <v>1756.462940449179</v>
          </cell>
        </row>
        <row r="26">
          <cell r="H26">
            <v>1717.1143126594163</v>
          </cell>
        </row>
        <row r="27">
          <cell r="H27">
            <v>1584.544561778176</v>
          </cell>
        </row>
        <row r="28">
          <cell r="H28">
            <v>1776.524737414757</v>
          </cell>
        </row>
        <row r="29">
          <cell r="H29">
            <v>2253.4402896342563</v>
          </cell>
        </row>
        <row r="30">
          <cell r="H30">
            <v>2672.4704482895345</v>
          </cell>
        </row>
        <row r="31">
          <cell r="H31">
            <v>3038.515901498305</v>
          </cell>
        </row>
        <row r="32">
          <cell r="H32">
            <v>4039.6748034643156</v>
          </cell>
        </row>
        <row r="33">
          <cell r="H33">
            <v>5730.091929254927</v>
          </cell>
        </row>
        <row r="34">
          <cell r="H34">
            <v>5772.82149882674</v>
          </cell>
        </row>
        <row r="35">
          <cell r="B35">
            <v>164.74023711681366</v>
          </cell>
          <cell r="C35">
            <v>467.90339783465737</v>
          </cell>
          <cell r="H35">
            <v>6144.750783346326</v>
          </cell>
        </row>
        <row r="36">
          <cell r="H36">
            <v>6876.202522403111</v>
          </cell>
        </row>
        <row r="37">
          <cell r="H37">
            <v>7813.535042236373</v>
          </cell>
        </row>
        <row r="38">
          <cell r="H38">
            <v>8550.390177920553</v>
          </cell>
        </row>
        <row r="39">
          <cell r="H39">
            <v>10589.107606981566</v>
          </cell>
        </row>
        <row r="40">
          <cell r="B40">
            <v>303.74327778816223</v>
          </cell>
          <cell r="C40">
            <v>1058.4006132091688</v>
          </cell>
          <cell r="H40">
            <v>10814.419393401708</v>
          </cell>
        </row>
        <row r="41">
          <cell r="H41">
            <v>11670.650329515627</v>
          </cell>
        </row>
        <row r="42">
          <cell r="H42">
            <v>12459.011735643564</v>
          </cell>
        </row>
        <row r="43">
          <cell r="H43">
            <v>11949.70481825341</v>
          </cell>
        </row>
        <row r="44">
          <cell r="H44">
            <v>11010.661825618363</v>
          </cell>
        </row>
        <row r="45">
          <cell r="B45">
            <v>279.85182581469417</v>
          </cell>
          <cell r="C45">
            <v>1147.521042546652</v>
          </cell>
          <cell r="H45">
            <v>9690.150609026165</v>
          </cell>
        </row>
        <row r="46">
          <cell r="H46">
            <v>9428.24354424922</v>
          </cell>
        </row>
        <row r="47">
          <cell r="H47">
            <v>8585.610755963326</v>
          </cell>
        </row>
        <row r="48">
          <cell r="H48">
            <v>8428.454908643347</v>
          </cell>
        </row>
        <row r="49">
          <cell r="H49">
            <v>9596.000349245931</v>
          </cell>
        </row>
        <row r="50">
          <cell r="B50">
            <v>333.1659208983183</v>
          </cell>
          <cell r="C50">
            <v>1348.8186295922158</v>
          </cell>
          <cell r="H50">
            <v>11625.9519885374</v>
          </cell>
        </row>
      </sheetData>
      <sheetData sheetId="1">
        <row r="10">
          <cell r="H10">
            <v>601.8000378232724</v>
          </cell>
        </row>
        <row r="20">
          <cell r="H20">
            <v>674.2902656364815</v>
          </cell>
        </row>
        <row r="30">
          <cell r="H30">
            <v>772.4050531689816</v>
          </cell>
        </row>
        <row r="40">
          <cell r="H40">
            <v>966.4766436437596</v>
          </cell>
        </row>
        <row r="50">
          <cell r="H50">
            <v>1091.5363538304073</v>
          </cell>
        </row>
        <row r="60">
          <cell r="B60">
            <v>28.736975659676105</v>
          </cell>
          <cell r="C60">
            <v>185</v>
          </cell>
          <cell r="H60">
            <v>1224.8777353576984</v>
          </cell>
        </row>
        <row r="70">
          <cell r="B70">
            <v>27.760476486774483</v>
          </cell>
          <cell r="C70">
            <v>195</v>
          </cell>
          <cell r="H70">
            <v>1145.3986414882427</v>
          </cell>
        </row>
        <row r="80">
          <cell r="H80">
            <v>1211.5773810842804</v>
          </cell>
        </row>
        <row r="100">
          <cell r="B100">
            <v>42.68923479877412</v>
          </cell>
          <cell r="C100">
            <v>279.3744163792784</v>
          </cell>
        </row>
      </sheetData>
      <sheetData sheetId="8">
        <row r="9">
          <cell r="P9">
            <v>0.03501244453290326</v>
          </cell>
        </row>
        <row r="25">
          <cell r="P25">
            <v>0.03661740419368822</v>
          </cell>
        </row>
        <row r="35">
          <cell r="P35">
            <v>0.06515351596583586</v>
          </cell>
        </row>
        <row r="40">
          <cell r="P40">
            <v>0.05552495038233927</v>
          </cell>
        </row>
        <row r="45">
          <cell r="P45">
            <v>0.055345339667164546</v>
          </cell>
        </row>
      </sheetData>
      <sheetData sheetId="10">
        <row r="9">
          <cell r="E9">
            <v>0.7517289305612048</v>
          </cell>
          <cell r="G9">
            <v>0.04126013366604688</v>
          </cell>
        </row>
        <row r="10">
          <cell r="E10">
            <v>0.7795004607724043</v>
          </cell>
          <cell r="G10">
            <v>0.03612629344938646</v>
          </cell>
        </row>
        <row r="11">
          <cell r="E11">
            <v>0.763506133216336</v>
          </cell>
          <cell r="G11">
            <v>0.039452676726544116</v>
          </cell>
        </row>
        <row r="12">
          <cell r="E12">
            <v>0.7426950250119263</v>
          </cell>
          <cell r="G12">
            <v>0.04332926200909084</v>
          </cell>
        </row>
        <row r="13">
          <cell r="E13">
            <v>0.7224803855586659</v>
          </cell>
          <cell r="G13">
            <v>0.04638010894652362</v>
          </cell>
        </row>
        <row r="14">
          <cell r="E14">
            <v>0.7757770720937357</v>
          </cell>
          <cell r="G14">
            <v>0.03576366601728667</v>
          </cell>
        </row>
        <row r="15">
          <cell r="E15">
            <v>0.7644462831306433</v>
          </cell>
          <cell r="G15">
            <v>0.03608716299384295</v>
          </cell>
        </row>
        <row r="16">
          <cell r="E16">
            <v>0.7603013481635991</v>
          </cell>
          <cell r="G16">
            <v>0.038075417172731794</v>
          </cell>
        </row>
        <row r="17">
          <cell r="E17">
            <v>0.7583775217272131</v>
          </cell>
          <cell r="G17">
            <v>0.03908672846860402</v>
          </cell>
        </row>
        <row r="18">
          <cell r="E18">
            <v>0.722667389227759</v>
          </cell>
          <cell r="G18">
            <v>0.044360049701406085</v>
          </cell>
        </row>
        <row r="19">
          <cell r="E19">
            <v>0.7628186675539533</v>
          </cell>
          <cell r="G19">
            <v>0.03724178337934084</v>
          </cell>
        </row>
        <row r="20">
          <cell r="E20">
            <v>0.6852419210953734</v>
          </cell>
          <cell r="G20">
            <v>0.05296605501615456</v>
          </cell>
        </row>
        <row r="21">
          <cell r="E21">
            <v>0.7336580001952071</v>
          </cell>
          <cell r="G21">
            <v>0.043395405862330184</v>
          </cell>
        </row>
        <row r="22">
          <cell r="E22">
            <v>0.7086630850575718</v>
          </cell>
          <cell r="G22">
            <v>0.04901834048191209</v>
          </cell>
        </row>
        <row r="23">
          <cell r="E23">
            <v>0.73393776266094</v>
          </cell>
          <cell r="G23">
            <v>0.04274067571561716</v>
          </cell>
        </row>
        <row r="24">
          <cell r="E24">
            <v>0.6743598702445265</v>
          </cell>
          <cell r="G24">
            <v>0.051474383843752754</v>
          </cell>
        </row>
        <row r="25">
          <cell r="E25">
            <v>0.6017213768656872</v>
          </cell>
          <cell r="G25">
            <v>0.06820062623891239</v>
          </cell>
          <cell r="Q25">
            <v>0.11746768977852666</v>
          </cell>
        </row>
        <row r="26">
          <cell r="E26">
            <v>0.6159819742944899</v>
          </cell>
          <cell r="G26">
            <v>0.060702926766123856</v>
          </cell>
          <cell r="O26">
            <v>0.055048178481950816</v>
          </cell>
          <cell r="Q26">
            <v>0.09664513310037207</v>
          </cell>
        </row>
        <row r="27">
          <cell r="E27">
            <v>0.7684705375353907</v>
          </cell>
          <cell r="G27">
            <v>0.03653447246531735</v>
          </cell>
          <cell r="O27">
            <v>0.033577087962445476</v>
          </cell>
          <cell r="Q27">
            <v>0.013704961340658914</v>
          </cell>
        </row>
        <row r="28">
          <cell r="E28">
            <v>0.8241910275149713</v>
          </cell>
          <cell r="G28">
            <v>0.029566408298381305</v>
          </cell>
          <cell r="O28">
            <v>0.027283098619451034</v>
          </cell>
          <cell r="Q28">
            <v>0.004330859476773684</v>
          </cell>
        </row>
        <row r="29">
          <cell r="E29">
            <v>0.7278925844277447</v>
          </cell>
          <cell r="G29">
            <v>0.0574655913177737</v>
          </cell>
          <cell r="O29">
            <v>0.0535172911903832</v>
          </cell>
          <cell r="Q29">
            <v>0.03648908787628526</v>
          </cell>
        </row>
        <row r="30">
          <cell r="E30">
            <v>0.7252523305616398</v>
          </cell>
          <cell r="G30">
            <v>0.06760543023405148</v>
          </cell>
          <cell r="O30">
            <v>0.06263070598348727</v>
          </cell>
          <cell r="Q30">
            <v>0.04636054540919634</v>
          </cell>
        </row>
        <row r="31">
          <cell r="E31">
            <v>0.7807038274444571</v>
          </cell>
          <cell r="G31">
            <v>0.055801999899678635</v>
          </cell>
          <cell r="O31">
            <v>0.051977190709543014</v>
          </cell>
          <cell r="Q31">
            <v>0.03555142079970078</v>
          </cell>
        </row>
        <row r="32">
          <cell r="E32">
            <v>0.7263105409238588</v>
          </cell>
          <cell r="G32">
            <v>0.08856437069806716</v>
          </cell>
          <cell r="O32">
            <v>0.08051985373415797</v>
          </cell>
          <cell r="Q32">
            <v>0.04603470962489022</v>
          </cell>
        </row>
        <row r="33">
          <cell r="E33">
            <v>0.7256380098409145</v>
          </cell>
          <cell r="G33">
            <v>0.0986176079630252</v>
          </cell>
          <cell r="O33">
            <v>0.08800882804921195</v>
          </cell>
          <cell r="Q33">
            <v>0.24832716547937206</v>
          </cell>
        </row>
        <row r="34">
          <cell r="E34">
            <v>0.727579310548357</v>
          </cell>
          <cell r="G34">
            <v>0.11555204537329354</v>
          </cell>
          <cell r="O34">
            <v>0.10093516708029082</v>
          </cell>
          <cell r="Q34">
            <v>0.2907432243441897</v>
          </cell>
        </row>
        <row r="35">
          <cell r="E35">
            <v>0.6931250902334025</v>
          </cell>
          <cell r="F35">
            <v>0.37640555598181874</v>
          </cell>
          <cell r="G35">
            <v>0.13252551879617472</v>
          </cell>
          <cell r="K35">
            <v>0.12379097485924512</v>
          </cell>
          <cell r="O35">
            <v>0.11558252283620163</v>
          </cell>
          <cell r="Q35">
            <v>0.24812018223602209</v>
          </cell>
        </row>
        <row r="36">
          <cell r="E36">
            <v>0.6765982407640034</v>
          </cell>
          <cell r="G36">
            <v>0.13892539484516167</v>
          </cell>
          <cell r="O36">
            <v>0.12040928190749327</v>
          </cell>
          <cell r="Q36">
            <v>0.2903568900842141</v>
          </cell>
        </row>
        <row r="37">
          <cell r="E37">
            <v>0.6705780736606697</v>
          </cell>
          <cell r="G37">
            <v>0.13502123980363193</v>
          </cell>
          <cell r="O37">
            <v>0.11601734132805357</v>
          </cell>
          <cell r="Q37">
            <v>0.2539969161281741</v>
          </cell>
        </row>
        <row r="38">
          <cell r="E38">
            <v>0.6643893228032085</v>
          </cell>
          <cell r="G38">
            <v>0.13469511050018626</v>
          </cell>
          <cell r="O38">
            <v>0.1152312655380797</v>
          </cell>
          <cell r="Q38">
            <v>0.2376440837662214</v>
          </cell>
        </row>
        <row r="39">
          <cell r="E39">
            <v>0.6609704063970807</v>
          </cell>
          <cell r="G39">
            <v>0.12177025769651863</v>
          </cell>
          <cell r="O39">
            <v>0.1018681247789428</v>
          </cell>
          <cell r="Q39">
            <v>0.20621199271822865</v>
          </cell>
        </row>
        <row r="40">
          <cell r="E40">
            <v>0.6537097105624513</v>
          </cell>
          <cell r="F40">
            <v>0.4024112387769461</v>
          </cell>
          <cell r="G40">
            <v>0.11548529654975598</v>
          </cell>
          <cell r="K40">
            <v>0.1740430554579665</v>
          </cell>
          <cell r="O40">
            <v>0.09404151388974569</v>
          </cell>
          <cell r="Q40">
            <v>0.10652064833596299</v>
          </cell>
        </row>
        <row r="41">
          <cell r="E41">
            <v>0.6554327185216466</v>
          </cell>
          <cell r="G41">
            <v>0.1203887079721644</v>
          </cell>
          <cell r="O41">
            <v>0.09878321904680158</v>
          </cell>
          <cell r="Q41">
            <v>0.20411616578868705</v>
          </cell>
        </row>
        <row r="42">
          <cell r="E42">
            <v>0.6650710310373521</v>
          </cell>
          <cell r="G42">
            <v>0.11337776623154057</v>
          </cell>
          <cell r="O42">
            <v>0.09276461102426391</v>
          </cell>
          <cell r="Q42">
            <v>0.18435454295583933</v>
          </cell>
        </row>
        <row r="43">
          <cell r="E43">
            <v>0.6865884844259997</v>
          </cell>
          <cell r="G43">
            <v>0.09609870345679991</v>
          </cell>
          <cell r="O43">
            <v>0.07832566558699042</v>
          </cell>
          <cell r="Q43">
            <v>0.15720553596848327</v>
          </cell>
        </row>
        <row r="44">
          <cell r="E44">
            <v>0.7085755652903647</v>
          </cell>
          <cell r="G44">
            <v>0.08517557754240793</v>
          </cell>
          <cell r="O44">
            <v>0.06825818366142684</v>
          </cell>
          <cell r="Q44">
            <v>0.09238667695385315</v>
          </cell>
        </row>
        <row r="45">
          <cell r="E45">
            <v>0.7519550276088129</v>
          </cell>
          <cell r="F45">
            <v>0.2975709457568814</v>
          </cell>
          <cell r="G45">
            <v>0.07257014851305703</v>
          </cell>
          <cell r="K45">
            <v>0.19696551793504552</v>
          </cell>
          <cell r="O45">
            <v>0.055841358964950454</v>
          </cell>
          <cell r="Q45">
            <v>0.03164528365705618</v>
          </cell>
        </row>
        <row r="46">
          <cell r="E46">
            <v>0.7277612071342248</v>
          </cell>
          <cell r="G46">
            <v>0.07945428238974866</v>
          </cell>
          <cell r="O46">
            <v>0.06350001825913235</v>
          </cell>
          <cell r="Q46">
            <v>0.026855236159385423</v>
          </cell>
        </row>
        <row r="47">
          <cell r="E47">
            <v>0.7334071786056804</v>
          </cell>
          <cell r="G47">
            <v>0.07579480146646145</v>
          </cell>
          <cell r="O47">
            <v>0.059991880938794574</v>
          </cell>
          <cell r="Q47">
            <v>0.028041829682917425</v>
          </cell>
        </row>
        <row r="48">
          <cell r="E48">
            <v>0.7132080632629862</v>
          </cell>
          <cell r="G48">
            <v>0.08784753634296473</v>
          </cell>
          <cell r="O48">
            <v>0.07075734119545998</v>
          </cell>
          <cell r="Q48">
            <v>0.07525421171681171</v>
          </cell>
        </row>
        <row r="49">
          <cell r="E49">
            <v>0.724214223557777</v>
          </cell>
          <cell r="G49">
            <v>0.08727958783372386</v>
          </cell>
          <cell r="O49">
            <v>0.07284353657310878</v>
          </cell>
          <cell r="Q49">
            <v>0.17230780797072728</v>
          </cell>
        </row>
        <row r="50">
          <cell r="E50">
            <v>0.7362686996146147</v>
          </cell>
          <cell r="F50">
            <v>0.31178417781930773</v>
          </cell>
          <cell r="G50">
            <v>0.07701247628533954</v>
          </cell>
          <cell r="O50">
            <v>0.06506199199229518</v>
          </cell>
          <cell r="Q50">
            <v>0.13520632194904394</v>
          </cell>
        </row>
      </sheetData>
      <sheetData sheetId="11">
        <row r="10">
          <cell r="E10">
            <v>0.699845106105178</v>
          </cell>
          <cell r="G10">
            <v>0.058348179991208615</v>
          </cell>
        </row>
        <row r="20">
          <cell r="E20">
            <v>0.6536590957954593</v>
          </cell>
          <cell r="G20">
            <v>0.06196422183162336</v>
          </cell>
        </row>
        <row r="30">
          <cell r="E30">
            <v>0.6340311321995182</v>
          </cell>
          <cell r="G30">
            <v>0.06687819106828168</v>
          </cell>
        </row>
        <row r="40">
          <cell r="E40">
            <v>0.5573872260214268</v>
          </cell>
          <cell r="G40">
            <v>0.07806049713048697</v>
          </cell>
        </row>
        <row r="50">
          <cell r="E50">
            <v>0.5563385702518483</v>
          </cell>
          <cell r="G50">
            <v>0.0733048099537396</v>
          </cell>
        </row>
        <row r="60">
          <cell r="E60">
            <v>0.5837350952763803</v>
          </cell>
          <cell r="F60">
            <v>0.4362649047236197</v>
          </cell>
          <cell r="G60">
            <v>0.06776721053088418</v>
          </cell>
          <cell r="H60">
            <v>0.08</v>
          </cell>
          <cell r="L60">
            <v>0.06234583368841345</v>
          </cell>
        </row>
        <row r="70">
          <cell r="E70">
            <v>0.7012015603365039</v>
          </cell>
          <cell r="F70">
            <v>0.3187984396634961</v>
          </cell>
          <cell r="G70">
            <v>0.045384597888712186</v>
          </cell>
          <cell r="L70">
            <v>0.04175383005761521</v>
          </cell>
        </row>
        <row r="80">
          <cell r="E80">
            <v>0.7437420826459425</v>
          </cell>
          <cell r="G80">
            <v>0.04098181662802763</v>
          </cell>
          <cell r="L80">
            <v>0.03770327129778542</v>
          </cell>
        </row>
        <row r="90">
          <cell r="L90">
            <v>0.03792442734480346</v>
          </cell>
        </row>
        <row r="100">
          <cell r="E100">
            <v>0.6565002460164109</v>
          </cell>
          <cell r="F100">
            <v>0.36373223143118405</v>
          </cell>
          <cell r="H100">
            <v>0.07576254798265727</v>
          </cell>
          <cell r="L100">
            <v>0.051040716451078987</v>
          </cell>
        </row>
      </sheetData>
      <sheetData sheetId="17">
        <row r="25">
          <cell r="Y25">
            <v>0.9997619</v>
          </cell>
          <cell r="Z25">
            <v>1</v>
          </cell>
        </row>
        <row r="26">
          <cell r="Y26">
            <v>0.9997619</v>
          </cell>
          <cell r="Z26">
            <v>1</v>
          </cell>
        </row>
        <row r="27">
          <cell r="Y27">
            <v>0.944186</v>
          </cell>
          <cell r="Z27">
            <v>1</v>
          </cell>
        </row>
        <row r="28">
          <cell r="Y28">
            <v>0.944186</v>
          </cell>
          <cell r="Z28">
            <v>1</v>
          </cell>
        </row>
        <row r="29">
          <cell r="Y29">
            <v>0.944186</v>
          </cell>
          <cell r="Z29">
            <v>0.9345253385086867</v>
          </cell>
        </row>
        <row r="30">
          <cell r="Y30">
            <v>0.944186</v>
          </cell>
          <cell r="Z30">
            <v>0.9258432753001739</v>
          </cell>
        </row>
        <row r="31">
          <cell r="Y31">
            <v>0.944186</v>
          </cell>
          <cell r="Z31">
            <v>0.9157391025201704</v>
          </cell>
        </row>
        <row r="32">
          <cell r="Y32">
            <v>0.944186</v>
          </cell>
          <cell r="Z32">
            <v>0.9034774675094658</v>
          </cell>
        </row>
        <row r="33">
          <cell r="Y33">
            <v>0.944186</v>
          </cell>
          <cell r="Z33">
            <v>1</v>
          </cell>
        </row>
        <row r="34">
          <cell r="Y34">
            <v>0.944186</v>
          </cell>
          <cell r="Z34">
            <v>1</v>
          </cell>
        </row>
        <row r="35">
          <cell r="Y35">
            <v>0.944186</v>
          </cell>
          <cell r="Z35">
            <v>1</v>
          </cell>
        </row>
        <row r="36">
          <cell r="Y36">
            <v>0.944186</v>
          </cell>
        </row>
        <row r="37">
          <cell r="Y37">
            <v>0.944186</v>
          </cell>
        </row>
        <row r="38">
          <cell r="Y38">
            <v>0.944186</v>
          </cell>
        </row>
        <row r="39">
          <cell r="Y39">
            <v>0.9878458</v>
          </cell>
        </row>
        <row r="40">
          <cell r="Y40">
            <v>0.9878458</v>
          </cell>
        </row>
        <row r="41">
          <cell r="Y41">
            <v>0.9878458</v>
          </cell>
        </row>
        <row r="42">
          <cell r="Y42">
            <v>0.9878458</v>
          </cell>
        </row>
        <row r="43">
          <cell r="Y43">
            <v>0.9878458</v>
          </cell>
        </row>
        <row r="44">
          <cell r="Y44">
            <v>0.9878458</v>
          </cell>
        </row>
        <row r="45">
          <cell r="Y45">
            <v>0.9878458</v>
          </cell>
        </row>
        <row r="46">
          <cell r="Y46">
            <v>0.9878458</v>
          </cell>
        </row>
        <row r="47">
          <cell r="Y47">
            <v>0.9878458</v>
          </cell>
        </row>
        <row r="48">
          <cell r="Y48">
            <v>0.9878458</v>
          </cell>
        </row>
        <row r="49">
          <cell r="Y49">
            <v>0.9878458</v>
          </cell>
        </row>
        <row r="50">
          <cell r="Y50">
            <v>0.9878458</v>
          </cell>
        </row>
      </sheetData>
      <sheetData sheetId="18">
        <row r="15">
          <cell r="G15">
            <v>0.09047738693467337</v>
          </cell>
        </row>
        <row r="16">
          <cell r="G16">
            <v>0.10009174311926607</v>
          </cell>
        </row>
        <row r="17">
          <cell r="G17">
            <v>0.07080724816053549</v>
          </cell>
        </row>
        <row r="18">
          <cell r="G18">
            <v>0.08269682348522722</v>
          </cell>
        </row>
      </sheetData>
      <sheetData sheetId="20">
        <row r="79">
          <cell r="B79">
            <v>1.0138074547664964</v>
          </cell>
          <cell r="C79">
            <v>0.7738814993954053</v>
          </cell>
          <cell r="E79">
            <v>0.8187134502923976</v>
          </cell>
        </row>
        <row r="80">
          <cell r="B80">
            <v>1.179817120377076</v>
          </cell>
          <cell r="C80">
            <v>0.7097944377267232</v>
          </cell>
          <cell r="E80">
            <v>0.7076023391812866</v>
          </cell>
        </row>
        <row r="81">
          <cell r="B81">
            <v>1.093157986756459</v>
          </cell>
          <cell r="C81">
            <v>0.6916565900846434</v>
          </cell>
          <cell r="E81">
            <v>0.7485380116959065</v>
          </cell>
        </row>
        <row r="82">
          <cell r="B82">
            <v>1.1276128230152584</v>
          </cell>
          <cell r="C82">
            <v>0.6686819830713425</v>
          </cell>
          <cell r="E82">
            <v>0.7836257309941521</v>
          </cell>
        </row>
        <row r="89">
          <cell r="B89">
            <v>1.119260135437368</v>
          </cell>
          <cell r="C89">
            <v>0.8839177750906895</v>
          </cell>
          <cell r="E89">
            <v>1.0409356725146202</v>
          </cell>
        </row>
        <row r="90">
          <cell r="B90">
            <v>1.1171719635428952</v>
          </cell>
          <cell r="C90">
            <v>0.9359129383313181</v>
          </cell>
          <cell r="E90">
            <v>1.146198830409357</v>
          </cell>
        </row>
        <row r="91">
          <cell r="B91">
            <v>1.0921139008092227</v>
          </cell>
          <cell r="C91">
            <v>0.9068923821039904</v>
          </cell>
          <cell r="E91">
            <v>1.0467836257309944</v>
          </cell>
        </row>
        <row r="92">
          <cell r="B92">
            <v>1.1035988462288226</v>
          </cell>
          <cell r="C92">
            <v>0.92503022974607</v>
          </cell>
          <cell r="E92">
            <v>0.9356725146198832</v>
          </cell>
        </row>
        <row r="119">
          <cell r="B119">
            <v>1.0532708814224208</v>
          </cell>
          <cell r="C119">
            <v>1.116082224909311</v>
          </cell>
          <cell r="E119">
            <v>1.064327485380117</v>
          </cell>
        </row>
        <row r="120">
          <cell r="B120">
            <v>1.1575446986832403</v>
          </cell>
          <cell r="C120">
            <v>1.1511487303506653</v>
          </cell>
          <cell r="E120">
            <v>1.1111111111111112</v>
          </cell>
        </row>
        <row r="121">
          <cell r="B121">
            <v>1.1448117069977246</v>
          </cell>
          <cell r="C121">
            <v>1.1632406287787185</v>
          </cell>
          <cell r="E121">
            <v>1.192982456140351</v>
          </cell>
        </row>
        <row r="122">
          <cell r="B122">
            <v>1.1837353050356474</v>
          </cell>
          <cell r="C122">
            <v>1.1741233373639666</v>
          </cell>
          <cell r="E122">
            <v>1.169590643274854</v>
          </cell>
        </row>
        <row r="131">
          <cell r="B131">
            <v>3.535447365597277</v>
          </cell>
          <cell r="C131">
            <v>1.5435280481892801</v>
          </cell>
          <cell r="E131">
            <v>1.3918128654970767</v>
          </cell>
        </row>
        <row r="136">
          <cell r="B136">
            <v>6.514312615181639</v>
          </cell>
          <cell r="C136">
            <v>2.591121091725686</v>
          </cell>
          <cell r="E136">
            <v>3.3567251461988317</v>
          </cell>
        </row>
        <row r="141">
          <cell r="B141">
            <v>6.092926663739898</v>
          </cell>
          <cell r="C141">
            <v>3.5272680668007728</v>
          </cell>
          <cell r="E141">
            <v>2.8654970760233924</v>
          </cell>
        </row>
        <row r="146">
          <cell r="B146">
            <v>6.993853259637469</v>
          </cell>
          <cell r="C146">
            <v>3.042477668994032</v>
          </cell>
          <cell r="E146">
            <v>2.654970760233919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D1"/>
      <sheetName val="TableD2"/>
      <sheetName val="TableD3"/>
      <sheetName val="TableD4"/>
      <sheetName val="TableD5"/>
      <sheetName val="TableD6"/>
      <sheetName val="TableD6 (cont)"/>
      <sheetName val="TableD6 (end)"/>
      <sheetName val="TableD7"/>
      <sheetName val="TableD8"/>
      <sheetName val="TableD9"/>
      <sheetName val="TableD10"/>
      <sheetName val="TableD5a1"/>
      <sheetName val="TableD5a2"/>
      <sheetName val="TableD5a3"/>
      <sheetName val="TableD5b1"/>
      <sheetName val="TableD5b2"/>
      <sheetName val="TableD5b3"/>
      <sheetName val="TableD6a1"/>
      <sheetName val="TableD6a2"/>
      <sheetName val="TableD6a3"/>
      <sheetName val="TableD6b1"/>
      <sheetName val="TableD6b2"/>
      <sheetName val="TableD6c1"/>
      <sheetName val="TableD6c2"/>
      <sheetName val="TableD6d1"/>
      <sheetName val="TableD6d2"/>
      <sheetName val="TableD6d3"/>
      <sheetName val="TableD6d4"/>
      <sheetName val="TableD6e1"/>
      <sheetName val="TableD6e2"/>
      <sheetName val="TableD6e3"/>
      <sheetName val="TableD6e4"/>
      <sheetName val="TableD6f1"/>
      <sheetName val="TableD6f2"/>
      <sheetName val="TableD6f3"/>
      <sheetName val="TableD6f4"/>
      <sheetName val="TableD6g1"/>
      <sheetName val="TableD6g2"/>
      <sheetName val="TableD6g3"/>
      <sheetName val="TableD6g4"/>
      <sheetName val="TableD1(Stata)"/>
      <sheetName val="TableD3(Stata)"/>
    </sheetNames>
    <sheetDataSet>
      <sheetData sheetId="0">
        <row r="61">
          <cell r="N61">
            <v>-0.012886172949521657</v>
          </cell>
        </row>
        <row r="62">
          <cell r="N62">
            <v>-0.012886172949521657</v>
          </cell>
        </row>
        <row r="63">
          <cell r="N63">
            <v>-0.012886172949521657</v>
          </cell>
        </row>
        <row r="64">
          <cell r="N64">
            <v>-0.012886172949521657</v>
          </cell>
        </row>
        <row r="65">
          <cell r="N65">
            <v>-0.004101210222624108</v>
          </cell>
        </row>
        <row r="66">
          <cell r="N66">
            <v>-0.004101210222624108</v>
          </cell>
        </row>
        <row r="67">
          <cell r="N67">
            <v>-0.004101210222624108</v>
          </cell>
        </row>
        <row r="68">
          <cell r="N68">
            <v>-0.004101210222624108</v>
          </cell>
        </row>
        <row r="69">
          <cell r="N69">
            <v>-0.004101210222624108</v>
          </cell>
        </row>
        <row r="70">
          <cell r="N70">
            <v>-0.004101210222624108</v>
          </cell>
        </row>
        <row r="71">
          <cell r="N71">
            <v>-0.004101210222624108</v>
          </cell>
        </row>
        <row r="72">
          <cell r="N72">
            <v>-0.004101210222624108</v>
          </cell>
        </row>
        <row r="73">
          <cell r="N73">
            <v>-0.004101210222624108</v>
          </cell>
        </row>
        <row r="74">
          <cell r="N74">
            <v>-0.004101210222624108</v>
          </cell>
        </row>
        <row r="75">
          <cell r="N75">
            <v>-0.0030729497964455676</v>
          </cell>
        </row>
        <row r="76">
          <cell r="N76">
            <v>-0.0030729497964455676</v>
          </cell>
        </row>
        <row r="77">
          <cell r="N77">
            <v>-0.0030729497964455676</v>
          </cell>
        </row>
        <row r="78">
          <cell r="N78">
            <v>-0.0030729497964455676</v>
          </cell>
        </row>
        <row r="79">
          <cell r="N79">
            <v>-0.0030729497964455676</v>
          </cell>
        </row>
        <row r="80">
          <cell r="N80">
            <v>-0.0030729497964455676</v>
          </cell>
        </row>
        <row r="81">
          <cell r="N81">
            <v>-0.0030729497964455676</v>
          </cell>
        </row>
        <row r="82">
          <cell r="N82">
            <v>-0.0030729497964455676</v>
          </cell>
        </row>
        <row r="83">
          <cell r="N83">
            <v>-0.0030729497964455676</v>
          </cell>
        </row>
        <row r="84">
          <cell r="N84">
            <v>-0.0030729497964455676</v>
          </cell>
        </row>
        <row r="85">
          <cell r="N85">
            <v>-0.0024340529517986598</v>
          </cell>
        </row>
        <row r="86">
          <cell r="N86">
            <v>-0.0024340529517986598</v>
          </cell>
        </row>
        <row r="87">
          <cell r="N87">
            <v>-0.0024340529517986598</v>
          </cell>
        </row>
        <row r="88">
          <cell r="N88">
            <v>-0.0024340529517986598</v>
          </cell>
        </row>
        <row r="89">
          <cell r="N89">
            <v>-0.0024340529517986598</v>
          </cell>
        </row>
        <row r="90">
          <cell r="N90">
            <v>-0.0024340529517986598</v>
          </cell>
        </row>
        <row r="91">
          <cell r="N91">
            <v>-0.0024340529517986598</v>
          </cell>
        </row>
        <row r="92">
          <cell r="N92">
            <v>-0.0024340529517986598</v>
          </cell>
        </row>
        <row r="93">
          <cell r="N93">
            <v>-0.0024340529517986598</v>
          </cell>
        </row>
        <row r="94">
          <cell r="N94">
            <v>-0.0024340529517986598</v>
          </cell>
        </row>
        <row r="95">
          <cell r="N95">
            <v>0.0004803863770950212</v>
          </cell>
        </row>
        <row r="96">
          <cell r="N96">
            <v>0.0004803863770950212</v>
          </cell>
        </row>
        <row r="97">
          <cell r="N97">
            <v>0.0004803863770950212</v>
          </cell>
        </row>
        <row r="98">
          <cell r="N98">
            <v>0.0004803863770950212</v>
          </cell>
        </row>
        <row r="99">
          <cell r="N99">
            <v>0.0004803863770950212</v>
          </cell>
        </row>
        <row r="100">
          <cell r="N100">
            <v>0.0004803863770950212</v>
          </cell>
        </row>
        <row r="101">
          <cell r="N101">
            <v>0.0004803863770950212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">
      <selection activeCell="A3" sqref="A3:N18"/>
    </sheetView>
  </sheetViews>
  <sheetFormatPr defaultColWidth="11.5546875" defaultRowHeight="15"/>
  <cols>
    <col min="1" max="1" width="9.77734375" style="0" customWidth="1"/>
    <col min="2" max="3" width="7.77734375" style="0" customWidth="1"/>
    <col min="4" max="4" width="10.77734375" style="0" customWidth="1"/>
    <col min="5" max="5" width="8.77734375" style="0" customWidth="1"/>
    <col min="6" max="7" width="7.77734375" style="0" customWidth="1"/>
    <col min="8" max="8" width="8.77734375" style="0" customWidth="1"/>
    <col min="9" max="14" width="7.77734375" style="0" customWidth="1"/>
    <col min="15" max="23" width="8.77734375" style="0" customWidth="1"/>
    <col min="24" max="32" width="10.77734375" style="0" customWidth="1"/>
    <col min="33" max="16384" width="8.8867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" customHeight="1" thickTop="1">
      <c r="A3" s="138" t="s">
        <v>7</v>
      </c>
      <c r="B3" s="139"/>
      <c r="C3" s="139"/>
      <c r="D3" s="139"/>
      <c r="E3" s="139"/>
      <c r="F3" s="139"/>
      <c r="G3" s="139"/>
      <c r="H3" s="139"/>
      <c r="I3" s="140"/>
      <c r="J3" s="140"/>
      <c r="K3" s="140"/>
      <c r="L3" s="140"/>
      <c r="M3" s="140"/>
      <c r="N3" s="141"/>
      <c r="O3" s="3"/>
    </row>
    <row r="4" spans="1:14" ht="18" customHeight="1" thickBot="1">
      <c r="A4" s="51"/>
      <c r="B4" s="13"/>
      <c r="C4" s="13"/>
      <c r="D4" s="13"/>
      <c r="E4" s="13"/>
      <c r="F4" s="13"/>
      <c r="G4" s="13"/>
      <c r="H4" s="13"/>
      <c r="I4" s="142"/>
      <c r="J4" s="142"/>
      <c r="K4" s="142"/>
      <c r="L4" s="142"/>
      <c r="M4" s="142"/>
      <c r="N4" s="159"/>
    </row>
    <row r="5" spans="1:15" ht="34.5" customHeight="1" thickTop="1">
      <c r="A5" s="52"/>
      <c r="B5" s="160" t="s">
        <v>14</v>
      </c>
      <c r="C5" s="143" t="s">
        <v>16</v>
      </c>
      <c r="D5" s="162" t="s">
        <v>43</v>
      </c>
      <c r="E5" s="145" t="s">
        <v>19</v>
      </c>
      <c r="F5" s="162" t="s">
        <v>14</v>
      </c>
      <c r="G5" s="162" t="s">
        <v>16</v>
      </c>
      <c r="H5" s="150" t="s">
        <v>17</v>
      </c>
      <c r="I5" s="152" t="s">
        <v>2</v>
      </c>
      <c r="J5" s="150" t="s">
        <v>3</v>
      </c>
      <c r="K5" s="154" t="s">
        <v>4</v>
      </c>
      <c r="L5" s="150" t="s">
        <v>2</v>
      </c>
      <c r="M5" s="150" t="s">
        <v>3</v>
      </c>
      <c r="N5" s="154" t="s">
        <v>4</v>
      </c>
      <c r="O5" s="5"/>
    </row>
    <row r="6" spans="1:15" ht="34.5" customHeight="1">
      <c r="A6" s="27"/>
      <c r="B6" s="161"/>
      <c r="C6" s="144"/>
      <c r="D6" s="151"/>
      <c r="E6" s="146"/>
      <c r="F6" s="163"/>
      <c r="G6" s="163"/>
      <c r="H6" s="151"/>
      <c r="I6" s="153"/>
      <c r="J6" s="151"/>
      <c r="K6" s="155"/>
      <c r="L6" s="151"/>
      <c r="M6" s="151"/>
      <c r="N6" s="155"/>
      <c r="O6" s="5"/>
    </row>
    <row r="7" spans="1:15" ht="24.75" customHeight="1">
      <c r="A7" s="66"/>
      <c r="B7" s="156" t="s">
        <v>15</v>
      </c>
      <c r="C7" s="158"/>
      <c r="D7" s="164"/>
      <c r="E7" s="94" t="s">
        <v>18</v>
      </c>
      <c r="F7" s="157" t="s">
        <v>44</v>
      </c>
      <c r="G7" s="157"/>
      <c r="H7" s="12" t="s">
        <v>20</v>
      </c>
      <c r="I7" s="156" t="s">
        <v>0</v>
      </c>
      <c r="J7" s="157"/>
      <c r="K7" s="158"/>
      <c r="L7" s="157" t="s">
        <v>1</v>
      </c>
      <c r="M7" s="157"/>
      <c r="N7" s="158"/>
      <c r="O7" s="5"/>
    </row>
    <row r="8" spans="1:14" ht="18" customHeight="1">
      <c r="A8" s="28">
        <v>1872</v>
      </c>
      <c r="B8" s="90">
        <f>'[4]TableA2'!B$60</f>
        <v>28.736975659676105</v>
      </c>
      <c r="C8" s="91">
        <f>'[4]TableA2'!C$60</f>
        <v>185</v>
      </c>
      <c r="D8" s="68">
        <f aca="true" t="shared" si="0" ref="D8:D14">C8/B8</f>
        <v>6.437699018536356</v>
      </c>
      <c r="E8" s="95">
        <f>TableA8!B7</f>
        <v>97.24703183129381</v>
      </c>
      <c r="F8" s="69">
        <f aca="true" t="shared" si="1" ref="F8:F14">B8*$E$10/$E8</f>
        <v>29.55049127826298</v>
      </c>
      <c r="G8" s="69">
        <f aca="true" t="shared" si="2" ref="G8:G14">C8*$E$10/$E8</f>
        <v>190.23716869934074</v>
      </c>
      <c r="H8" s="29">
        <f>'[2]TableC1'!$C24</f>
        <v>23132.028000000002</v>
      </c>
      <c r="I8" s="98">
        <f aca="true" t="shared" si="3" ref="I8:I14">1000000*B8/$H8</f>
        <v>1242.3024760162016</v>
      </c>
      <c r="J8" s="29">
        <f>TableA5!$B7*TableA1!I8</f>
        <v>725.1755541994006</v>
      </c>
      <c r="K8" s="70">
        <f aca="true" t="shared" si="4" ref="K8:K14">1000000*C8/$H8</f>
        <v>7997.569430574785</v>
      </c>
      <c r="L8" s="29">
        <f aca="true" t="shared" si="5" ref="L8:L14">I8*$E$10/$E8</f>
        <v>1277.4708416513668</v>
      </c>
      <c r="M8" s="29">
        <f>TableA5!$B7*TableA1!L8</f>
        <v>745.7045634641584</v>
      </c>
      <c r="N8" s="70">
        <f aca="true" t="shared" si="6" ref="N8:N14">K8*$E$10/$E8</f>
        <v>8223.972783507816</v>
      </c>
    </row>
    <row r="9" spans="1:14" ht="18" customHeight="1">
      <c r="A9" s="28">
        <v>1882</v>
      </c>
      <c r="B9" s="90">
        <f>'[4]TableA2'!B$70</f>
        <v>27.760476486774483</v>
      </c>
      <c r="C9" s="91">
        <f>'[4]TableA2'!C$70</f>
        <v>195</v>
      </c>
      <c r="D9" s="68">
        <f>C9/B9</f>
        <v>7.0243751072825065</v>
      </c>
      <c r="E9" s="95">
        <f>TableA8!B8</f>
        <v>97.6380440217224</v>
      </c>
      <c r="F9" s="69">
        <f>B9*$E$10/$E9</f>
        <v>28.432028483280927</v>
      </c>
      <c r="G9" s="69">
        <f>C9*$E$10/$E9</f>
        <v>199.71723312750575</v>
      </c>
      <c r="H9" s="29">
        <f>'[2]TableC1'!$C25</f>
        <v>23963.68</v>
      </c>
      <c r="I9" s="98">
        <f>1000000*B9/$H9</f>
        <v>1158.439625582318</v>
      </c>
      <c r="J9" s="29">
        <f>TableA5!$B8*TableA1!I9</f>
        <v>812.2996730139569</v>
      </c>
      <c r="K9" s="70">
        <f>1000000*C9/$H9</f>
        <v>8137.314469230101</v>
      </c>
      <c r="L9" s="29">
        <f t="shared" si="5"/>
        <v>1186.463368033663</v>
      </c>
      <c r="M9" s="29">
        <f>TableA5!$B8*TableA1!L9</f>
        <v>831.9499649473083</v>
      </c>
      <c r="N9" s="70">
        <f>K9*$E$10/$E9</f>
        <v>8334.163748118224</v>
      </c>
    </row>
    <row r="10" spans="1:15" ht="21.75" customHeight="1">
      <c r="A10" s="28">
        <v>1912</v>
      </c>
      <c r="B10" s="90">
        <f>'[4]TableA2'!B$100</f>
        <v>42.68923479877412</v>
      </c>
      <c r="C10" s="91">
        <f>'[4]TableA2'!C$100</f>
        <v>279.3744163792784</v>
      </c>
      <c r="D10" s="68">
        <f t="shared" si="0"/>
        <v>6.544376297588285</v>
      </c>
      <c r="E10" s="95">
        <f>TableA8!B9</f>
        <v>100</v>
      </c>
      <c r="F10" s="69">
        <f t="shared" si="1"/>
        <v>42.68923479877412</v>
      </c>
      <c r="G10" s="69">
        <f t="shared" si="2"/>
        <v>279.3744163792784</v>
      </c>
      <c r="H10" s="29">
        <f>'[2]TableC1'!$C26</f>
        <v>26110.097999999998</v>
      </c>
      <c r="I10" s="98">
        <f t="shared" si="3"/>
        <v>1634.9703014816002</v>
      </c>
      <c r="J10" s="29">
        <f>TableA5!$B9*TableA1!I10</f>
        <v>1073.358405152196</v>
      </c>
      <c r="K10" s="70">
        <f t="shared" si="4"/>
        <v>10699.860888276957</v>
      </c>
      <c r="L10" s="29">
        <f t="shared" si="5"/>
        <v>1634.9703014816002</v>
      </c>
      <c r="M10" s="29">
        <f>TableA5!$B9*TableA1!L10</f>
        <v>1073.358405152196</v>
      </c>
      <c r="N10" s="70">
        <f t="shared" si="6"/>
        <v>10699.860888276957</v>
      </c>
      <c r="O10" s="7"/>
    </row>
    <row r="11" spans="1:15" ht="21.75" customHeight="1">
      <c r="A11" s="28">
        <v>1922</v>
      </c>
      <c r="B11" s="90">
        <f>'[4]TableA1'!B$35</f>
        <v>164.74023711681366</v>
      </c>
      <c r="C11" s="91">
        <f>'[4]TableA1'!C$35</f>
        <v>467.90339783465737</v>
      </c>
      <c r="D11" s="68">
        <f t="shared" si="0"/>
        <v>2.8402496319273682</v>
      </c>
      <c r="E11" s="95">
        <f>TableA8!B10</f>
        <v>311.53689918665935</v>
      </c>
      <c r="F11" s="69">
        <f t="shared" si="1"/>
        <v>52.879847474538956</v>
      </c>
      <c r="G11" s="69">
        <f t="shared" si="2"/>
        <v>150.19196732593466</v>
      </c>
      <c r="H11" s="29">
        <f>'[2]TableC1'!$C27</f>
        <v>26809.915</v>
      </c>
      <c r="I11" s="98">
        <f t="shared" si="3"/>
        <v>6144.750444632654</v>
      </c>
      <c r="J11" s="29">
        <f>TableA5!$B10*TableA1!I11</f>
        <v>4259.080706397748</v>
      </c>
      <c r="K11" s="70">
        <f t="shared" si="4"/>
        <v>17452.625188653426</v>
      </c>
      <c r="L11" s="29">
        <f t="shared" si="5"/>
        <v>1972.3989231050882</v>
      </c>
      <c r="M11" s="29">
        <f>TableA5!$B10*TableA1!L11</f>
        <v>1367.1191815534803</v>
      </c>
      <c r="N11" s="70">
        <f t="shared" si="6"/>
        <v>5602.105315363165</v>
      </c>
      <c r="O11" s="7"/>
    </row>
    <row r="12" spans="1:15" ht="21.75" customHeight="1">
      <c r="A12" s="28">
        <v>1927</v>
      </c>
      <c r="B12" s="90">
        <f>'[4]TableA1'!B$40</f>
        <v>303.74327778816223</v>
      </c>
      <c r="C12" s="91">
        <f>'[4]TableA1'!C$40</f>
        <v>1058.4006132091688</v>
      </c>
      <c r="D12" s="68">
        <f t="shared" si="0"/>
        <v>3.4845235783203816</v>
      </c>
      <c r="E12" s="95">
        <f>TableA8!B11</f>
        <v>574.0288406537687</v>
      </c>
      <c r="F12" s="69">
        <f t="shared" si="1"/>
        <v>52.91428866922874</v>
      </c>
      <c r="G12" s="69">
        <f t="shared" si="2"/>
        <v>184.38108649797854</v>
      </c>
      <c r="H12" s="29">
        <f>'[2]TableC1'!$C28</f>
        <v>28086.877999999997</v>
      </c>
      <c r="I12" s="98">
        <f t="shared" si="3"/>
        <v>10814.419380757174</v>
      </c>
      <c r="J12" s="29">
        <f>TableA5!$B11*TableA1!I12</f>
        <v>7069.490963295736</v>
      </c>
      <c r="K12" s="70">
        <f t="shared" si="4"/>
        <v>37683.09931809327</v>
      </c>
      <c r="L12" s="29">
        <f t="shared" si="5"/>
        <v>1883.9505291128742</v>
      </c>
      <c r="M12" s="29">
        <f>TableA5!$B11*TableA1!L12</f>
        <v>1231.556755100354</v>
      </c>
      <c r="N12" s="70">
        <f t="shared" si="6"/>
        <v>6564.670039082968</v>
      </c>
      <c r="O12" s="7"/>
    </row>
    <row r="13" spans="1:15" ht="21.75" customHeight="1">
      <c r="A13" s="28">
        <v>1932</v>
      </c>
      <c r="B13" s="90">
        <f>'[4]TableA1'!B$45</f>
        <v>279.85182581469417</v>
      </c>
      <c r="C13" s="91">
        <f>'[4]TableA1'!C$45</f>
        <v>1147.521042546652</v>
      </c>
      <c r="D13" s="68">
        <f t="shared" si="0"/>
        <v>4.100459374192153</v>
      </c>
      <c r="E13" s="95">
        <f>TableA8!B12</f>
        <v>536.8971118800886</v>
      </c>
      <c r="F13" s="69">
        <f t="shared" si="1"/>
        <v>52.123920882106866</v>
      </c>
      <c r="G13" s="69">
        <f t="shared" si="2"/>
        <v>213.7320200006852</v>
      </c>
      <c r="H13" s="29">
        <f>'[2]TableC1'!$C29</f>
        <v>28880.026</v>
      </c>
      <c r="I13" s="98">
        <f t="shared" si="3"/>
        <v>9690.151449818437</v>
      </c>
      <c r="J13" s="29">
        <f>TableA5!$B12*TableA1!I13</f>
        <v>7286.5581009818015</v>
      </c>
      <c r="K13" s="70">
        <f t="shared" si="4"/>
        <v>39734.07234974969</v>
      </c>
      <c r="L13" s="29">
        <f t="shared" si="5"/>
        <v>1804.8432810312174</v>
      </c>
      <c r="M13" s="29">
        <f>TableA5!$B12*TableA1!L13</f>
        <v>1357.1609792174097</v>
      </c>
      <c r="N13" s="70">
        <f t="shared" si="6"/>
        <v>7400.686550652177</v>
      </c>
      <c r="O13" s="7"/>
    </row>
    <row r="14" spans="1:15" ht="21.75" customHeight="1" thickBot="1">
      <c r="A14" s="39">
        <v>1937</v>
      </c>
      <c r="B14" s="92">
        <f>'[4]TableA1'!B$50</f>
        <v>333.1659208983183</v>
      </c>
      <c r="C14" s="93">
        <f>'[4]TableA1'!C$50</f>
        <v>1348.8186295922158</v>
      </c>
      <c r="D14" s="76">
        <f t="shared" si="0"/>
        <v>4.048489191077478</v>
      </c>
      <c r="E14" s="96">
        <f>TableA8!B13</f>
        <v>616.2850503944285</v>
      </c>
      <c r="F14" s="84">
        <f t="shared" si="1"/>
        <v>54.06036065374113</v>
      </c>
      <c r="G14" s="84">
        <f t="shared" si="2"/>
        <v>218.86278577242118</v>
      </c>
      <c r="H14" s="83">
        <f>'[2]TableC1'!$C30</f>
        <v>28657.090000000004</v>
      </c>
      <c r="I14" s="99">
        <f t="shared" si="3"/>
        <v>11625.95088678991</v>
      </c>
      <c r="J14" s="83">
        <f>TableA5!$B13*TableA1!I14</f>
        <v>8559.823741200184</v>
      </c>
      <c r="K14" s="85">
        <f t="shared" si="4"/>
        <v>47067.53650116657</v>
      </c>
      <c r="L14" s="83">
        <f t="shared" si="5"/>
        <v>1886.4567425981186</v>
      </c>
      <c r="M14" s="83">
        <f>TableA5!$B13*TableA1!L14</f>
        <v>1388.9390527519388</v>
      </c>
      <c r="N14" s="85">
        <f t="shared" si="6"/>
        <v>7637.299731843712</v>
      </c>
      <c r="O14" s="7"/>
    </row>
    <row r="15" spans="1:15" ht="21.75" customHeight="1" thickBot="1" thickTop="1">
      <c r="A15" s="28"/>
      <c r="B15" s="5"/>
      <c r="C15" s="5"/>
      <c r="D15" s="68"/>
      <c r="E15" s="29"/>
      <c r="F15" s="29"/>
      <c r="G15" s="29"/>
      <c r="H15" s="29"/>
      <c r="I15" s="29"/>
      <c r="J15" s="29"/>
      <c r="K15" s="29"/>
      <c r="L15" s="29"/>
      <c r="M15" s="29"/>
      <c r="N15" s="70"/>
      <c r="O15" s="7"/>
    </row>
    <row r="16" spans="1:15" ht="21.75" customHeight="1" thickBot="1" thickTop="1">
      <c r="A16" s="86" t="s">
        <v>5</v>
      </c>
      <c r="B16" s="87">
        <f aca="true" t="shared" si="7" ref="B16:N16">(B10/B8)^(1/40)-1</f>
        <v>0.009943161269234668</v>
      </c>
      <c r="C16" s="87">
        <f t="shared" si="7"/>
        <v>0.01035820488788608</v>
      </c>
      <c r="D16" s="87">
        <f t="shared" si="7"/>
        <v>0.00041095740291940963</v>
      </c>
      <c r="E16" s="87">
        <f t="shared" si="7"/>
        <v>0.0006981367083254142</v>
      </c>
      <c r="F16" s="88">
        <f t="shared" si="7"/>
        <v>0.009238574772727715</v>
      </c>
      <c r="G16" s="88">
        <f t="shared" si="7"/>
        <v>0.009653328836342512</v>
      </c>
      <c r="H16" s="87">
        <f t="shared" si="7"/>
        <v>0.0030321874415049077</v>
      </c>
      <c r="I16" s="87">
        <f t="shared" si="7"/>
        <v>0.006890081808200055</v>
      </c>
      <c r="J16" s="87">
        <f>(J10/J8)^(1/40)-1</f>
        <v>0.009851558711712505</v>
      </c>
      <c r="K16" s="87">
        <f t="shared" si="7"/>
        <v>0.0073038707412451664</v>
      </c>
      <c r="L16" s="88">
        <f t="shared" si="7"/>
        <v>0.0061876252915211705</v>
      </c>
      <c r="M16" s="88">
        <f>(M10/M8)^(1/40)-1</f>
        <v>0.009147036121698093</v>
      </c>
      <c r="N16" s="89">
        <f t="shared" si="7"/>
        <v>0.0066011255448605866</v>
      </c>
      <c r="O16" s="7"/>
    </row>
    <row r="17" spans="1:15" ht="21.75" customHeight="1" thickBot="1" thickTop="1">
      <c r="A17" s="39" t="s">
        <v>6</v>
      </c>
      <c r="B17" s="55">
        <f aca="true" t="shared" si="8" ref="B17:N17">(B14/B10)^(1/25)-1</f>
        <v>0.08565962766924584</v>
      </c>
      <c r="C17" s="55">
        <f t="shared" si="8"/>
        <v>0.06500262176696903</v>
      </c>
      <c r="D17" s="55">
        <f t="shared" si="8"/>
        <v>-0.019027147529308452</v>
      </c>
      <c r="E17" s="55">
        <f t="shared" si="8"/>
        <v>0.07545257887418444</v>
      </c>
      <c r="F17" s="71">
        <f t="shared" si="8"/>
        <v>0.009490933394521672</v>
      </c>
      <c r="G17" s="71">
        <f t="shared" si="8"/>
        <v>-0.00971679952467519</v>
      </c>
      <c r="H17" s="55">
        <f t="shared" si="8"/>
        <v>0.0037300893699518944</v>
      </c>
      <c r="I17" s="55">
        <f t="shared" si="8"/>
        <v>0.08162506949524806</v>
      </c>
      <c r="J17" s="55">
        <f>(J14/J10)^(1/25)-1</f>
        <v>0.08659775252779789</v>
      </c>
      <c r="K17" s="55">
        <f t="shared" si="8"/>
        <v>0.061044829726563554</v>
      </c>
      <c r="L17" s="71">
        <f t="shared" si="8"/>
        <v>0.005739435417529304</v>
      </c>
      <c r="M17" s="71">
        <f>(M14/M10)^(1/25)-1</f>
        <v>0.0103632404371381</v>
      </c>
      <c r="N17" s="72">
        <f t="shared" si="8"/>
        <v>-0.013396917196203395</v>
      </c>
      <c r="O17" s="7"/>
    </row>
    <row r="18" spans="1:14" ht="19.5" customHeight="1" thickBot="1" thickTop="1">
      <c r="A18" s="147" t="s">
        <v>103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</row>
    <row r="19" spans="1:11" ht="15" thickTop="1">
      <c r="A19" t="s">
        <v>99</v>
      </c>
      <c r="I19" s="9"/>
      <c r="J19" s="9"/>
      <c r="K19" s="10"/>
    </row>
  </sheetData>
  <mergeCells count="20">
    <mergeCell ref="L5:L6"/>
    <mergeCell ref="N5:N6"/>
    <mergeCell ref="L7:N7"/>
    <mergeCell ref="A3:N3"/>
    <mergeCell ref="I4:N4"/>
    <mergeCell ref="B5:B6"/>
    <mergeCell ref="F5:F6"/>
    <mergeCell ref="G5:G6"/>
    <mergeCell ref="F7:G7"/>
    <mergeCell ref="D5:D7"/>
    <mergeCell ref="A18:N18"/>
    <mergeCell ref="J5:J6"/>
    <mergeCell ref="M5:M6"/>
    <mergeCell ref="I5:I6"/>
    <mergeCell ref="K5:K6"/>
    <mergeCell ref="I7:K7"/>
    <mergeCell ref="C5:C6"/>
    <mergeCell ref="B7:C7"/>
    <mergeCell ref="E5:E6"/>
    <mergeCell ref="H5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workbookViewId="0" topLeftCell="A104">
      <selection activeCell="F116" sqref="F116"/>
    </sheetView>
  </sheetViews>
  <sheetFormatPr defaultColWidth="11.5546875" defaultRowHeight="15"/>
  <cols>
    <col min="1" max="1" width="10.77734375" style="0" customWidth="1"/>
    <col min="2" max="8" width="11.6640625" style="0" customWidth="1"/>
    <col min="9" max="10" width="8.77734375" style="0" customWidth="1"/>
    <col min="11" max="25" width="10.77734375" style="0" customWidth="1"/>
    <col min="26" max="16384" width="8.88671875" style="0" customWidth="1"/>
  </cols>
  <sheetData>
    <row r="1" spans="1:10" ht="15">
      <c r="A1" s="65" t="s">
        <v>92</v>
      </c>
      <c r="B1" s="65" t="s">
        <v>94</v>
      </c>
      <c r="C1" s="65" t="s">
        <v>95</v>
      </c>
      <c r="D1" s="65" t="s">
        <v>96</v>
      </c>
      <c r="E1" s="65" t="s">
        <v>93</v>
      </c>
      <c r="F1" s="65" t="s">
        <v>97</v>
      </c>
      <c r="G1" s="65" t="s">
        <v>98</v>
      </c>
      <c r="H1" s="65"/>
      <c r="I1" s="2"/>
      <c r="J1" s="2"/>
    </row>
    <row r="2" spans="1:10" ht="19.5" customHeight="1">
      <c r="A2" s="28">
        <v>1800</v>
      </c>
      <c r="B2" s="41">
        <f>TableA9!G9</f>
        <v>0.045</v>
      </c>
      <c r="C2" s="41">
        <f>TableA9!H9</f>
        <v>0.08599479997488176</v>
      </c>
      <c r="D2" s="41">
        <f>TableA9!I9</f>
        <v>0.04</v>
      </c>
      <c r="E2" s="41">
        <f>TableA9!J9</f>
        <v>0.060147919989952704</v>
      </c>
      <c r="F2" s="41">
        <f>TableA8!C$15</f>
        <v>0.0008716650898308309</v>
      </c>
      <c r="G2" s="78">
        <f>'[4]TableA12'!$E$10*'[4]TableA2'!$H$10</f>
        <v>421.1668113245282</v>
      </c>
      <c r="H2" s="41"/>
      <c r="I2" s="6"/>
      <c r="J2" s="6"/>
    </row>
    <row r="3" spans="1:10" ht="19.5" customHeight="1">
      <c r="A3" s="28">
        <f aca="true" t="shared" si="0" ref="A3:A34">A2+1</f>
        <v>1801</v>
      </c>
      <c r="B3" s="41">
        <f>TableA9!G10</f>
        <v>0.045</v>
      </c>
      <c r="C3" s="41">
        <f>TableA9!H10</f>
        <v>0.08599479997488176</v>
      </c>
      <c r="D3" s="41">
        <f>TableA9!I10</f>
        <v>0.04</v>
      </c>
      <c r="E3" s="41">
        <f>TableA9!J10</f>
        <v>0.060147919989952704</v>
      </c>
      <c r="F3" s="41">
        <f>TableA8!C$15</f>
        <v>0.0008716650898308309</v>
      </c>
      <c r="G3" s="78">
        <f>'[4]TableA12'!$E$10*'[4]TableA2'!$H$10</f>
        <v>421.1668113245282</v>
      </c>
      <c r="H3" s="41"/>
      <c r="I3" s="6"/>
      <c r="J3" s="6"/>
    </row>
    <row r="4" spans="1:10" ht="19.5" customHeight="1">
      <c r="A4" s="28">
        <f t="shared" si="0"/>
        <v>1802</v>
      </c>
      <c r="B4" s="41">
        <f>TableA9!G11</f>
        <v>0.045</v>
      </c>
      <c r="C4" s="41">
        <f>TableA9!H11</f>
        <v>0.08599479997488176</v>
      </c>
      <c r="D4" s="41">
        <f>TableA9!I11</f>
        <v>0.04</v>
      </c>
      <c r="E4" s="41">
        <f>TableA9!J11</f>
        <v>0.060147919989952704</v>
      </c>
      <c r="F4" s="41">
        <f>TableA8!C$15</f>
        <v>0.0008716650898308309</v>
      </c>
      <c r="G4" s="78">
        <f>'[4]TableA12'!$E$10*'[4]TableA2'!$H$10</f>
        <v>421.1668113245282</v>
      </c>
      <c r="H4" s="41"/>
      <c r="I4" s="6"/>
      <c r="J4" s="6"/>
    </row>
    <row r="5" spans="1:10" ht="19.5" customHeight="1">
      <c r="A5" s="28">
        <f t="shared" si="0"/>
        <v>1803</v>
      </c>
      <c r="B5" s="41">
        <f>TableA9!G12</f>
        <v>0.045</v>
      </c>
      <c r="C5" s="41">
        <f>TableA9!H12</f>
        <v>0.08599479997488176</v>
      </c>
      <c r="D5" s="41">
        <f>TableA9!I12</f>
        <v>0.04</v>
      </c>
      <c r="E5" s="41">
        <f>TableA9!J12</f>
        <v>0.060147919989952704</v>
      </c>
      <c r="F5" s="41">
        <f>TableA8!C$15</f>
        <v>0.0008716650898308309</v>
      </c>
      <c r="G5" s="78">
        <f>'[4]TableA12'!$E$10*'[4]TableA2'!$H$10</f>
        <v>421.1668113245282</v>
      </c>
      <c r="H5" s="41"/>
      <c r="I5" s="6"/>
      <c r="J5" s="6"/>
    </row>
    <row r="6" spans="1:10" ht="19.5" customHeight="1">
      <c r="A6" s="28">
        <f t="shared" si="0"/>
        <v>1804</v>
      </c>
      <c r="B6" s="41">
        <f>TableA9!G13</f>
        <v>0.045</v>
      </c>
      <c r="C6" s="41">
        <f>TableA9!H13</f>
        <v>0.08599479997488176</v>
      </c>
      <c r="D6" s="41">
        <f>TableA9!I13</f>
        <v>0.04</v>
      </c>
      <c r="E6" s="41">
        <f>TableA9!J13</f>
        <v>0.060147919989952704</v>
      </c>
      <c r="F6" s="41">
        <f>TableA8!C$15</f>
        <v>0.0008716650898308309</v>
      </c>
      <c r="G6" s="78">
        <f>'[4]TableA12'!$E$10*'[4]TableA2'!$H$10</f>
        <v>421.1668113245282</v>
      </c>
      <c r="H6" s="41"/>
      <c r="I6" s="6"/>
      <c r="J6" s="6"/>
    </row>
    <row r="7" spans="1:10" ht="19.5" customHeight="1">
      <c r="A7" s="28">
        <f t="shared" si="0"/>
        <v>1805</v>
      </c>
      <c r="B7" s="41">
        <f>TableA9!G14</f>
        <v>0.045</v>
      </c>
      <c r="C7" s="41">
        <f>TableA9!H14</f>
        <v>0.08599479997488176</v>
      </c>
      <c r="D7" s="41">
        <f>TableA9!I14</f>
        <v>0.04</v>
      </c>
      <c r="E7" s="41">
        <f>TableA9!J14</f>
        <v>0.060147919989952704</v>
      </c>
      <c r="F7" s="41">
        <f>TableA8!C$15</f>
        <v>0.0008716650898308309</v>
      </c>
      <c r="G7" s="78">
        <f>'[4]TableA12'!$E$10*'[4]TableA2'!$H$10</f>
        <v>421.1668113245282</v>
      </c>
      <c r="H7" s="41"/>
      <c r="I7" s="6"/>
      <c r="J7" s="6"/>
    </row>
    <row r="8" spans="1:10" ht="19.5" customHeight="1">
      <c r="A8" s="28">
        <f t="shared" si="0"/>
        <v>1806</v>
      </c>
      <c r="B8" s="41">
        <f>TableA9!G15</f>
        <v>0.045</v>
      </c>
      <c r="C8" s="41">
        <f>TableA9!H15</f>
        <v>0.08599479997488176</v>
      </c>
      <c r="D8" s="41">
        <f>TableA9!I15</f>
        <v>0.04</v>
      </c>
      <c r="E8" s="41">
        <f>TableA9!J15</f>
        <v>0.060147919989952704</v>
      </c>
      <c r="F8" s="41">
        <f>TableA8!C$15</f>
        <v>0.0008716650898308309</v>
      </c>
      <c r="G8" s="78">
        <f>'[4]TableA12'!$E$10*'[4]TableA2'!$H$10</f>
        <v>421.1668113245282</v>
      </c>
      <c r="H8" s="41"/>
      <c r="I8" s="6"/>
      <c r="J8" s="6"/>
    </row>
    <row r="9" spans="1:10" ht="19.5" customHeight="1">
      <c r="A9" s="28">
        <f t="shared" si="0"/>
        <v>1807</v>
      </c>
      <c r="B9" s="41">
        <f>TableA9!G16</f>
        <v>0.045</v>
      </c>
      <c r="C9" s="41">
        <f>TableA9!H16</f>
        <v>0.08599479997488176</v>
      </c>
      <c r="D9" s="41">
        <f>TableA9!I16</f>
        <v>0.04</v>
      </c>
      <c r="E9" s="41">
        <f>TableA9!J16</f>
        <v>0.060147919989952704</v>
      </c>
      <c r="F9" s="41">
        <f>TableA8!C$15</f>
        <v>0.0008716650898308309</v>
      </c>
      <c r="G9" s="78">
        <f>'[4]TableA12'!$E$10*'[4]TableA2'!$H$10</f>
        <v>421.1668113245282</v>
      </c>
      <c r="H9" s="41"/>
      <c r="I9" s="6"/>
      <c r="J9" s="6"/>
    </row>
    <row r="10" spans="1:10" ht="19.5" customHeight="1">
      <c r="A10" s="28">
        <f t="shared" si="0"/>
        <v>1808</v>
      </c>
      <c r="B10" s="41">
        <f>TableA9!G17</f>
        <v>0.045</v>
      </c>
      <c r="C10" s="41">
        <f>TableA9!H17</f>
        <v>0.08599479997488176</v>
      </c>
      <c r="D10" s="41">
        <f>TableA9!I17</f>
        <v>0.04</v>
      </c>
      <c r="E10" s="41">
        <f>TableA9!J17</f>
        <v>0.060147919989952704</v>
      </c>
      <c r="F10" s="41">
        <f>TableA8!C$15</f>
        <v>0.0008716650898308309</v>
      </c>
      <c r="G10" s="78">
        <f>'[4]TableA12'!$E$10*'[4]TableA2'!$H$10</f>
        <v>421.1668113245282</v>
      </c>
      <c r="H10" s="41"/>
      <c r="I10" s="6"/>
      <c r="J10" s="6"/>
    </row>
    <row r="11" spans="1:10" ht="19.5" customHeight="1">
      <c r="A11" s="28">
        <f t="shared" si="0"/>
        <v>1809</v>
      </c>
      <c r="B11" s="41">
        <f>TableA9!G18</f>
        <v>0.045</v>
      </c>
      <c r="C11" s="41">
        <f>TableA9!H18</f>
        <v>0.08599479997488176</v>
      </c>
      <c r="D11" s="41">
        <f>TableA9!I18</f>
        <v>0.04</v>
      </c>
      <c r="E11" s="41">
        <f>TableA9!J18</f>
        <v>0.060147919989952704</v>
      </c>
      <c r="F11" s="41">
        <f>TableA8!C$15</f>
        <v>0.0008716650898308309</v>
      </c>
      <c r="G11" s="78">
        <f>'[4]TableA12'!$E$10*'[4]TableA2'!$H$10</f>
        <v>421.1668113245282</v>
      </c>
      <c r="H11" s="41"/>
      <c r="I11" s="6"/>
      <c r="J11" s="6"/>
    </row>
    <row r="12" spans="1:10" ht="19.5" customHeight="1">
      <c r="A12" s="28">
        <f t="shared" si="0"/>
        <v>1810</v>
      </c>
      <c r="B12" s="41">
        <f>TableA9!G19</f>
        <v>0.045</v>
      </c>
      <c r="C12" s="41">
        <f>TableA9!H19</f>
        <v>0.08599479997488176</v>
      </c>
      <c r="D12" s="41">
        <f>TableA9!I19</f>
        <v>0.04</v>
      </c>
      <c r="E12" s="41">
        <f>TableA9!J19</f>
        <v>0.060147919989952704</v>
      </c>
      <c r="F12" s="41">
        <f>TableA8!C$15</f>
        <v>0.0008716650898308309</v>
      </c>
      <c r="G12" s="78">
        <f>'[4]TableA12'!$E$10*'[4]TableA2'!$H$10</f>
        <v>421.1668113245282</v>
      </c>
      <c r="H12" s="41"/>
      <c r="I12" s="6"/>
      <c r="J12" s="6"/>
    </row>
    <row r="13" spans="1:10" ht="19.5" customHeight="1">
      <c r="A13" s="28">
        <f t="shared" si="0"/>
        <v>1811</v>
      </c>
      <c r="B13" s="41">
        <f>TableA9!G20</f>
        <v>0.045</v>
      </c>
      <c r="C13" s="41">
        <f>TableA9!H20</f>
        <v>0.08599479997488176</v>
      </c>
      <c r="D13" s="41">
        <f>TableA9!I20</f>
        <v>0.04</v>
      </c>
      <c r="E13" s="41">
        <f>TableA9!J20</f>
        <v>0.060147919989952704</v>
      </c>
      <c r="F13" s="41">
        <f>TableA8!C$15</f>
        <v>0.0008716650898308309</v>
      </c>
      <c r="G13" s="78">
        <f>'[4]TableA12'!$E$10*'[4]TableA2'!$H$10</f>
        <v>421.1668113245282</v>
      </c>
      <c r="H13" s="41"/>
      <c r="I13" s="6"/>
      <c r="J13" s="6"/>
    </row>
    <row r="14" spans="1:10" ht="19.5" customHeight="1">
      <c r="A14" s="28">
        <f t="shared" si="0"/>
        <v>1812</v>
      </c>
      <c r="B14" s="41">
        <f>TableA9!G21</f>
        <v>0.045</v>
      </c>
      <c r="C14" s="41">
        <f>TableA9!H21</f>
        <v>0.08599479997488176</v>
      </c>
      <c r="D14" s="41">
        <f>TableA9!I21</f>
        <v>0.04</v>
      </c>
      <c r="E14" s="41">
        <f>TableA9!J21</f>
        <v>0.060147919989952704</v>
      </c>
      <c r="F14" s="41">
        <f>TableA8!C$15</f>
        <v>0.0008716650898308309</v>
      </c>
      <c r="G14" s="78">
        <f>'[4]TableA12'!$E$10*'[4]TableA2'!$H$10</f>
        <v>421.1668113245282</v>
      </c>
      <c r="H14" s="41"/>
      <c r="I14" s="6"/>
      <c r="J14" s="6"/>
    </row>
    <row r="15" spans="1:10" ht="19.5" customHeight="1">
      <c r="A15" s="28">
        <f t="shared" si="0"/>
        <v>1813</v>
      </c>
      <c r="B15" s="41">
        <f>TableA9!G22</f>
        <v>0.045</v>
      </c>
      <c r="C15" s="41">
        <f>TableA9!H22</f>
        <v>0.08599479997488176</v>
      </c>
      <c r="D15" s="41">
        <f>TableA9!I22</f>
        <v>0.04</v>
      </c>
      <c r="E15" s="41">
        <f>TableA9!J22</f>
        <v>0.060147919989952704</v>
      </c>
      <c r="F15" s="41">
        <f>TableA8!C$15</f>
        <v>0.0008716650898308309</v>
      </c>
      <c r="G15" s="78">
        <f>'[4]TableA12'!$E$10*'[4]TableA2'!$H$10</f>
        <v>421.1668113245282</v>
      </c>
      <c r="H15" s="41"/>
      <c r="I15" s="6"/>
      <c r="J15" s="6"/>
    </row>
    <row r="16" spans="1:10" ht="19.5" customHeight="1">
      <c r="A16" s="28">
        <f t="shared" si="0"/>
        <v>1814</v>
      </c>
      <c r="B16" s="41">
        <f>TableA9!G23</f>
        <v>0.045</v>
      </c>
      <c r="C16" s="41">
        <f>TableA9!H23</f>
        <v>0.08599479997488176</v>
      </c>
      <c r="D16" s="41">
        <f>TableA9!I23</f>
        <v>0.04</v>
      </c>
      <c r="E16" s="41">
        <f>TableA9!J23</f>
        <v>0.060147919989952704</v>
      </c>
      <c r="F16" s="41">
        <f>TableA8!C$15</f>
        <v>0.0008716650898308309</v>
      </c>
      <c r="G16" s="78">
        <f>'[4]TableA12'!$E$10*'[4]TableA2'!$H$10</f>
        <v>421.1668113245282</v>
      </c>
      <c r="H16" s="41"/>
      <c r="I16" s="6"/>
      <c r="J16" s="6"/>
    </row>
    <row r="17" spans="1:10" ht="19.5" customHeight="1">
      <c r="A17" s="28">
        <f t="shared" si="0"/>
        <v>1815</v>
      </c>
      <c r="B17" s="41">
        <f>TableA9!G24</f>
        <v>0.045</v>
      </c>
      <c r="C17" s="41">
        <f>TableA9!H24</f>
        <v>0.08599479997488176</v>
      </c>
      <c r="D17" s="41">
        <f>TableA9!I24</f>
        <v>0.04</v>
      </c>
      <c r="E17" s="41">
        <f>TableA9!J24</f>
        <v>0.060147919989952704</v>
      </c>
      <c r="F17" s="41">
        <f>TableA8!C$15</f>
        <v>0.0008716650898308309</v>
      </c>
      <c r="G17" s="78">
        <f>'[4]TableA12'!$E$10*'[4]TableA2'!$H$10</f>
        <v>421.1668113245282</v>
      </c>
      <c r="H17" s="41"/>
      <c r="I17" s="6"/>
      <c r="J17" s="6"/>
    </row>
    <row r="18" spans="1:10" ht="19.5" customHeight="1">
      <c r="A18" s="28">
        <f t="shared" si="0"/>
        <v>1816</v>
      </c>
      <c r="B18" s="41">
        <f>TableA9!G25</f>
        <v>0.045</v>
      </c>
      <c r="C18" s="41">
        <f>TableA9!H25</f>
        <v>0.08599479997488176</v>
      </c>
      <c r="D18" s="41">
        <f>TableA9!I25</f>
        <v>0.04</v>
      </c>
      <c r="E18" s="41">
        <f>TableA9!J25</f>
        <v>0.060147919989952704</v>
      </c>
      <c r="F18" s="41">
        <f>TableA8!C$15</f>
        <v>0.0008716650898308309</v>
      </c>
      <c r="G18" s="78">
        <f>'[4]TableA12'!$E$10*'[4]TableA2'!$H$10</f>
        <v>421.1668113245282</v>
      </c>
      <c r="H18" s="41"/>
      <c r="I18" s="6"/>
      <c r="J18" s="6"/>
    </row>
    <row r="19" spans="1:10" ht="19.5" customHeight="1">
      <c r="A19" s="28">
        <f t="shared" si="0"/>
        <v>1817</v>
      </c>
      <c r="B19" s="41">
        <f>TableA9!G26</f>
        <v>0.045</v>
      </c>
      <c r="C19" s="41">
        <f>TableA9!H26</f>
        <v>0.08599479997488176</v>
      </c>
      <c r="D19" s="41">
        <f>TableA9!I26</f>
        <v>0.04</v>
      </c>
      <c r="E19" s="41">
        <f>TableA9!J26</f>
        <v>0.060147919989952704</v>
      </c>
      <c r="F19" s="41">
        <f>TableA8!C$15</f>
        <v>0.0008716650898308309</v>
      </c>
      <c r="G19" s="78">
        <f>'[4]TableA12'!$E$10*'[4]TableA2'!$H$10</f>
        <v>421.1668113245282</v>
      </c>
      <c r="H19" s="41"/>
      <c r="I19" s="6"/>
      <c r="J19" s="6"/>
    </row>
    <row r="20" spans="1:10" ht="19.5" customHeight="1">
      <c r="A20" s="28">
        <f t="shared" si="0"/>
        <v>1818</v>
      </c>
      <c r="B20" s="41">
        <f>TableA9!G27</f>
        <v>0.045</v>
      </c>
      <c r="C20" s="41">
        <f>TableA9!H27</f>
        <v>0.08599479997488176</v>
      </c>
      <c r="D20" s="41">
        <f>TableA9!I27</f>
        <v>0.04</v>
      </c>
      <c r="E20" s="41">
        <f>TableA9!J27</f>
        <v>0.060147919989952704</v>
      </c>
      <c r="F20" s="41">
        <f>TableA8!C$15</f>
        <v>0.0008716650898308309</v>
      </c>
      <c r="G20" s="78">
        <f>'[4]TableA12'!$E$10*'[4]TableA2'!$H$10</f>
        <v>421.1668113245282</v>
      </c>
      <c r="H20" s="41"/>
      <c r="I20" s="6"/>
      <c r="J20" s="6"/>
    </row>
    <row r="21" spans="1:10" ht="19.5" customHeight="1">
      <c r="A21" s="28">
        <f t="shared" si="0"/>
        <v>1819</v>
      </c>
      <c r="B21" s="41">
        <f>TableA9!G28</f>
        <v>0.045</v>
      </c>
      <c r="C21" s="41">
        <f>TableA9!H28</f>
        <v>0.08599479997488176</v>
      </c>
      <c r="D21" s="41">
        <f>TableA9!I28</f>
        <v>0.04</v>
      </c>
      <c r="E21" s="41">
        <f>TableA9!J28</f>
        <v>0.060147919989952704</v>
      </c>
      <c r="F21" s="41">
        <f>TableA8!C$15</f>
        <v>0.0008716650898308309</v>
      </c>
      <c r="G21" s="78">
        <f>'[4]TableA12'!$E$10*'[4]TableA2'!$H$10</f>
        <v>421.1668113245282</v>
      </c>
      <c r="H21" s="41"/>
      <c r="I21" s="6"/>
      <c r="J21" s="6"/>
    </row>
    <row r="22" spans="1:10" ht="19.5" customHeight="1">
      <c r="A22" s="28">
        <f t="shared" si="0"/>
        <v>1820</v>
      </c>
      <c r="B22" s="41">
        <f>TableA9!G29</f>
        <v>0.045</v>
      </c>
      <c r="C22" s="41">
        <f>TableA9!H29</f>
        <v>0.08599479997488176</v>
      </c>
      <c r="D22" s="41">
        <f>TableA9!I29</f>
        <v>0.04</v>
      </c>
      <c r="E22" s="41">
        <f>TableA9!J29</f>
        <v>0.060147919989952704</v>
      </c>
      <c r="F22" s="41">
        <f>TableA8!C$15</f>
        <v>0.0008716650898308309</v>
      </c>
      <c r="G22" s="78">
        <f>'[4]TableA12'!$E$10*'[4]TableA2'!$H$10</f>
        <v>421.1668113245282</v>
      </c>
      <c r="H22" s="41"/>
      <c r="I22" s="6"/>
      <c r="J22" s="6"/>
    </row>
    <row r="23" spans="1:10" ht="19.5" customHeight="1">
      <c r="A23" s="28">
        <f t="shared" si="0"/>
        <v>1821</v>
      </c>
      <c r="B23" s="41">
        <f>TableA9!G30</f>
        <v>0.045</v>
      </c>
      <c r="C23" s="41">
        <f>TableA9!H30</f>
        <v>0.08599479997488176</v>
      </c>
      <c r="D23" s="41">
        <f>TableA9!I30</f>
        <v>0.04</v>
      </c>
      <c r="E23" s="41">
        <f>TableA9!J30</f>
        <v>0.060147919989952704</v>
      </c>
      <c r="F23" s="41">
        <f>TableA8!C$15</f>
        <v>0.0008716650898308309</v>
      </c>
      <c r="G23" s="78">
        <f>'[4]TableA12'!$E$10*'[4]TableA2'!$H$10</f>
        <v>421.1668113245282</v>
      </c>
      <c r="H23" s="41"/>
      <c r="I23" s="6"/>
      <c r="J23" s="6"/>
    </row>
    <row r="24" spans="1:10" ht="19.5" customHeight="1">
      <c r="A24" s="28">
        <f t="shared" si="0"/>
        <v>1822</v>
      </c>
      <c r="B24" s="41">
        <f>TableA9!G31</f>
        <v>0.045</v>
      </c>
      <c r="C24" s="41">
        <f>TableA9!H31</f>
        <v>0.08599479997488176</v>
      </c>
      <c r="D24" s="41">
        <f>TableA9!I31</f>
        <v>0.04</v>
      </c>
      <c r="E24" s="41">
        <f>TableA9!J31</f>
        <v>0.060147919989952704</v>
      </c>
      <c r="F24" s="41">
        <f>TableA8!C$15</f>
        <v>0.0008716650898308309</v>
      </c>
      <c r="G24" s="78">
        <f>'[4]TableA12'!$E$10*'[4]TableA2'!$H$10</f>
        <v>421.1668113245282</v>
      </c>
      <c r="H24" s="41"/>
      <c r="I24" s="6"/>
      <c r="J24" s="6"/>
    </row>
    <row r="25" spans="1:10" ht="19.5" customHeight="1">
      <c r="A25" s="28">
        <f t="shared" si="0"/>
        <v>1823</v>
      </c>
      <c r="B25" s="41">
        <f>TableA9!G32</f>
        <v>0.045</v>
      </c>
      <c r="C25" s="41">
        <f>TableA9!H32</f>
        <v>0.08599479997488176</v>
      </c>
      <c r="D25" s="41">
        <f>TableA9!I32</f>
        <v>0.04</v>
      </c>
      <c r="E25" s="41">
        <f>TableA9!J32</f>
        <v>0.060147919989952704</v>
      </c>
      <c r="F25" s="41">
        <f>TableA8!C$15</f>
        <v>0.0008716650898308309</v>
      </c>
      <c r="G25" s="78">
        <f>'[4]TableA12'!$E$10*'[4]TableA2'!$H$10</f>
        <v>421.1668113245282</v>
      </c>
      <c r="H25" s="41"/>
      <c r="I25" s="6"/>
      <c r="J25" s="6"/>
    </row>
    <row r="26" spans="1:10" ht="19.5" customHeight="1">
      <c r="A26" s="28">
        <f t="shared" si="0"/>
        <v>1824</v>
      </c>
      <c r="B26" s="41">
        <f>TableA9!G33</f>
        <v>0.045</v>
      </c>
      <c r="C26" s="41">
        <f>TableA9!H33</f>
        <v>0.08599479997488176</v>
      </c>
      <c r="D26" s="41">
        <f>TableA9!I33</f>
        <v>0.04</v>
      </c>
      <c r="E26" s="41">
        <f>TableA9!J33</f>
        <v>0.060147919989952704</v>
      </c>
      <c r="F26" s="41">
        <f>TableA8!C$15</f>
        <v>0.0008716650898308309</v>
      </c>
      <c r="G26" s="78">
        <f>'[4]TableA12'!$E$10*'[4]TableA2'!$H$10</f>
        <v>421.1668113245282</v>
      </c>
      <c r="H26" s="41"/>
      <c r="I26" s="6"/>
      <c r="J26" s="6"/>
    </row>
    <row r="27" spans="1:10" ht="19.5" customHeight="1">
      <c r="A27" s="28">
        <f t="shared" si="0"/>
        <v>1825</v>
      </c>
      <c r="B27" s="41">
        <f>TableA9!G34</f>
        <v>0.045</v>
      </c>
      <c r="C27" s="41">
        <f>TableA9!H34</f>
        <v>0.08599479997488176</v>
      </c>
      <c r="D27" s="41">
        <f>TableA9!I34</f>
        <v>0.04</v>
      </c>
      <c r="E27" s="41">
        <f>TableA9!J34</f>
        <v>0.060147919989952704</v>
      </c>
      <c r="F27" s="41">
        <f>TableA8!C$15</f>
        <v>0.0008716650898308309</v>
      </c>
      <c r="G27" s="78">
        <f>'[4]TableA12'!$E$10*'[4]TableA2'!$H$10</f>
        <v>421.1668113245282</v>
      </c>
      <c r="H27" s="41"/>
      <c r="I27" s="6"/>
      <c r="J27" s="6"/>
    </row>
    <row r="28" spans="1:10" ht="19.5" customHeight="1">
      <c r="A28" s="28">
        <f t="shared" si="0"/>
        <v>1826</v>
      </c>
      <c r="B28" s="41">
        <f>TableA9!G35</f>
        <v>0.045</v>
      </c>
      <c r="C28" s="41">
        <f>TableA9!H35</f>
        <v>0.08599479997488176</v>
      </c>
      <c r="D28" s="41">
        <f>TableA9!I35</f>
        <v>0.04</v>
      </c>
      <c r="E28" s="41">
        <f>TableA9!J35</f>
        <v>0.060147919989952704</v>
      </c>
      <c r="F28" s="41">
        <f>TableA8!C$15</f>
        <v>0.0008716650898308309</v>
      </c>
      <c r="G28" s="78">
        <f>'[4]TableA12'!$E$10*'[4]TableA2'!$H$10</f>
        <v>421.1668113245282</v>
      </c>
      <c r="H28" s="41"/>
      <c r="I28" s="6"/>
      <c r="J28" s="6"/>
    </row>
    <row r="29" spans="1:10" ht="19.5" customHeight="1">
      <c r="A29" s="28">
        <f t="shared" si="0"/>
        <v>1827</v>
      </c>
      <c r="B29" s="41">
        <f>TableA9!G36</f>
        <v>0.045</v>
      </c>
      <c r="C29" s="41">
        <f>TableA9!H36</f>
        <v>0.08599479997488176</v>
      </c>
      <c r="D29" s="41">
        <f>TableA9!I36</f>
        <v>0.04</v>
      </c>
      <c r="E29" s="41">
        <f>TableA9!J36</f>
        <v>0.060147919989952704</v>
      </c>
      <c r="F29" s="41">
        <f>TableA8!C$15</f>
        <v>0.0008716650898308309</v>
      </c>
      <c r="G29" s="78">
        <f>'[4]TableA12'!$E$10*'[4]TableA2'!$H$10</f>
        <v>421.1668113245282</v>
      </c>
      <c r="H29" s="41"/>
      <c r="I29" s="6"/>
      <c r="J29" s="6"/>
    </row>
    <row r="30" spans="1:10" ht="19.5" customHeight="1">
      <c r="A30" s="28">
        <f t="shared" si="0"/>
        <v>1828</v>
      </c>
      <c r="B30" s="41">
        <f>TableA9!G37</f>
        <v>0.045</v>
      </c>
      <c r="C30" s="41">
        <f>TableA9!H37</f>
        <v>0.08599479997488176</v>
      </c>
      <c r="D30" s="41">
        <f>TableA9!I37</f>
        <v>0.04</v>
      </c>
      <c r="E30" s="41">
        <f>TableA9!J37</f>
        <v>0.060147919989952704</v>
      </c>
      <c r="F30" s="41">
        <f>TableA8!C$15</f>
        <v>0.0008716650898308309</v>
      </c>
      <c r="G30" s="78">
        <f>'[4]TableA12'!$E$10*'[4]TableA2'!$H$10</f>
        <v>421.1668113245282</v>
      </c>
      <c r="H30" s="41"/>
      <c r="I30" s="6"/>
      <c r="J30" s="6"/>
    </row>
    <row r="31" spans="1:10" ht="19.5" customHeight="1">
      <c r="A31" s="28">
        <f t="shared" si="0"/>
        <v>1829</v>
      </c>
      <c r="B31" s="41">
        <f>TableA9!G38</f>
        <v>0.045</v>
      </c>
      <c r="C31" s="41">
        <f>TableA9!H38</f>
        <v>0.08599479997488176</v>
      </c>
      <c r="D31" s="41">
        <f>TableA9!I38</f>
        <v>0.04</v>
      </c>
      <c r="E31" s="41">
        <f>TableA9!J38</f>
        <v>0.060147919989952704</v>
      </c>
      <c r="F31" s="41">
        <f>TableA8!C$15</f>
        <v>0.0008716650898308309</v>
      </c>
      <c r="G31" s="78">
        <f>'[4]TableA12'!$E$10*'[4]TableA2'!$H$10</f>
        <v>421.1668113245282</v>
      </c>
      <c r="H31" s="41"/>
      <c r="I31" s="6"/>
      <c r="J31" s="6"/>
    </row>
    <row r="32" spans="1:10" ht="19.5" customHeight="1">
      <c r="A32" s="28">
        <f t="shared" si="0"/>
        <v>1830</v>
      </c>
      <c r="B32" s="41">
        <f>TableA9!G39</f>
        <v>0.045</v>
      </c>
      <c r="C32" s="41">
        <f>TableA9!H39</f>
        <v>0.08669371328131723</v>
      </c>
      <c r="D32" s="41">
        <f>TableA9!I39</f>
        <v>0.04</v>
      </c>
      <c r="E32" s="41">
        <f>TableA9!J39</f>
        <v>0.060427485312526896</v>
      </c>
      <c r="F32" s="41">
        <f>TableA8!C$15</f>
        <v>0.0008716650898308309</v>
      </c>
      <c r="G32" s="78">
        <f>'[4]TableA12'!$E$20*'[4]TableA2'!$H$20</f>
        <v>440.7559653396226</v>
      </c>
      <c r="H32" s="41"/>
      <c r="I32" s="6"/>
      <c r="J32" s="6"/>
    </row>
    <row r="33" spans="1:10" ht="19.5" customHeight="1">
      <c r="A33" s="28">
        <f t="shared" si="0"/>
        <v>1831</v>
      </c>
      <c r="B33" s="41">
        <f>TableA9!G40</f>
        <v>0.045</v>
      </c>
      <c r="C33" s="41">
        <f>TableA9!H40</f>
        <v>0.08669371328131723</v>
      </c>
      <c r="D33" s="41">
        <f>TableA9!I40</f>
        <v>0.04</v>
      </c>
      <c r="E33" s="41">
        <f>TableA9!J40</f>
        <v>0.060427485312526896</v>
      </c>
      <c r="F33" s="41">
        <f>TableA8!C$15</f>
        <v>0.0008716650898308309</v>
      </c>
      <c r="G33" s="78">
        <f>'[4]TableA12'!$E$20*'[4]TableA2'!$H$20</f>
        <v>440.7559653396226</v>
      </c>
      <c r="H33" s="41"/>
      <c r="I33" s="6"/>
      <c r="J33" s="6"/>
    </row>
    <row r="34" spans="1:10" ht="19.5" customHeight="1">
      <c r="A34" s="28">
        <f t="shared" si="0"/>
        <v>1832</v>
      </c>
      <c r="B34" s="41">
        <f>TableA9!G41</f>
        <v>0.045</v>
      </c>
      <c r="C34" s="41">
        <f>TableA9!H41</f>
        <v>0.08669371328131723</v>
      </c>
      <c r="D34" s="41">
        <f>TableA9!I41</f>
        <v>0.04</v>
      </c>
      <c r="E34" s="41">
        <f>TableA9!J41</f>
        <v>0.060427485312526896</v>
      </c>
      <c r="F34" s="41">
        <f>TableA8!C$15</f>
        <v>0.0008716650898308309</v>
      </c>
      <c r="G34" s="78">
        <f>'[4]TableA12'!$E$20*'[4]TableA2'!$H$20</f>
        <v>440.7559653396226</v>
      </c>
      <c r="H34" s="41"/>
      <c r="I34" s="6"/>
      <c r="J34" s="6"/>
    </row>
    <row r="35" spans="1:10" ht="19.5" customHeight="1">
      <c r="A35" s="28">
        <f aca="true" t="shared" si="1" ref="A35:A66">A34+1</f>
        <v>1833</v>
      </c>
      <c r="B35" s="41">
        <f>TableA9!G42</f>
        <v>0.045</v>
      </c>
      <c r="C35" s="41">
        <f>TableA9!H42</f>
        <v>0.08669371328131723</v>
      </c>
      <c r="D35" s="41">
        <f>TableA9!I42</f>
        <v>0.04</v>
      </c>
      <c r="E35" s="41">
        <f>TableA9!J42</f>
        <v>0.060427485312526896</v>
      </c>
      <c r="F35" s="41">
        <f>TableA8!C$15</f>
        <v>0.0008716650898308309</v>
      </c>
      <c r="G35" s="78">
        <f>'[4]TableA12'!$E$20*'[4]TableA2'!$H$20</f>
        <v>440.7559653396226</v>
      </c>
      <c r="H35" s="41"/>
      <c r="I35" s="6"/>
      <c r="J35" s="6"/>
    </row>
    <row r="36" spans="1:10" ht="19.5" customHeight="1">
      <c r="A36" s="28">
        <f t="shared" si="1"/>
        <v>1834</v>
      </c>
      <c r="B36" s="41">
        <f>TableA9!G43</f>
        <v>0.045</v>
      </c>
      <c r="C36" s="41">
        <f>TableA9!H43</f>
        <v>0.08669371328131723</v>
      </c>
      <c r="D36" s="41">
        <f>TableA9!I43</f>
        <v>0.04</v>
      </c>
      <c r="E36" s="41">
        <f>TableA9!J43</f>
        <v>0.060427485312526896</v>
      </c>
      <c r="F36" s="41">
        <f>TableA8!C$15</f>
        <v>0.0008716650898308309</v>
      </c>
      <c r="G36" s="78">
        <f>'[4]TableA12'!$E$20*'[4]TableA2'!$H$20</f>
        <v>440.7559653396226</v>
      </c>
      <c r="H36" s="41"/>
      <c r="I36" s="6"/>
      <c r="J36" s="6"/>
    </row>
    <row r="37" spans="1:10" ht="19.5" customHeight="1">
      <c r="A37" s="28">
        <f t="shared" si="1"/>
        <v>1835</v>
      </c>
      <c r="B37" s="41">
        <f>TableA9!G44</f>
        <v>0.045</v>
      </c>
      <c r="C37" s="41">
        <f>TableA9!H44</f>
        <v>0.08669371328131723</v>
      </c>
      <c r="D37" s="41">
        <f>TableA9!I44</f>
        <v>0.04</v>
      </c>
      <c r="E37" s="41">
        <f>TableA9!J44</f>
        <v>0.060427485312526896</v>
      </c>
      <c r="F37" s="41">
        <f>TableA8!C$15</f>
        <v>0.0008716650898308309</v>
      </c>
      <c r="G37" s="78">
        <f>'[4]TableA12'!$E$20*'[4]TableA2'!$H$20</f>
        <v>440.7559653396226</v>
      </c>
      <c r="H37" s="41"/>
      <c r="I37" s="6"/>
      <c r="J37" s="6"/>
    </row>
    <row r="38" spans="1:10" ht="19.5" customHeight="1">
      <c r="A38" s="28">
        <f t="shared" si="1"/>
        <v>1836</v>
      </c>
      <c r="B38" s="41">
        <f>TableA9!G45</f>
        <v>0.045</v>
      </c>
      <c r="C38" s="41">
        <f>TableA9!H45</f>
        <v>0.08669371328131723</v>
      </c>
      <c r="D38" s="41">
        <f>TableA9!I45</f>
        <v>0.04</v>
      </c>
      <c r="E38" s="41">
        <f>TableA9!J45</f>
        <v>0.060427485312526896</v>
      </c>
      <c r="F38" s="41">
        <f>TableA8!C$15</f>
        <v>0.0008716650898308309</v>
      </c>
      <c r="G38" s="78">
        <f>'[4]TableA12'!$E$20*'[4]TableA2'!$H$20</f>
        <v>440.7559653396226</v>
      </c>
      <c r="H38" s="41"/>
      <c r="I38" s="6"/>
      <c r="J38" s="6"/>
    </row>
    <row r="39" spans="1:10" ht="19.5" customHeight="1">
      <c r="A39" s="28">
        <f t="shared" si="1"/>
        <v>1837</v>
      </c>
      <c r="B39" s="41">
        <f>TableA9!G46</f>
        <v>0.045</v>
      </c>
      <c r="C39" s="41">
        <f>TableA9!H46</f>
        <v>0.08669371328131723</v>
      </c>
      <c r="D39" s="41">
        <f>TableA9!I46</f>
        <v>0.04</v>
      </c>
      <c r="E39" s="41">
        <f>TableA9!J46</f>
        <v>0.060427485312526896</v>
      </c>
      <c r="F39" s="41">
        <f>TableA8!C$15</f>
        <v>0.0008716650898308309</v>
      </c>
      <c r="G39" s="78">
        <f>'[4]TableA12'!$E$20*'[4]TableA2'!$H$20</f>
        <v>440.7559653396226</v>
      </c>
      <c r="H39" s="41"/>
      <c r="I39" s="6"/>
      <c r="J39" s="6"/>
    </row>
    <row r="40" spans="1:10" ht="19.5" customHeight="1">
      <c r="A40" s="28">
        <f t="shared" si="1"/>
        <v>1838</v>
      </c>
      <c r="B40" s="41">
        <f>TableA9!G47</f>
        <v>0.045</v>
      </c>
      <c r="C40" s="41">
        <f>TableA9!H47</f>
        <v>0.08669371328131723</v>
      </c>
      <c r="D40" s="41">
        <f>TableA9!I47</f>
        <v>0.04</v>
      </c>
      <c r="E40" s="41">
        <f>TableA9!J47</f>
        <v>0.060427485312526896</v>
      </c>
      <c r="F40" s="41">
        <f>TableA8!C$15</f>
        <v>0.0008716650898308309</v>
      </c>
      <c r="G40" s="78">
        <f>'[4]TableA12'!$E$20*'[4]TableA2'!$H$20</f>
        <v>440.7559653396226</v>
      </c>
      <c r="H40" s="41"/>
      <c r="I40" s="6"/>
      <c r="J40" s="6"/>
    </row>
    <row r="41" spans="1:10" ht="19.5" customHeight="1">
      <c r="A41" s="28">
        <f t="shared" si="1"/>
        <v>1839</v>
      </c>
      <c r="B41" s="41">
        <f>TableA9!G48</f>
        <v>0.045</v>
      </c>
      <c r="C41" s="41">
        <f>TableA9!H48</f>
        <v>0.08669371328131723</v>
      </c>
      <c r="D41" s="41">
        <f>TableA9!I48</f>
        <v>0.04</v>
      </c>
      <c r="E41" s="41">
        <f>TableA9!J48</f>
        <v>0.060427485312526896</v>
      </c>
      <c r="F41" s="41">
        <f>TableA8!C$15</f>
        <v>0.0008716650898308309</v>
      </c>
      <c r="G41" s="78">
        <f>'[4]TableA12'!$E$20*'[4]TableA2'!$H$20</f>
        <v>440.7559653396226</v>
      </c>
      <c r="H41" s="41"/>
      <c r="I41" s="6"/>
      <c r="J41" s="6"/>
    </row>
    <row r="42" spans="1:10" ht="19.5" customHeight="1">
      <c r="A42" s="28">
        <f t="shared" si="1"/>
        <v>1840</v>
      </c>
      <c r="B42" s="41">
        <f>TableA9!G49</f>
        <v>0.045</v>
      </c>
      <c r="C42" s="41">
        <f>TableA9!H49</f>
        <v>0.0882930081560724</v>
      </c>
      <c r="D42" s="41">
        <f>TableA9!I49</f>
        <v>0.04</v>
      </c>
      <c r="E42" s="41">
        <f>TableA9!J49</f>
        <v>0.06106720326242896</v>
      </c>
      <c r="F42" s="41">
        <f>TableA8!C$15</f>
        <v>0.0008716650898308309</v>
      </c>
      <c r="G42" s="78">
        <f>'[4]TableA12'!$E$30*'[4]TableA2'!$H$30</f>
        <v>489.72885037735847</v>
      </c>
      <c r="H42" s="41"/>
      <c r="I42" s="6"/>
      <c r="J42" s="6"/>
    </row>
    <row r="43" spans="1:10" ht="19.5" customHeight="1">
      <c r="A43" s="28">
        <f t="shared" si="1"/>
        <v>1841</v>
      </c>
      <c r="B43" s="41">
        <f>TableA9!G50</f>
        <v>0.045</v>
      </c>
      <c r="C43" s="41">
        <f>TableA9!H50</f>
        <v>0.0882930081560724</v>
      </c>
      <c r="D43" s="41">
        <f>TableA9!I50</f>
        <v>0.04</v>
      </c>
      <c r="E43" s="41">
        <f>TableA9!J50</f>
        <v>0.06106720326242896</v>
      </c>
      <c r="F43" s="41">
        <f>TableA8!C$15</f>
        <v>0.0008716650898308309</v>
      </c>
      <c r="G43" s="78">
        <f>'[4]TableA12'!$E$30*'[4]TableA2'!$H$30</f>
        <v>489.72885037735847</v>
      </c>
      <c r="H43" s="41"/>
      <c r="I43" s="6"/>
      <c r="J43" s="6"/>
    </row>
    <row r="44" spans="1:10" ht="19.5" customHeight="1">
      <c r="A44" s="28">
        <f t="shared" si="1"/>
        <v>1842</v>
      </c>
      <c r="B44" s="41">
        <f>TableA9!G51</f>
        <v>0.045</v>
      </c>
      <c r="C44" s="41">
        <f>TableA9!H51</f>
        <v>0.0882930081560724</v>
      </c>
      <c r="D44" s="41">
        <f>TableA9!I51</f>
        <v>0.04</v>
      </c>
      <c r="E44" s="41">
        <f>TableA9!J51</f>
        <v>0.06106720326242896</v>
      </c>
      <c r="F44" s="41">
        <f>TableA8!C$15</f>
        <v>0.0008716650898308309</v>
      </c>
      <c r="G44" s="78">
        <f>'[4]TableA12'!$E$30*'[4]TableA2'!$H$30</f>
        <v>489.72885037735847</v>
      </c>
      <c r="H44" s="41"/>
      <c r="I44" s="6"/>
      <c r="J44" s="6"/>
    </row>
    <row r="45" spans="1:10" ht="19.5" customHeight="1">
      <c r="A45" s="28">
        <f t="shared" si="1"/>
        <v>1843</v>
      </c>
      <c r="B45" s="41">
        <f>TableA9!G52</f>
        <v>0.045</v>
      </c>
      <c r="C45" s="41">
        <f>TableA9!H52</f>
        <v>0.0882930081560724</v>
      </c>
      <c r="D45" s="41">
        <f>TableA9!I52</f>
        <v>0.04</v>
      </c>
      <c r="E45" s="41">
        <f>TableA9!J52</f>
        <v>0.06106720326242896</v>
      </c>
      <c r="F45" s="41">
        <f>TableA8!C$15</f>
        <v>0.0008716650898308309</v>
      </c>
      <c r="G45" s="78">
        <f>'[4]TableA12'!$E$30*'[4]TableA2'!$H$30</f>
        <v>489.72885037735847</v>
      </c>
      <c r="H45" s="41"/>
      <c r="I45" s="6"/>
      <c r="J45" s="6"/>
    </row>
    <row r="46" spans="1:10" ht="19.5" customHeight="1">
      <c r="A46" s="28">
        <f t="shared" si="1"/>
        <v>1844</v>
      </c>
      <c r="B46" s="41">
        <f>TableA9!G53</f>
        <v>0.045</v>
      </c>
      <c r="C46" s="41">
        <f>TableA9!H53</f>
        <v>0.0882930081560724</v>
      </c>
      <c r="D46" s="41">
        <f>TableA9!I53</f>
        <v>0.04</v>
      </c>
      <c r="E46" s="41">
        <f>TableA9!J53</f>
        <v>0.06106720326242896</v>
      </c>
      <c r="F46" s="41">
        <f>TableA8!C$15</f>
        <v>0.0008716650898308309</v>
      </c>
      <c r="G46" s="78">
        <f>'[4]TableA12'!$E$30*'[4]TableA2'!$H$30</f>
        <v>489.72885037735847</v>
      </c>
      <c r="H46" s="41"/>
      <c r="I46" s="6"/>
      <c r="J46" s="6"/>
    </row>
    <row r="47" spans="1:10" ht="19.5" customHeight="1">
      <c r="A47" s="28">
        <f t="shared" si="1"/>
        <v>1845</v>
      </c>
      <c r="B47" s="41">
        <f>TableA9!G54</f>
        <v>0.045</v>
      </c>
      <c r="C47" s="41">
        <f>TableA9!H54</f>
        <v>0.0882930081560724</v>
      </c>
      <c r="D47" s="41">
        <f>TableA9!I54</f>
        <v>0.04</v>
      </c>
      <c r="E47" s="41">
        <f>TableA9!J54</f>
        <v>0.06106720326242896</v>
      </c>
      <c r="F47" s="41">
        <f>TableA8!C$15</f>
        <v>0.0008716650898308309</v>
      </c>
      <c r="G47" s="78">
        <f>'[4]TableA12'!$E$30*'[4]TableA2'!$H$30</f>
        <v>489.72885037735847</v>
      </c>
      <c r="H47" s="41"/>
      <c r="I47" s="6"/>
      <c r="J47" s="6"/>
    </row>
    <row r="48" spans="1:10" ht="19.5" customHeight="1">
      <c r="A48" s="28">
        <f t="shared" si="1"/>
        <v>1846</v>
      </c>
      <c r="B48" s="41">
        <f>TableA9!G55</f>
        <v>0.045</v>
      </c>
      <c r="C48" s="41">
        <f>TableA9!H55</f>
        <v>0.0882930081560724</v>
      </c>
      <c r="D48" s="41">
        <f>TableA9!I55</f>
        <v>0.04</v>
      </c>
      <c r="E48" s="41">
        <f>TableA9!J55</f>
        <v>0.06106720326242896</v>
      </c>
      <c r="F48" s="41">
        <f>TableA8!C$15</f>
        <v>0.0008716650898308309</v>
      </c>
      <c r="G48" s="78">
        <f>'[4]TableA12'!$E$30*'[4]TableA2'!$H$30</f>
        <v>489.72885037735847</v>
      </c>
      <c r="H48" s="41"/>
      <c r="I48" s="6"/>
      <c r="J48" s="6"/>
    </row>
    <row r="49" spans="1:10" ht="19.5" customHeight="1">
      <c r="A49" s="28">
        <f t="shared" si="1"/>
        <v>1847</v>
      </c>
      <c r="B49" s="41">
        <f>TableA9!G56</f>
        <v>0.045</v>
      </c>
      <c r="C49" s="41">
        <f>TableA9!H56</f>
        <v>0.0882930081560724</v>
      </c>
      <c r="D49" s="41">
        <f>TableA9!I56</f>
        <v>0.04</v>
      </c>
      <c r="E49" s="41">
        <f>TableA9!J56</f>
        <v>0.06106720326242896</v>
      </c>
      <c r="F49" s="41">
        <f>TableA8!C$15</f>
        <v>0.0008716650898308309</v>
      </c>
      <c r="G49" s="78">
        <f>'[4]TableA12'!$E$30*'[4]TableA2'!$H$30</f>
        <v>489.72885037735847</v>
      </c>
      <c r="H49" s="41"/>
      <c r="I49" s="6"/>
      <c r="J49" s="6"/>
    </row>
    <row r="50" spans="1:10" ht="19.5" customHeight="1">
      <c r="A50" s="28">
        <f t="shared" si="1"/>
        <v>1848</v>
      </c>
      <c r="B50" s="41">
        <f>TableA9!G57</f>
        <v>0.045</v>
      </c>
      <c r="C50" s="41">
        <f>TableA9!H57</f>
        <v>0.0882930081560724</v>
      </c>
      <c r="D50" s="41">
        <f>TableA9!I57</f>
        <v>0.04</v>
      </c>
      <c r="E50" s="41">
        <f>TableA9!J57</f>
        <v>0.06106720326242896</v>
      </c>
      <c r="F50" s="41">
        <f>TableA8!C$15</f>
        <v>0.0008716650898308309</v>
      </c>
      <c r="G50" s="78">
        <f>'[4]TableA12'!$E$30*'[4]TableA2'!$H$30</f>
        <v>489.72885037735847</v>
      </c>
      <c r="H50" s="41"/>
      <c r="I50" s="6"/>
      <c r="J50" s="6"/>
    </row>
    <row r="51" spans="1:10" ht="19.5" customHeight="1">
      <c r="A51" s="28">
        <f t="shared" si="1"/>
        <v>1849</v>
      </c>
      <c r="B51" s="41">
        <f>TableA9!G58</f>
        <v>0.045</v>
      </c>
      <c r="C51" s="41">
        <f>TableA9!H58</f>
        <v>0.0882930081560724</v>
      </c>
      <c r="D51" s="41">
        <f>TableA9!I58</f>
        <v>0.04</v>
      </c>
      <c r="E51" s="41">
        <f>TableA9!J58</f>
        <v>0.06106720326242896</v>
      </c>
      <c r="F51" s="41">
        <f>TableA8!C$15</f>
        <v>0.0008716650898308309</v>
      </c>
      <c r="G51" s="78">
        <f>'[4]TableA12'!$E$30*'[4]TableA2'!$H$30</f>
        <v>489.72885037735847</v>
      </c>
      <c r="H51" s="41"/>
      <c r="I51" s="6"/>
      <c r="J51" s="6"/>
    </row>
    <row r="52" spans="1:10" ht="19.5" customHeight="1">
      <c r="A52" s="28">
        <f t="shared" si="1"/>
        <v>1850</v>
      </c>
      <c r="B52" s="41">
        <f>TableA9!G59</f>
        <v>0.045</v>
      </c>
      <c r="C52" s="41">
        <f>TableA9!H59</f>
        <v>0.09962099426097394</v>
      </c>
      <c r="D52" s="41">
        <f>TableA9!I59</f>
        <v>0.04</v>
      </c>
      <c r="E52" s="41">
        <f>TableA9!J59</f>
        <v>0.06559839770438958</v>
      </c>
      <c r="F52" s="41">
        <f>TableA8!C$15</f>
        <v>0.0008716650898308309</v>
      </c>
      <c r="G52" s="78">
        <f>'[4]TableA12'!$E$40*'[4]TableA2'!$H$40</f>
        <v>538.7017354150942</v>
      </c>
      <c r="H52" s="41"/>
      <c r="I52" s="6"/>
      <c r="J52" s="6"/>
    </row>
    <row r="53" spans="1:10" ht="19.5" customHeight="1">
      <c r="A53" s="28">
        <f t="shared" si="1"/>
        <v>1851</v>
      </c>
      <c r="B53" s="41">
        <f>TableA9!G60</f>
        <v>0.045</v>
      </c>
      <c r="C53" s="41">
        <f>TableA9!H60</f>
        <v>0.09962099426097394</v>
      </c>
      <c r="D53" s="41">
        <f>TableA9!I60</f>
        <v>0.04</v>
      </c>
      <c r="E53" s="41">
        <f>TableA9!J60</f>
        <v>0.06559839770438958</v>
      </c>
      <c r="F53" s="41">
        <f>TableA8!C$15</f>
        <v>0.0008716650898308309</v>
      </c>
      <c r="G53" s="78">
        <f>'[4]TableA12'!$E$40*'[4]TableA2'!$H$40</f>
        <v>538.7017354150942</v>
      </c>
      <c r="H53" s="41"/>
      <c r="I53" s="6"/>
      <c r="J53" s="6"/>
    </row>
    <row r="54" spans="1:10" ht="19.5" customHeight="1">
      <c r="A54" s="28">
        <f t="shared" si="1"/>
        <v>1852</v>
      </c>
      <c r="B54" s="41">
        <f>TableA9!G61</f>
        <v>0.045</v>
      </c>
      <c r="C54" s="41">
        <f>TableA9!H61</f>
        <v>0.09962099426097394</v>
      </c>
      <c r="D54" s="41">
        <f>TableA9!I61</f>
        <v>0.04</v>
      </c>
      <c r="E54" s="41">
        <f>TableA9!J61</f>
        <v>0.06559839770438958</v>
      </c>
      <c r="F54" s="41">
        <f>TableA8!C$15</f>
        <v>0.0008716650898308309</v>
      </c>
      <c r="G54" s="78">
        <f>'[4]TableA12'!$E$40*'[4]TableA2'!$H$40</f>
        <v>538.7017354150942</v>
      </c>
      <c r="H54" s="41"/>
      <c r="I54" s="6"/>
      <c r="J54" s="6"/>
    </row>
    <row r="55" spans="1:10" ht="19.5" customHeight="1">
      <c r="A55" s="28">
        <f t="shared" si="1"/>
        <v>1853</v>
      </c>
      <c r="B55" s="41">
        <f>TableA9!G62</f>
        <v>0.045</v>
      </c>
      <c r="C55" s="41">
        <f>TableA9!H62</f>
        <v>0.09962099426097394</v>
      </c>
      <c r="D55" s="41">
        <f>TableA9!I62</f>
        <v>0.04</v>
      </c>
      <c r="E55" s="41">
        <f>TableA9!J62</f>
        <v>0.06559839770438958</v>
      </c>
      <c r="F55" s="41">
        <f>TableA8!C$15</f>
        <v>0.0008716650898308309</v>
      </c>
      <c r="G55" s="78">
        <f>'[4]TableA12'!$E$40*'[4]TableA2'!$H$40</f>
        <v>538.7017354150942</v>
      </c>
      <c r="H55" s="41"/>
      <c r="I55" s="6"/>
      <c r="J55" s="6"/>
    </row>
    <row r="56" spans="1:10" ht="19.5" customHeight="1">
      <c r="A56" s="28">
        <f t="shared" si="1"/>
        <v>1854</v>
      </c>
      <c r="B56" s="41">
        <f>TableA9!G63</f>
        <v>0.045</v>
      </c>
      <c r="C56" s="41">
        <f>TableA9!H63</f>
        <v>0.09962099426097394</v>
      </c>
      <c r="D56" s="41">
        <f>TableA9!I63</f>
        <v>0.04</v>
      </c>
      <c r="E56" s="41">
        <f>TableA9!J63</f>
        <v>0.06559839770438958</v>
      </c>
      <c r="F56" s="41">
        <f>TableA8!C$15</f>
        <v>0.0008716650898308309</v>
      </c>
      <c r="G56" s="78">
        <f>'[4]TableA12'!$E$40*'[4]TableA2'!$H$40</f>
        <v>538.7017354150942</v>
      </c>
      <c r="H56" s="41"/>
      <c r="I56" s="6"/>
      <c r="J56" s="6"/>
    </row>
    <row r="57" spans="1:10" ht="19.5" customHeight="1">
      <c r="A57" s="28">
        <f t="shared" si="1"/>
        <v>1855</v>
      </c>
      <c r="B57" s="41">
        <f>TableA9!G64</f>
        <v>0.045</v>
      </c>
      <c r="C57" s="41">
        <f>TableA9!H64</f>
        <v>0.09962099426097394</v>
      </c>
      <c r="D57" s="41">
        <f>TableA9!I64</f>
        <v>0.04</v>
      </c>
      <c r="E57" s="41">
        <f>TableA9!J64</f>
        <v>0.06559839770438958</v>
      </c>
      <c r="F57" s="41">
        <f>TableA8!C$15</f>
        <v>0.0008716650898308309</v>
      </c>
      <c r="G57" s="78">
        <f>'[4]TableA12'!$E$40*'[4]TableA2'!$H$40</f>
        <v>538.7017354150942</v>
      </c>
      <c r="H57" s="41"/>
      <c r="I57" s="6"/>
      <c r="J57" s="6"/>
    </row>
    <row r="58" spans="1:10" ht="19.5" customHeight="1">
      <c r="A58" s="28">
        <f t="shared" si="1"/>
        <v>1856</v>
      </c>
      <c r="B58" s="41">
        <f>TableA9!G65</f>
        <v>0.045</v>
      </c>
      <c r="C58" s="41">
        <f>TableA9!H65</f>
        <v>0.09962099426097394</v>
      </c>
      <c r="D58" s="41">
        <f>TableA9!I65</f>
        <v>0.04</v>
      </c>
      <c r="E58" s="41">
        <f>TableA9!J65</f>
        <v>0.06559839770438958</v>
      </c>
      <c r="F58" s="41">
        <f>TableA8!C$15</f>
        <v>0.0008716650898308309</v>
      </c>
      <c r="G58" s="78">
        <f>'[4]TableA12'!$E$40*'[4]TableA2'!$H$40</f>
        <v>538.7017354150942</v>
      </c>
      <c r="H58" s="41"/>
      <c r="I58" s="6"/>
      <c r="J58" s="6"/>
    </row>
    <row r="59" spans="1:10" ht="19.5" customHeight="1">
      <c r="A59" s="28">
        <f t="shared" si="1"/>
        <v>1857</v>
      </c>
      <c r="B59" s="41">
        <f>TableA9!G66</f>
        <v>0.045</v>
      </c>
      <c r="C59" s="41">
        <f>TableA9!H66</f>
        <v>0.09962099426097394</v>
      </c>
      <c r="D59" s="41">
        <f>TableA9!I66</f>
        <v>0.04</v>
      </c>
      <c r="E59" s="41">
        <f>TableA9!J66</f>
        <v>0.06559839770438958</v>
      </c>
      <c r="F59" s="41">
        <f>TableA8!C$15</f>
        <v>0.0008716650898308309</v>
      </c>
      <c r="G59" s="78">
        <f>'[4]TableA12'!$E$40*'[4]TableA2'!$H$40</f>
        <v>538.7017354150942</v>
      </c>
      <c r="H59" s="41"/>
      <c r="I59" s="6"/>
      <c r="J59" s="6"/>
    </row>
    <row r="60" spans="1:10" ht="19.5" customHeight="1">
      <c r="A60" s="28">
        <f t="shared" si="1"/>
        <v>1858</v>
      </c>
      <c r="B60" s="41">
        <f>TableA9!G67</f>
        <v>0.045</v>
      </c>
      <c r="C60" s="41">
        <f>TableA9!H67</f>
        <v>0.09962099426097394</v>
      </c>
      <c r="D60" s="41">
        <f>TableA9!I67</f>
        <v>0.04</v>
      </c>
      <c r="E60" s="41">
        <f>TableA9!J67</f>
        <v>0.06559839770438958</v>
      </c>
      <c r="F60" s="41">
        <f>TableA8!C$15</f>
        <v>0.0008716650898308309</v>
      </c>
      <c r="G60" s="78">
        <f>'[4]TableA12'!$E$40*'[4]TableA2'!$H$40</f>
        <v>538.7017354150942</v>
      </c>
      <c r="H60" s="41"/>
      <c r="I60" s="6"/>
      <c r="J60" s="6"/>
    </row>
    <row r="61" spans="1:10" ht="19.5" customHeight="1">
      <c r="A61" s="28">
        <f t="shared" si="1"/>
        <v>1859</v>
      </c>
      <c r="B61" s="41">
        <f>TableA9!G68</f>
        <v>0.045</v>
      </c>
      <c r="C61" s="41">
        <f>TableA9!H68</f>
        <v>0.09962099426097394</v>
      </c>
      <c r="D61" s="41">
        <f>TableA9!I68</f>
        <v>0.04</v>
      </c>
      <c r="E61" s="41">
        <f>TableA9!J68</f>
        <v>0.06559839770438958</v>
      </c>
      <c r="F61" s="41">
        <f>TableA8!C$15</f>
        <v>0.0008716650898308309</v>
      </c>
      <c r="G61" s="78">
        <f>'[4]TableA12'!$E$40*'[4]TableA2'!$H$40</f>
        <v>538.7017354150942</v>
      </c>
      <c r="H61" s="41"/>
      <c r="I61" s="6"/>
      <c r="J61" s="6"/>
    </row>
    <row r="62" spans="1:10" ht="19.5" customHeight="1">
      <c r="A62" s="28">
        <f t="shared" si="1"/>
        <v>1860</v>
      </c>
      <c r="B62" s="41">
        <f>TableA9!G69</f>
        <v>0.045</v>
      </c>
      <c r="C62" s="41">
        <f>TableA9!H69</f>
        <v>0.09010961990747919</v>
      </c>
      <c r="D62" s="41">
        <f>TableA9!I69</f>
        <v>0.04</v>
      </c>
      <c r="E62" s="41">
        <f>TableA9!J69</f>
        <v>0.06179384796299168</v>
      </c>
      <c r="F62" s="41">
        <f>TableA8!C$15</f>
        <v>0.0008716650898308309</v>
      </c>
      <c r="G62" s="78">
        <f>'[4]TableA12'!$E$50*'[4]TableA2'!$H$50</f>
        <v>607.2637744679243</v>
      </c>
      <c r="H62" s="41"/>
      <c r="I62" s="6"/>
      <c r="J62" s="6"/>
    </row>
    <row r="63" spans="1:10" ht="19.5" customHeight="1">
      <c r="A63" s="28">
        <f t="shared" si="1"/>
        <v>1861</v>
      </c>
      <c r="B63" s="41">
        <f>TableA9!G70</f>
        <v>0.045</v>
      </c>
      <c r="C63" s="41">
        <f>TableA9!H70</f>
        <v>0.09010961990747919</v>
      </c>
      <c r="D63" s="41">
        <f>TableA9!I70</f>
        <v>0.04</v>
      </c>
      <c r="E63" s="41">
        <f>TableA9!J70</f>
        <v>0.06179384796299168</v>
      </c>
      <c r="F63" s="41">
        <f>TableA8!C$15</f>
        <v>0.0008716650898308309</v>
      </c>
      <c r="G63" s="78">
        <f>'[4]TableA12'!$E$50*'[4]TableA2'!$H$50</f>
        <v>607.2637744679243</v>
      </c>
      <c r="H63" s="41"/>
      <c r="I63" s="6"/>
      <c r="J63" s="6"/>
    </row>
    <row r="64" spans="1:10" ht="19.5" customHeight="1">
      <c r="A64" s="28">
        <f t="shared" si="1"/>
        <v>1862</v>
      </c>
      <c r="B64" s="41">
        <f>TableA9!G71</f>
        <v>0.045</v>
      </c>
      <c r="C64" s="41">
        <f>TableA9!H71</f>
        <v>0.09010961990747919</v>
      </c>
      <c r="D64" s="41">
        <f>TableA9!I71</f>
        <v>0.04</v>
      </c>
      <c r="E64" s="41">
        <f>TableA9!J71</f>
        <v>0.06179384796299168</v>
      </c>
      <c r="F64" s="41">
        <f>TableA8!C$15</f>
        <v>0.0008716650898308309</v>
      </c>
      <c r="G64" s="78">
        <f>'[4]TableA12'!$E$50*'[4]TableA2'!$H$50</f>
        <v>607.2637744679243</v>
      </c>
      <c r="H64" s="41"/>
      <c r="I64" s="6"/>
      <c r="J64" s="6"/>
    </row>
    <row r="65" spans="1:10" ht="19.5" customHeight="1">
      <c r="A65" s="28">
        <f t="shared" si="1"/>
        <v>1863</v>
      </c>
      <c r="B65" s="41">
        <f>TableA9!G72</f>
        <v>0.045</v>
      </c>
      <c r="C65" s="41">
        <f>TableA9!H72</f>
        <v>0.09010961990747919</v>
      </c>
      <c r="D65" s="41">
        <f>TableA9!I72</f>
        <v>0.04</v>
      </c>
      <c r="E65" s="41">
        <f>TableA9!J72</f>
        <v>0.06179384796299168</v>
      </c>
      <c r="F65" s="41">
        <f>TableA8!C$15</f>
        <v>0.0008716650898308309</v>
      </c>
      <c r="G65" s="78">
        <f>'[4]TableA12'!$E$50*'[4]TableA2'!$H$50</f>
        <v>607.2637744679243</v>
      </c>
      <c r="H65" s="41"/>
      <c r="I65" s="6"/>
      <c r="J65" s="6"/>
    </row>
    <row r="66" spans="1:10" ht="19.5" customHeight="1">
      <c r="A66" s="28">
        <f t="shared" si="1"/>
        <v>1864</v>
      </c>
      <c r="B66" s="41">
        <f>TableA9!G73</f>
        <v>0.045</v>
      </c>
      <c r="C66" s="41">
        <f>TableA9!H73</f>
        <v>0.09010961990747919</v>
      </c>
      <c r="D66" s="41">
        <f>TableA9!I73</f>
        <v>0.04</v>
      </c>
      <c r="E66" s="41">
        <f>TableA9!J73</f>
        <v>0.06179384796299168</v>
      </c>
      <c r="F66" s="41">
        <f>TableA8!C$15</f>
        <v>0.0008716650898308309</v>
      </c>
      <c r="G66" s="78">
        <f>'[4]TableA12'!$E$50*'[4]TableA2'!$H$50</f>
        <v>607.2637744679243</v>
      </c>
      <c r="H66" s="41"/>
      <c r="I66" s="6"/>
      <c r="J66" s="6"/>
    </row>
    <row r="67" spans="1:10" ht="19.5" customHeight="1">
      <c r="A67" s="28">
        <f aca="true" t="shared" si="2" ref="A67:A98">A66+1</f>
        <v>1865</v>
      </c>
      <c r="B67" s="41">
        <f>TableA9!G74</f>
        <v>0.045</v>
      </c>
      <c r="C67" s="41">
        <f>TableA9!H74</f>
        <v>0.09010961990747919</v>
      </c>
      <c r="D67" s="41">
        <f>TableA9!I74</f>
        <v>0.04</v>
      </c>
      <c r="E67" s="41">
        <f>TableA9!J74</f>
        <v>0.06179384796299168</v>
      </c>
      <c r="F67" s="41">
        <f>TableA8!C$15</f>
        <v>0.0008716650898308309</v>
      </c>
      <c r="G67" s="78">
        <f>'[4]TableA12'!$E$50*'[4]TableA2'!$H$50</f>
        <v>607.2637744679243</v>
      </c>
      <c r="H67" s="41"/>
      <c r="I67" s="6"/>
      <c r="J67" s="6"/>
    </row>
    <row r="68" spans="1:10" ht="19.5" customHeight="1">
      <c r="A68" s="28">
        <f t="shared" si="2"/>
        <v>1866</v>
      </c>
      <c r="B68" s="41">
        <f>TableA9!G75</f>
        <v>0.045</v>
      </c>
      <c r="C68" s="41">
        <f>TableA9!H75</f>
        <v>0.09010961990747919</v>
      </c>
      <c r="D68" s="41">
        <f>TableA9!I75</f>
        <v>0.04</v>
      </c>
      <c r="E68" s="41">
        <f>TableA9!J75</f>
        <v>0.06179384796299168</v>
      </c>
      <c r="F68" s="41">
        <f>TableA8!C$15</f>
        <v>0.0008716650898308309</v>
      </c>
      <c r="G68" s="78">
        <f>'[4]TableA12'!$E$50*'[4]TableA2'!$H$50</f>
        <v>607.2637744679243</v>
      </c>
      <c r="H68" s="41"/>
      <c r="I68" s="6"/>
      <c r="J68" s="6"/>
    </row>
    <row r="69" spans="1:10" ht="19.5" customHeight="1">
      <c r="A69" s="28">
        <f t="shared" si="2"/>
        <v>1867</v>
      </c>
      <c r="B69" s="41">
        <f>TableA9!G76</f>
        <v>0.045</v>
      </c>
      <c r="C69" s="41">
        <f>TableA9!H76</f>
        <v>0.09010961990747919</v>
      </c>
      <c r="D69" s="41">
        <f>TableA9!I76</f>
        <v>0.04</v>
      </c>
      <c r="E69" s="41">
        <f>TableA9!J76</f>
        <v>0.06179384796299168</v>
      </c>
      <c r="F69" s="41">
        <f>TableA8!C$15</f>
        <v>0.0008716650898308309</v>
      </c>
      <c r="G69" s="78">
        <f>'[4]TableA12'!$E$50*'[4]TableA2'!$H$50</f>
        <v>607.2637744679243</v>
      </c>
      <c r="H69" s="41"/>
      <c r="I69" s="6"/>
      <c r="J69" s="6"/>
    </row>
    <row r="70" spans="1:10" ht="19.5" customHeight="1">
      <c r="A70" s="28">
        <f t="shared" si="2"/>
        <v>1868</v>
      </c>
      <c r="B70" s="41">
        <f>TableA9!G77</f>
        <v>0.045</v>
      </c>
      <c r="C70" s="41">
        <f>TableA9!H77</f>
        <v>0.09010961990747919</v>
      </c>
      <c r="D70" s="41">
        <f>TableA9!I77</f>
        <v>0.04</v>
      </c>
      <c r="E70" s="41">
        <f>TableA9!J77</f>
        <v>0.06179384796299168</v>
      </c>
      <c r="F70" s="41">
        <f>TableA8!C$15</f>
        <v>0.0008716650898308309</v>
      </c>
      <c r="G70" s="78">
        <f>'[4]TableA12'!$E$50*'[4]TableA2'!$H$50</f>
        <v>607.2637744679243</v>
      </c>
      <c r="H70" s="41"/>
      <c r="I70" s="6"/>
      <c r="J70" s="6"/>
    </row>
    <row r="71" spans="1:10" ht="19.5" customHeight="1">
      <c r="A71" s="28">
        <f t="shared" si="2"/>
        <v>1869</v>
      </c>
      <c r="B71" s="41">
        <f>TableA9!G78</f>
        <v>0.045</v>
      </c>
      <c r="C71" s="41">
        <f>TableA9!H78</f>
        <v>0.09010961990747919</v>
      </c>
      <c r="D71" s="41">
        <f>TableA9!I78</f>
        <v>0.04</v>
      </c>
      <c r="E71" s="41">
        <f>TableA9!J78</f>
        <v>0.06179384796299168</v>
      </c>
      <c r="F71" s="41">
        <f>TableA8!C$15</f>
        <v>0.0008716650898308309</v>
      </c>
      <c r="G71" s="78">
        <f>'[4]TableA12'!$E$50*'[4]TableA2'!$H$50</f>
        <v>607.2637744679243</v>
      </c>
      <c r="H71" s="41"/>
      <c r="I71" s="6"/>
      <c r="J71" s="6"/>
    </row>
    <row r="72" spans="1:10" ht="19.5" customHeight="1">
      <c r="A72" s="28">
        <f t="shared" si="2"/>
        <v>1870</v>
      </c>
      <c r="B72" s="41">
        <f>TableA9!G79</f>
        <v>0.045</v>
      </c>
      <c r="C72" s="41">
        <f>TableA9!H79</f>
        <v>0.09032505264202098</v>
      </c>
      <c r="D72" s="41">
        <f>TableA9!I79</f>
        <v>0.04</v>
      </c>
      <c r="E72" s="41">
        <f>TableA9!J79</f>
        <v>0.0618800210568084</v>
      </c>
      <c r="F72" s="41">
        <f>TableA8!C$15</f>
        <v>0.0008716650898308309</v>
      </c>
      <c r="G72" s="78">
        <f>'[4]TableA12'!$E$60*'[4]TableA2'!$H$60</f>
        <v>715.0041215509431</v>
      </c>
      <c r="H72" s="41"/>
      <c r="I72" s="6"/>
      <c r="J72" s="6"/>
    </row>
    <row r="73" spans="1:10" ht="19.5" customHeight="1">
      <c r="A73" s="28">
        <f t="shared" si="2"/>
        <v>1871</v>
      </c>
      <c r="B73" s="41">
        <f>TableA9!G80</f>
        <v>0.045</v>
      </c>
      <c r="C73" s="41">
        <f>TableA9!H80</f>
        <v>0.09032505264202098</v>
      </c>
      <c r="D73" s="41">
        <f>TableA9!I80</f>
        <v>0.04</v>
      </c>
      <c r="E73" s="41">
        <f>TableA9!J80</f>
        <v>0.0618800210568084</v>
      </c>
      <c r="F73" s="41">
        <f>TableA8!C$15</f>
        <v>0.0008716650898308309</v>
      </c>
      <c r="G73" s="78">
        <f>'[4]TableA12'!$E$60*'[4]TableA2'!$H$60</f>
        <v>715.0041215509431</v>
      </c>
      <c r="H73" s="41"/>
      <c r="I73" s="6"/>
      <c r="J73" s="6"/>
    </row>
    <row r="74" spans="1:10" ht="19.5" customHeight="1">
      <c r="A74" s="28">
        <f t="shared" si="2"/>
        <v>1872</v>
      </c>
      <c r="B74" s="41">
        <f>TableA9!G81</f>
        <v>0.045</v>
      </c>
      <c r="C74" s="41">
        <f>TableA9!H81</f>
        <v>0.09032505264202098</v>
      </c>
      <c r="D74" s="41">
        <f>TableA9!I81</f>
        <v>0.04</v>
      </c>
      <c r="E74" s="41">
        <f>TableA9!J81</f>
        <v>0.0618800210568084</v>
      </c>
      <c r="F74" s="41">
        <f>TableA8!C$15</f>
        <v>0.0008716650898308309</v>
      </c>
      <c r="G74" s="78">
        <f>'[4]TableA12'!$E$60*'[4]TableA2'!$H$60</f>
        <v>715.0041215509431</v>
      </c>
      <c r="H74" s="41"/>
      <c r="I74" s="6"/>
      <c r="J74" s="6"/>
    </row>
    <row r="75" spans="1:10" ht="19.5" customHeight="1">
      <c r="A75" s="28">
        <f t="shared" si="2"/>
        <v>1873</v>
      </c>
      <c r="B75" s="41">
        <f>TableA9!G82</f>
        <v>0.045</v>
      </c>
      <c r="C75" s="41">
        <f>TableA9!H82</f>
        <v>0.09032505264202098</v>
      </c>
      <c r="D75" s="41">
        <f>TableA9!I82</f>
        <v>0.04</v>
      </c>
      <c r="E75" s="41">
        <f>TableA9!J82</f>
        <v>0.0618800210568084</v>
      </c>
      <c r="F75" s="41">
        <f>TableA8!C$15</f>
        <v>0.0008716650898308309</v>
      </c>
      <c r="G75" s="78">
        <f>'[4]TableA12'!$E$60*'[4]TableA2'!$H$60</f>
        <v>715.0041215509431</v>
      </c>
      <c r="H75" s="41"/>
      <c r="I75" s="6"/>
      <c r="J75" s="6"/>
    </row>
    <row r="76" spans="1:10" ht="19.5" customHeight="1">
      <c r="A76" s="28">
        <f t="shared" si="2"/>
        <v>1874</v>
      </c>
      <c r="B76" s="41">
        <f>TableA9!G83</f>
        <v>0.045</v>
      </c>
      <c r="C76" s="41">
        <f>TableA9!H83</f>
        <v>0.09032505264202098</v>
      </c>
      <c r="D76" s="41">
        <f>TableA9!I83</f>
        <v>0.04</v>
      </c>
      <c r="E76" s="41">
        <f>TableA9!J83</f>
        <v>0.0618800210568084</v>
      </c>
      <c r="F76" s="41">
        <f>TableA8!C$15</f>
        <v>0.0008716650898308309</v>
      </c>
      <c r="G76" s="78">
        <f>'[4]TableA12'!$E$60*'[4]TableA2'!$H$60</f>
        <v>715.0041215509431</v>
      </c>
      <c r="H76" s="41"/>
      <c r="I76" s="6"/>
      <c r="J76" s="6"/>
    </row>
    <row r="77" spans="1:10" ht="19.5" customHeight="1">
      <c r="A77" s="28">
        <f t="shared" si="2"/>
        <v>1875</v>
      </c>
      <c r="B77" s="41">
        <f>TableA9!G84</f>
        <v>0.045</v>
      </c>
      <c r="C77" s="41">
        <f>TableA9!H84</f>
        <v>0.09032505264202098</v>
      </c>
      <c r="D77" s="41">
        <f>TableA9!I84</f>
        <v>0.04</v>
      </c>
      <c r="E77" s="41">
        <f>TableA9!J84</f>
        <v>0.0618800210568084</v>
      </c>
      <c r="F77" s="41">
        <f>TableA8!C$15</f>
        <v>0.0008716650898308309</v>
      </c>
      <c r="G77" s="78">
        <f>'[4]TableA12'!$E$60*'[4]TableA2'!$H$60</f>
        <v>715.0041215509431</v>
      </c>
      <c r="H77" s="41"/>
      <c r="I77" s="6"/>
      <c r="J77" s="6"/>
    </row>
    <row r="78" spans="1:10" ht="19.5" customHeight="1">
      <c r="A78" s="28">
        <f t="shared" si="2"/>
        <v>1876</v>
      </c>
      <c r="B78" s="41">
        <f>TableA9!G85</f>
        <v>0.045</v>
      </c>
      <c r="C78" s="41">
        <f>TableA9!H85</f>
        <v>0.09032505264202098</v>
      </c>
      <c r="D78" s="41">
        <f>TableA9!I85</f>
        <v>0.04</v>
      </c>
      <c r="E78" s="41">
        <f>TableA9!J85</f>
        <v>0.0618800210568084</v>
      </c>
      <c r="F78" s="41">
        <f>TableA8!C$15</f>
        <v>0.0008716650898308309</v>
      </c>
      <c r="G78" s="78">
        <f>'[4]TableA12'!$E$60*'[4]TableA2'!$H$60</f>
        <v>715.0041215509431</v>
      </c>
      <c r="H78" s="41"/>
      <c r="I78" s="6"/>
      <c r="J78" s="6"/>
    </row>
    <row r="79" spans="1:10" ht="19.5" customHeight="1">
      <c r="A79" s="28">
        <f t="shared" si="2"/>
        <v>1877</v>
      </c>
      <c r="B79" s="41">
        <f>TableA9!G86</f>
        <v>0.045</v>
      </c>
      <c r="C79" s="41">
        <f>TableA9!H86</f>
        <v>0.09032505264202098</v>
      </c>
      <c r="D79" s="41">
        <f>TableA9!I86</f>
        <v>0.04</v>
      </c>
      <c r="E79" s="41">
        <f>TableA9!J86</f>
        <v>0.0618800210568084</v>
      </c>
      <c r="F79" s="41">
        <f>TableA8!C$15</f>
        <v>0.0008716650898308309</v>
      </c>
      <c r="G79" s="78">
        <f>'[4]TableA12'!$E$60*'[4]TableA2'!$H$60</f>
        <v>715.0041215509431</v>
      </c>
      <c r="H79" s="41"/>
      <c r="I79" s="6"/>
      <c r="J79" s="6"/>
    </row>
    <row r="80" spans="1:10" ht="19.5" customHeight="1">
      <c r="A80" s="28">
        <f t="shared" si="2"/>
        <v>1878</v>
      </c>
      <c r="B80" s="41">
        <f>TableA9!G87</f>
        <v>0.045</v>
      </c>
      <c r="C80" s="41">
        <f>TableA9!H87</f>
        <v>0.09032505264202098</v>
      </c>
      <c r="D80" s="41">
        <f>TableA9!I87</f>
        <v>0.04</v>
      </c>
      <c r="E80" s="41">
        <f>TableA9!J87</f>
        <v>0.0618800210568084</v>
      </c>
      <c r="F80" s="41">
        <f>TableA8!C$15</f>
        <v>0.0008716650898308309</v>
      </c>
      <c r="G80" s="78">
        <f>'[4]TableA12'!$E$60*'[4]TableA2'!$H$60</f>
        <v>715.0041215509431</v>
      </c>
      <c r="H80" s="41"/>
      <c r="I80" s="6"/>
      <c r="J80" s="6"/>
    </row>
    <row r="81" spans="1:10" ht="19.5" customHeight="1">
      <c r="A81" s="28">
        <f t="shared" si="2"/>
        <v>1879</v>
      </c>
      <c r="B81" s="41">
        <f>TableA9!G88</f>
        <v>0.045</v>
      </c>
      <c r="C81" s="41">
        <f>TableA9!H88</f>
        <v>0.09032505264202098</v>
      </c>
      <c r="D81" s="41">
        <f>TableA9!I88</f>
        <v>0.04</v>
      </c>
      <c r="E81" s="41">
        <f>TableA9!J88</f>
        <v>0.0618800210568084</v>
      </c>
      <c r="F81" s="41">
        <f>TableA8!C$15</f>
        <v>0.0008716650898308309</v>
      </c>
      <c r="G81" s="78">
        <f>'[4]TableA12'!$E$60*'[4]TableA2'!$H$60</f>
        <v>715.0041215509431</v>
      </c>
      <c r="H81" s="41"/>
      <c r="I81" s="6"/>
      <c r="J81" s="6"/>
    </row>
    <row r="82" spans="1:10" ht="19.5" customHeight="1">
      <c r="A82" s="28">
        <f t="shared" si="2"/>
        <v>1880</v>
      </c>
      <c r="B82" s="41">
        <f>TableA9!G89</f>
        <v>0.04</v>
      </c>
      <c r="C82" s="41">
        <f>TableA9!H89</f>
        <v>0.058241708253463385</v>
      </c>
      <c r="D82" s="41">
        <f>TableA9!I89</f>
        <v>0.035</v>
      </c>
      <c r="E82" s="41">
        <f>TableA9!J89</f>
        <v>0.04604668330138536</v>
      </c>
      <c r="F82" s="41">
        <f>TableA8!C$15</f>
        <v>0.0008716650898308309</v>
      </c>
      <c r="G82" s="78">
        <f>'[4]TableA12'!$E$70*'[4]TableA2'!$H$70</f>
        <v>803.1553146188677</v>
      </c>
      <c r="H82" s="41"/>
      <c r="I82" s="6"/>
      <c r="J82" s="6"/>
    </row>
    <row r="83" spans="1:10" ht="19.5" customHeight="1">
      <c r="A83" s="28">
        <f t="shared" si="2"/>
        <v>1881</v>
      </c>
      <c r="B83" s="41">
        <f>TableA9!G90</f>
        <v>0.04</v>
      </c>
      <c r="C83" s="41">
        <f>TableA9!H90</f>
        <v>0.058241708253463385</v>
      </c>
      <c r="D83" s="41">
        <f>TableA9!I90</f>
        <v>0.035</v>
      </c>
      <c r="E83" s="41">
        <f>TableA9!J90</f>
        <v>0.04604668330138536</v>
      </c>
      <c r="F83" s="41">
        <f>TableA8!C$15</f>
        <v>0.0008716650898308309</v>
      </c>
      <c r="G83" s="78">
        <f>'[4]TableA12'!$E$70*'[4]TableA2'!$H$70</f>
        <v>803.1553146188677</v>
      </c>
      <c r="H83" s="41"/>
      <c r="I83" s="6"/>
      <c r="J83" s="6"/>
    </row>
    <row r="84" spans="1:10" ht="19.5" customHeight="1">
      <c r="A84" s="28">
        <f t="shared" si="2"/>
        <v>1882</v>
      </c>
      <c r="B84" s="41">
        <f>TableA9!G91</f>
        <v>0.04</v>
      </c>
      <c r="C84" s="41">
        <f>TableA9!H91</f>
        <v>0.058241708253463385</v>
      </c>
      <c r="D84" s="41">
        <f>TableA9!I91</f>
        <v>0.035</v>
      </c>
      <c r="E84" s="41">
        <f>TableA9!J91</f>
        <v>0.04604668330138536</v>
      </c>
      <c r="F84" s="41">
        <f>TableA8!C$15</f>
        <v>0.0008716650898308309</v>
      </c>
      <c r="G84" s="78">
        <f>'[4]TableA12'!$E$70*'[4]TableA2'!$H$70</f>
        <v>803.1553146188677</v>
      </c>
      <c r="H84" s="41"/>
      <c r="I84" s="6"/>
      <c r="J84" s="6"/>
    </row>
    <row r="85" spans="1:10" ht="19.5" customHeight="1">
      <c r="A85" s="28">
        <f t="shared" si="2"/>
        <v>1883</v>
      </c>
      <c r="B85" s="41">
        <f>TableA9!G92</f>
        <v>0.04</v>
      </c>
      <c r="C85" s="41">
        <f>TableA9!H92</f>
        <v>0.058241708253463385</v>
      </c>
      <c r="D85" s="41">
        <f>TableA9!I92</f>
        <v>0.035</v>
      </c>
      <c r="E85" s="41">
        <f>TableA9!J92</f>
        <v>0.04604668330138536</v>
      </c>
      <c r="F85" s="41">
        <f>TableA8!C$15</f>
        <v>0.0008716650898308309</v>
      </c>
      <c r="G85" s="78">
        <f>'[4]TableA12'!$E$70*'[4]TableA2'!$H$70</f>
        <v>803.1553146188677</v>
      </c>
      <c r="H85" s="41"/>
      <c r="I85" s="6"/>
      <c r="J85" s="6"/>
    </row>
    <row r="86" spans="1:10" ht="19.5" customHeight="1">
      <c r="A86" s="28">
        <f t="shared" si="2"/>
        <v>1884</v>
      </c>
      <c r="B86" s="41">
        <f>TableA9!G93</f>
        <v>0.04</v>
      </c>
      <c r="C86" s="41">
        <f>TableA9!H93</f>
        <v>0.058241708253463385</v>
      </c>
      <c r="D86" s="41">
        <f>TableA9!I93</f>
        <v>0.035</v>
      </c>
      <c r="E86" s="41">
        <f>TableA9!J93</f>
        <v>0.04604668330138536</v>
      </c>
      <c r="F86" s="41">
        <f>TableA8!C$15</f>
        <v>0.0008716650898308309</v>
      </c>
      <c r="G86" s="78">
        <f>'[4]TableA12'!$E$70*'[4]TableA2'!$H$70</f>
        <v>803.1553146188677</v>
      </c>
      <c r="H86" s="41"/>
      <c r="I86" s="6"/>
      <c r="J86" s="6"/>
    </row>
    <row r="87" spans="1:10" ht="19.5" customHeight="1">
      <c r="A87" s="28">
        <f t="shared" si="2"/>
        <v>1885</v>
      </c>
      <c r="B87" s="41">
        <f>TableA9!G94</f>
        <v>0.04</v>
      </c>
      <c r="C87" s="41">
        <f>TableA9!H94</f>
        <v>0.058241708253463385</v>
      </c>
      <c r="D87" s="41">
        <f>TableA9!I94</f>
        <v>0.035</v>
      </c>
      <c r="E87" s="41">
        <f>TableA9!J94</f>
        <v>0.04604668330138536</v>
      </c>
      <c r="F87" s="41">
        <f>TableA8!C$15</f>
        <v>0.0008716650898308309</v>
      </c>
      <c r="G87" s="78">
        <f>'[4]TableA12'!$E$70*'[4]TableA2'!$H$70</f>
        <v>803.1553146188677</v>
      </c>
      <c r="H87" s="41"/>
      <c r="I87" s="6"/>
      <c r="J87" s="6"/>
    </row>
    <row r="88" spans="1:10" ht="19.5" customHeight="1">
      <c r="A88" s="28">
        <f t="shared" si="2"/>
        <v>1886</v>
      </c>
      <c r="B88" s="41">
        <f>TableA9!G95</f>
        <v>0.04</v>
      </c>
      <c r="C88" s="41">
        <f>TableA9!H95</f>
        <v>0.058241708253463385</v>
      </c>
      <c r="D88" s="41">
        <f>TableA9!I95</f>
        <v>0.035</v>
      </c>
      <c r="E88" s="41">
        <f>TableA9!J95</f>
        <v>0.04604668330138536</v>
      </c>
      <c r="F88" s="41">
        <f>TableA8!C$15</f>
        <v>0.0008716650898308309</v>
      </c>
      <c r="G88" s="78">
        <f>'[4]TableA12'!$E$70*'[4]TableA2'!$H$70</f>
        <v>803.1553146188677</v>
      </c>
      <c r="H88" s="41"/>
      <c r="I88" s="6"/>
      <c r="J88" s="6"/>
    </row>
    <row r="89" spans="1:10" ht="19.5" customHeight="1">
      <c r="A89" s="28">
        <f t="shared" si="2"/>
        <v>1887</v>
      </c>
      <c r="B89" s="41">
        <f>TableA9!G96</f>
        <v>0.04</v>
      </c>
      <c r="C89" s="41">
        <f>TableA9!H96</f>
        <v>0.058241708253463385</v>
      </c>
      <c r="D89" s="41">
        <f>TableA9!I96</f>
        <v>0.035</v>
      </c>
      <c r="E89" s="41">
        <f>TableA9!J96</f>
        <v>0.04604668330138536</v>
      </c>
      <c r="F89" s="41">
        <f>TableA8!C$15</f>
        <v>0.0008716650898308309</v>
      </c>
      <c r="G89" s="78">
        <f>'[4]TableA12'!$E$70*'[4]TableA2'!$H$70</f>
        <v>803.1553146188677</v>
      </c>
      <c r="H89" s="41"/>
      <c r="I89" s="6"/>
      <c r="J89" s="6"/>
    </row>
    <row r="90" spans="1:10" ht="19.5" customHeight="1">
      <c r="A90" s="28">
        <f t="shared" si="2"/>
        <v>1888</v>
      </c>
      <c r="B90" s="41">
        <f>TableA9!G97</f>
        <v>0.04</v>
      </c>
      <c r="C90" s="41">
        <f>TableA9!H97</f>
        <v>0.058241708253463385</v>
      </c>
      <c r="D90" s="41">
        <f>TableA9!I97</f>
        <v>0.035</v>
      </c>
      <c r="E90" s="41">
        <f>TableA9!J97</f>
        <v>0.04604668330138536</v>
      </c>
      <c r="F90" s="41">
        <f>TableA8!C$15</f>
        <v>0.0008716650898308309</v>
      </c>
      <c r="G90" s="78">
        <f>'[4]TableA12'!$E$70*'[4]TableA2'!$H$70</f>
        <v>803.1553146188677</v>
      </c>
      <c r="H90" s="41"/>
      <c r="I90" s="6"/>
      <c r="J90" s="6"/>
    </row>
    <row r="91" spans="1:10" ht="19.5" customHeight="1">
      <c r="A91" s="28">
        <f t="shared" si="2"/>
        <v>1889</v>
      </c>
      <c r="B91" s="41">
        <f>TableA9!G98</f>
        <v>0.04</v>
      </c>
      <c r="C91" s="41">
        <f>TableA9!H98</f>
        <v>0.058241708253463385</v>
      </c>
      <c r="D91" s="41">
        <f>TableA9!I98</f>
        <v>0.035</v>
      </c>
      <c r="E91" s="41">
        <f>TableA9!J98</f>
        <v>0.04604668330138536</v>
      </c>
      <c r="F91" s="41">
        <f>TableA8!C$15</f>
        <v>0.0008716650898308309</v>
      </c>
      <c r="G91" s="78">
        <f>'[4]TableA12'!$E$70*'[4]TableA2'!$H$70</f>
        <v>803.1553146188677</v>
      </c>
      <c r="H91" s="41"/>
      <c r="I91" s="6"/>
      <c r="J91" s="6"/>
    </row>
    <row r="92" spans="1:10" ht="19.5" customHeight="1">
      <c r="A92" s="28">
        <f t="shared" si="2"/>
        <v>1890</v>
      </c>
      <c r="B92" s="41">
        <f>TableA9!G99</f>
        <v>0.035</v>
      </c>
      <c r="C92" s="41">
        <f>TableA9!H99</f>
        <v>0.05494804750865035</v>
      </c>
      <c r="D92" s="41">
        <f>TableA9!I99</f>
        <v>0.03</v>
      </c>
      <c r="E92" s="41">
        <f>TableA9!J99</f>
        <v>0.04172921900346014</v>
      </c>
      <c r="F92" s="41">
        <f>TableA8!C$15</f>
        <v>0.0008716650898308309</v>
      </c>
      <c r="G92" s="78">
        <f>'[4]TableA12'!$E$80*'[4]TableA2'!$H$80</f>
        <v>901.1010846943395</v>
      </c>
      <c r="H92" s="41"/>
      <c r="I92" s="6"/>
      <c r="J92" s="6"/>
    </row>
    <row r="93" spans="1:10" ht="19.5" customHeight="1">
      <c r="A93" s="28">
        <f t="shared" si="2"/>
        <v>1891</v>
      </c>
      <c r="B93" s="41">
        <f>TableA9!G100</f>
        <v>0.035</v>
      </c>
      <c r="C93" s="41">
        <f>TableA9!H100</f>
        <v>0.05494804750865035</v>
      </c>
      <c r="D93" s="41">
        <f>TableA9!I100</f>
        <v>0.03</v>
      </c>
      <c r="E93" s="41">
        <f>TableA9!J100</f>
        <v>0.04172921900346014</v>
      </c>
      <c r="F93" s="41">
        <f>TableA8!C$15</f>
        <v>0.0008716650898308309</v>
      </c>
      <c r="G93" s="78">
        <f>'[4]TableA12'!$E$80*'[4]TableA2'!$H$80</f>
        <v>901.1010846943395</v>
      </c>
      <c r="H93" s="41"/>
      <c r="I93" s="6"/>
      <c r="J93" s="6"/>
    </row>
    <row r="94" spans="1:10" ht="19.5" customHeight="1">
      <c r="A94" s="28">
        <f t="shared" si="2"/>
        <v>1892</v>
      </c>
      <c r="B94" s="41">
        <f>TableA9!G101</f>
        <v>0.035</v>
      </c>
      <c r="C94" s="41">
        <f>TableA9!H101</f>
        <v>0.05494804750865035</v>
      </c>
      <c r="D94" s="41">
        <f>TableA9!I101</f>
        <v>0.03</v>
      </c>
      <c r="E94" s="41">
        <f>TableA9!J101</f>
        <v>0.04172921900346014</v>
      </c>
      <c r="F94" s="41">
        <f>TableA8!C$15</f>
        <v>0.0008716650898308309</v>
      </c>
      <c r="G94" s="78">
        <f>'[4]TableA12'!$E$80*'[4]TableA2'!$H$80</f>
        <v>901.1010846943395</v>
      </c>
      <c r="H94" s="41"/>
      <c r="I94" s="6"/>
      <c r="J94" s="6"/>
    </row>
    <row r="95" spans="1:10" ht="19.5" customHeight="1">
      <c r="A95" s="28">
        <f t="shared" si="2"/>
        <v>1893</v>
      </c>
      <c r="B95" s="41">
        <f>TableA9!G102</f>
        <v>0.035</v>
      </c>
      <c r="C95" s="41">
        <f>TableA9!H102</f>
        <v>0.05494804750865035</v>
      </c>
      <c r="D95" s="41">
        <f>TableA9!I102</f>
        <v>0.03</v>
      </c>
      <c r="E95" s="41">
        <f>TableA9!J102</f>
        <v>0.04172921900346014</v>
      </c>
      <c r="F95" s="41">
        <f>TableA8!C$15</f>
        <v>0.0008716650898308309</v>
      </c>
      <c r="G95" s="78">
        <f>'[4]TableA12'!$E$80*'[4]TableA2'!$H$80</f>
        <v>901.1010846943395</v>
      </c>
      <c r="H95" s="41"/>
      <c r="I95" s="6"/>
      <c r="J95" s="6"/>
    </row>
    <row r="96" spans="1:10" ht="19.5" customHeight="1">
      <c r="A96" s="28">
        <f t="shared" si="2"/>
        <v>1894</v>
      </c>
      <c r="B96" s="41">
        <f>TableA9!G103</f>
        <v>0.035</v>
      </c>
      <c r="C96" s="41">
        <f>TableA9!H103</f>
        <v>0.05494804750865035</v>
      </c>
      <c r="D96" s="41">
        <f>TableA9!I103</f>
        <v>0.03</v>
      </c>
      <c r="E96" s="41">
        <f>TableA9!J103</f>
        <v>0.04172921900346014</v>
      </c>
      <c r="F96" s="41">
        <f>TableA8!C$15</f>
        <v>0.0008716650898308309</v>
      </c>
      <c r="G96" s="78">
        <f>'[4]TableA12'!$E$80*'[4]TableA2'!$H$80</f>
        <v>901.1010846943395</v>
      </c>
      <c r="H96" s="41"/>
      <c r="I96" s="6"/>
      <c r="J96" s="6"/>
    </row>
    <row r="97" spans="1:10" ht="19.5" customHeight="1">
      <c r="A97" s="28">
        <f t="shared" si="2"/>
        <v>1895</v>
      </c>
      <c r="B97" s="41">
        <f>TableA9!G104</f>
        <v>0.035</v>
      </c>
      <c r="C97" s="41">
        <f>TableA9!H104</f>
        <v>0.05494804750865035</v>
      </c>
      <c r="D97" s="41">
        <f>TableA9!I104</f>
        <v>0.03</v>
      </c>
      <c r="E97" s="41">
        <f>TableA9!J104</f>
        <v>0.04172921900346014</v>
      </c>
      <c r="F97" s="41">
        <f>TableA8!C$15</f>
        <v>0.0008716650898308309</v>
      </c>
      <c r="G97" s="78">
        <f>'[4]TableA12'!$E$80*'[4]TableA2'!$H$80</f>
        <v>901.1010846943395</v>
      </c>
      <c r="H97" s="41"/>
      <c r="I97" s="6"/>
      <c r="J97" s="6"/>
    </row>
    <row r="98" spans="1:10" ht="19.5" customHeight="1">
      <c r="A98" s="28">
        <f t="shared" si="2"/>
        <v>1896</v>
      </c>
      <c r="B98" s="41">
        <f>TableA9!G105</f>
        <v>0.035</v>
      </c>
      <c r="C98" s="41">
        <f>TableA9!H105</f>
        <v>0.05574323904584822</v>
      </c>
      <c r="D98" s="41">
        <f>TableA9!I105</f>
        <v>0.03</v>
      </c>
      <c r="E98" s="41">
        <f>TableA9!J105</f>
        <v>0.04204729561833929</v>
      </c>
      <c r="F98" s="41">
        <f>TableA8!C$15</f>
        <v>0.0008716650898308309</v>
      </c>
      <c r="G98" s="78">
        <f>'[4]TableA11'!$E9*'[4]TableA1'!$H9</f>
        <v>923.4837493413407</v>
      </c>
      <c r="H98" s="41"/>
      <c r="I98" s="6"/>
      <c r="J98" s="6"/>
    </row>
    <row r="99" spans="1:10" ht="19.5" customHeight="1">
      <c r="A99" s="28">
        <f aca="true" t="shared" si="3" ref="A99:A130">A98+1</f>
        <v>1897</v>
      </c>
      <c r="B99" s="41">
        <f>TableA9!G106</f>
        <v>0.035</v>
      </c>
      <c r="C99" s="41">
        <f>TableA9!H106</f>
        <v>0.04107512414110417</v>
      </c>
      <c r="D99" s="41">
        <f>TableA9!I106</f>
        <v>0.03</v>
      </c>
      <c r="E99" s="41">
        <f>TableA9!J106</f>
        <v>0.03618004965644167</v>
      </c>
      <c r="F99" s="41">
        <f>TableA8!C$15</f>
        <v>0.0008716650898308309</v>
      </c>
      <c r="G99" s="78">
        <f>'[4]TableA11'!$E10*'[4]TableA1'!$H10</f>
        <v>917.6619644190988</v>
      </c>
      <c r="H99" s="41"/>
      <c r="I99" s="6"/>
      <c r="J99" s="6"/>
    </row>
    <row r="100" spans="1:10" ht="19.5" customHeight="1">
      <c r="A100" s="28">
        <f t="shared" si="3"/>
        <v>1898</v>
      </c>
      <c r="B100" s="41">
        <f>TableA9!G107</f>
        <v>0.035</v>
      </c>
      <c r="C100" s="41">
        <f>TableA9!H107</f>
        <v>0.050579076361554606</v>
      </c>
      <c r="D100" s="41">
        <f>TableA9!I107</f>
        <v>0.03</v>
      </c>
      <c r="E100" s="41">
        <f>TableA9!J107</f>
        <v>0.039981630544621845</v>
      </c>
      <c r="F100" s="41">
        <f>TableA8!C$15</f>
        <v>0.0008716650898308309</v>
      </c>
      <c r="G100" s="78">
        <f>'[4]TableA11'!$E11*'[4]TableA1'!$H11</f>
        <v>951.9598672419187</v>
      </c>
      <c r="H100" s="41"/>
      <c r="I100" s="6"/>
      <c r="J100" s="6"/>
    </row>
    <row r="101" spans="1:10" ht="19.5" customHeight="1">
      <c r="A101" s="28">
        <f t="shared" si="3"/>
        <v>1899</v>
      </c>
      <c r="B101" s="41">
        <f>TableA9!G108</f>
        <v>0.035</v>
      </c>
      <c r="C101" s="41">
        <f>TableA9!H108</f>
        <v>0.0616550343116881</v>
      </c>
      <c r="D101" s="41">
        <f>TableA9!I108</f>
        <v>0.03</v>
      </c>
      <c r="E101" s="41">
        <f>TableA9!J108</f>
        <v>0.044412013724675244</v>
      </c>
      <c r="F101" s="41">
        <f>TableA8!C$15</f>
        <v>0.0008716650898308309</v>
      </c>
      <c r="G101" s="78">
        <f>'[4]TableA11'!$E12*'[4]TableA1'!$H12</f>
        <v>972.7275438821171</v>
      </c>
      <c r="H101" s="41"/>
      <c r="I101" s="6"/>
      <c r="J101" s="6"/>
    </row>
    <row r="102" spans="1:10" ht="19.5" customHeight="1">
      <c r="A102" s="28">
        <f t="shared" si="3"/>
        <v>1900</v>
      </c>
      <c r="B102" s="41">
        <f>TableA9!G109</f>
        <v>0.035</v>
      </c>
      <c r="C102" s="41">
        <f>TableA9!H109</f>
        <v>0.07037173984721033</v>
      </c>
      <c r="D102" s="41">
        <f>TableA9!I109</f>
        <v>0.03</v>
      </c>
      <c r="E102" s="41">
        <f>TableA9!J109</f>
        <v>0.047898695938884135</v>
      </c>
      <c r="F102" s="41">
        <f>TableA8!C$15</f>
        <v>0.0008716650898308309</v>
      </c>
      <c r="G102" s="78">
        <f>'[4]TableA11'!$E13*'[4]TableA1'!$H13</f>
        <v>966.3138264348142</v>
      </c>
      <c r="H102" s="41"/>
      <c r="I102" s="6"/>
      <c r="J102" s="6"/>
    </row>
    <row r="103" spans="1:10" ht="19.5" customHeight="1">
      <c r="A103" s="28">
        <f t="shared" si="3"/>
        <v>1901</v>
      </c>
      <c r="B103" s="41">
        <f>TableA9!G110</f>
        <v>0.035</v>
      </c>
      <c r="C103" s="41">
        <f>TableA9!H110</f>
        <v>0.040039045763676194</v>
      </c>
      <c r="D103" s="41">
        <f>TableA9!I110</f>
        <v>0.03</v>
      </c>
      <c r="E103" s="41">
        <f>TableA9!J110</f>
        <v>0.03576561830547048</v>
      </c>
      <c r="F103" s="41">
        <f>TableA8!C$15</f>
        <v>0.0008716650898308309</v>
      </c>
      <c r="G103" s="78">
        <f>'[4]TableA11'!$E14*'[4]TableA1'!$H14</f>
        <v>972.1985745048728</v>
      </c>
      <c r="H103" s="41"/>
      <c r="I103" s="6"/>
      <c r="J103" s="6"/>
    </row>
    <row r="104" spans="1:10" ht="19.5" customHeight="1">
      <c r="A104" s="28">
        <f t="shared" si="3"/>
        <v>1902</v>
      </c>
      <c r="B104" s="41">
        <f>TableA9!G111</f>
        <v>0.035</v>
      </c>
      <c r="C104" s="41">
        <f>TableA9!H111</f>
        <v>0.04096332283955128</v>
      </c>
      <c r="D104" s="41">
        <f>TableA9!I111</f>
        <v>0.03</v>
      </c>
      <c r="E104" s="41">
        <f>TableA9!J111</f>
        <v>0.036135329135820515</v>
      </c>
      <c r="F104" s="41">
        <f>TableA8!C$15</f>
        <v>0.0008716650898308309</v>
      </c>
      <c r="G104" s="78">
        <f>'[4]TableA11'!$E15*'[4]TableA1'!$H15</f>
        <v>929.3820963858898</v>
      </c>
      <c r="H104" s="41"/>
      <c r="I104" s="6"/>
      <c r="J104" s="6"/>
    </row>
    <row r="105" spans="1:10" ht="19.5" customHeight="1">
      <c r="A105" s="28">
        <f t="shared" si="3"/>
        <v>1903</v>
      </c>
      <c r="B105" s="41">
        <f>TableA9!G112</f>
        <v>0.035</v>
      </c>
      <c r="C105" s="41">
        <f>TableA9!H112</f>
        <v>0.04664404906494797</v>
      </c>
      <c r="D105" s="41">
        <f>TableA9!I112</f>
        <v>0.03</v>
      </c>
      <c r="E105" s="41">
        <f>TableA9!J112</f>
        <v>0.03840761962597919</v>
      </c>
      <c r="F105" s="41">
        <f>TableA8!C$15</f>
        <v>0.0008716650898308309</v>
      </c>
      <c r="G105" s="78">
        <f>'[4]TableA11'!$E16*'[4]TableA1'!$H16</f>
        <v>968.1559330229991</v>
      </c>
      <c r="H105" s="41"/>
      <c r="I105" s="6"/>
      <c r="J105" s="6"/>
    </row>
    <row r="106" spans="1:10" ht="19.5" customHeight="1">
      <c r="A106" s="28">
        <f t="shared" si="3"/>
        <v>1904</v>
      </c>
      <c r="B106" s="41">
        <f>TableA9!G113</f>
        <v>0.035</v>
      </c>
      <c r="C106" s="41">
        <f>TableA9!H113</f>
        <v>0.04953350991029718</v>
      </c>
      <c r="D106" s="41">
        <f>TableA9!I113</f>
        <v>0.03</v>
      </c>
      <c r="E106" s="41">
        <f>TableA9!J113</f>
        <v>0.03956340396411887</v>
      </c>
      <c r="F106" s="41">
        <f>TableA8!C$15</f>
        <v>0.0008716650898308309</v>
      </c>
      <c r="G106" s="78">
        <f>'[4]TableA11'!$E17*'[4]TableA1'!$H17</f>
        <v>978.3896275111279</v>
      </c>
      <c r="H106" s="41"/>
      <c r="I106" s="6"/>
      <c r="J106" s="6"/>
    </row>
    <row r="107" spans="1:10" ht="19.5" customHeight="1">
      <c r="A107" s="28">
        <f t="shared" si="3"/>
        <v>1905</v>
      </c>
      <c r="B107" s="41">
        <f>TableA9!G114</f>
        <v>0.035</v>
      </c>
      <c r="C107" s="41">
        <f>TableA9!H114</f>
        <v>0.06460014200401737</v>
      </c>
      <c r="D107" s="41">
        <f>TableA9!I114</f>
        <v>0.03</v>
      </c>
      <c r="E107" s="41">
        <f>TableA9!J114</f>
        <v>0.045590056801606944</v>
      </c>
      <c r="F107" s="41">
        <f>TableA8!C$15</f>
        <v>0.0008716650898308309</v>
      </c>
      <c r="G107" s="78">
        <f>'[4]TableA11'!$E18*'[4]TableA1'!$H18</f>
        <v>934.3276800474027</v>
      </c>
      <c r="H107" s="41"/>
      <c r="I107" s="6"/>
      <c r="J107" s="6"/>
    </row>
    <row r="108" spans="1:10" ht="19.5" customHeight="1">
      <c r="A108" s="28">
        <f t="shared" si="3"/>
        <v>1906</v>
      </c>
      <c r="B108" s="41">
        <f>TableA9!G115</f>
        <v>0.035</v>
      </c>
      <c r="C108" s="41">
        <f>TableA9!H115</f>
        <v>0.0442622382266881</v>
      </c>
      <c r="D108" s="41">
        <f>TableA9!I115</f>
        <v>0.03</v>
      </c>
      <c r="E108" s="41">
        <f>TableA9!J115</f>
        <v>0.03745489529067524</v>
      </c>
      <c r="F108" s="41">
        <f>TableA8!C$15</f>
        <v>0.0008716650898308309</v>
      </c>
      <c r="G108" s="78">
        <f>'[4]TableA11'!$E19*'[4]TableA1'!$H19</f>
        <v>975.6103951933363</v>
      </c>
      <c r="H108" s="41"/>
      <c r="I108" s="6"/>
      <c r="J108" s="6"/>
    </row>
    <row r="109" spans="1:10" ht="19.5" customHeight="1">
      <c r="A109" s="28">
        <f t="shared" si="3"/>
        <v>1907</v>
      </c>
      <c r="B109" s="41">
        <f>TableA9!G116</f>
        <v>0.035</v>
      </c>
      <c r="C109" s="41">
        <f>TableA9!H116</f>
        <v>0.08918872861758448</v>
      </c>
      <c r="D109" s="41">
        <f>TableA9!I116</f>
        <v>0.03</v>
      </c>
      <c r="E109" s="41">
        <f>TableA9!J116</f>
        <v>0.0554254914470338</v>
      </c>
      <c r="F109" s="41">
        <f>TableA8!C$15</f>
        <v>0.0008716650898308309</v>
      </c>
      <c r="G109" s="78">
        <f>'[4]TableA11'!$E20*'[4]TableA1'!$H20</f>
        <v>976.3791544282201</v>
      </c>
      <c r="H109" s="41"/>
      <c r="I109" s="6"/>
      <c r="J109" s="6"/>
    </row>
    <row r="110" spans="1:10" ht="19.5" customHeight="1">
      <c r="A110" s="28">
        <f t="shared" si="3"/>
        <v>1908</v>
      </c>
      <c r="B110" s="41">
        <f>TableA9!G117</f>
        <v>0.035</v>
      </c>
      <c r="C110" s="41">
        <f>TableA9!H117</f>
        <v>0.0618440167495148</v>
      </c>
      <c r="D110" s="41">
        <f>TableA9!I117</f>
        <v>0.03</v>
      </c>
      <c r="E110" s="41">
        <f>TableA9!J117</f>
        <v>0.04448760669980592</v>
      </c>
      <c r="F110" s="41">
        <f>TableA8!C$15</f>
        <v>0.0008716650898308309</v>
      </c>
      <c r="G110" s="78">
        <f>'[4]TableA11'!$E21*'[4]TableA1'!$H21</f>
        <v>1033.6087463081944</v>
      </c>
      <c r="H110" s="41"/>
      <c r="I110" s="6"/>
      <c r="J110" s="6"/>
    </row>
    <row r="111" spans="1:10" ht="19.5" customHeight="1">
      <c r="A111" s="28">
        <f t="shared" si="3"/>
        <v>1909</v>
      </c>
      <c r="B111" s="41">
        <f>TableA9!G118</f>
        <v>0.035</v>
      </c>
      <c r="C111" s="41">
        <f>TableA9!H118</f>
        <v>0.07790954423403454</v>
      </c>
      <c r="D111" s="41">
        <f>TableA9!I118</f>
        <v>0.03</v>
      </c>
      <c r="E111" s="41">
        <f>TableA9!J118</f>
        <v>0.05091381769361381</v>
      </c>
      <c r="F111" s="41">
        <f>TableA8!C$15</f>
        <v>0.0008716650898308309</v>
      </c>
      <c r="G111" s="78">
        <f>'[4]TableA11'!$E22*'[4]TableA1'!$H22</f>
        <v>1038.6054301047116</v>
      </c>
      <c r="H111" s="41"/>
      <c r="I111" s="6"/>
      <c r="J111" s="6"/>
    </row>
    <row r="112" spans="1:10" ht="19.5" customHeight="1">
      <c r="A112" s="28">
        <f t="shared" si="3"/>
        <v>1910</v>
      </c>
      <c r="B112" s="41">
        <f>TableA9!G119</f>
        <v>0.035</v>
      </c>
      <c r="C112" s="41">
        <f>TableA9!H119</f>
        <v>0.05997335918747759</v>
      </c>
      <c r="D112" s="41">
        <f>TableA9!I119</f>
        <v>0.03</v>
      </c>
      <c r="E112" s="41">
        <f>TableA9!J119</f>
        <v>0.04373934367499104</v>
      </c>
      <c r="F112" s="41">
        <f>TableA8!C$15</f>
        <v>0.0008716650898308309</v>
      </c>
      <c r="G112" s="78">
        <f>'[4]TableA11'!$E23*'[4]TableA1'!$H23</f>
        <v>1066.6534126706215</v>
      </c>
      <c r="H112" s="41"/>
      <c r="I112" s="6"/>
      <c r="J112" s="6"/>
    </row>
    <row r="113" spans="1:10" ht="19.5" customHeight="1">
      <c r="A113" s="28">
        <f t="shared" si="3"/>
        <v>1911</v>
      </c>
      <c r="B113" s="41">
        <f>TableA9!G120</f>
        <v>0.035</v>
      </c>
      <c r="C113" s="41">
        <f>TableA9!H120</f>
        <v>0.08492681098215071</v>
      </c>
      <c r="D113" s="41">
        <f>TableA9!I120</f>
        <v>0.03</v>
      </c>
      <c r="E113" s="41">
        <f>TableA9!J120</f>
        <v>0.05372072439286029</v>
      </c>
      <c r="F113" s="41">
        <f>TableA8!C$15</f>
        <v>0.0008716650898308309</v>
      </c>
      <c r="G113" s="78">
        <f>'[4]TableA11'!$E24*'[4]TableA1'!$H24</f>
        <v>1092.0992381823119</v>
      </c>
      <c r="H113" s="41"/>
      <c r="I113" s="6"/>
      <c r="J113" s="6"/>
    </row>
    <row r="114" spans="1:10" ht="19.5" customHeight="1">
      <c r="A114" s="28">
        <f t="shared" si="3"/>
        <v>1912</v>
      </c>
      <c r="B114" s="41">
        <f>TableA9!G121</f>
        <v>0.035</v>
      </c>
      <c r="C114" s="41">
        <f>TableA9!H121</f>
        <v>0.13271607496832113</v>
      </c>
      <c r="D114" s="41">
        <f>TableA9!I121</f>
        <v>0.03</v>
      </c>
      <c r="E114" s="41">
        <f>TableA9!J121</f>
        <v>0.07283642998732845</v>
      </c>
      <c r="F114" s="41">
        <f>TableA8!C$15</f>
        <v>0.0008716650898308309</v>
      </c>
      <c r="G114" s="78">
        <f>'[4]TableA11'!$E25*'[4]TableA1'!$H25</f>
        <v>1056.9012989406335</v>
      </c>
      <c r="H114" s="41"/>
      <c r="I114" s="6"/>
      <c r="J114" s="6"/>
    </row>
    <row r="115" spans="1:10" ht="19.5" customHeight="1">
      <c r="A115" s="28">
        <f t="shared" si="3"/>
        <v>1913</v>
      </c>
      <c r="B115" s="41">
        <f>TableA9!G122</f>
        <v>0.035</v>
      </c>
      <c r="C115" s="41">
        <f>TableA9!H122</f>
        <v>0.11129407647463958</v>
      </c>
      <c r="D115" s="41">
        <f>TableA9!I122</f>
        <v>0.03</v>
      </c>
      <c r="E115" s="41">
        <f>TableA9!J122</f>
        <v>0.06426763058985582</v>
      </c>
      <c r="F115" s="41">
        <f>TableA8!C$15</f>
        <v>0.0008716650898308309</v>
      </c>
      <c r="G115" s="78">
        <f>'[4]TableA11'!$E26*'[4]TableA1'!$H26</f>
        <v>1057.7114644012731</v>
      </c>
      <c r="H115" s="41"/>
      <c r="I115" s="6"/>
      <c r="J115" s="6"/>
    </row>
    <row r="116" spans="1:10" ht="19.5" customHeight="1">
      <c r="A116" s="28">
        <f t="shared" si="3"/>
        <v>1914</v>
      </c>
      <c r="B116" s="41">
        <f>TableA9!G123</f>
        <v>0.035</v>
      </c>
      <c r="C116" s="41">
        <f>TableA9!H123</f>
        <v>0.042241349900906715</v>
      </c>
      <c r="D116" s="41">
        <f>TableA9!I123</f>
        <v>0.03</v>
      </c>
      <c r="E116" s="41">
        <f>TableA9!J123</f>
        <v>0.036646539960362684</v>
      </c>
      <c r="F116" s="41">
        <f>TableA8!C$17</f>
        <v>0.07337139312239205</v>
      </c>
      <c r="G116" s="78">
        <f>'[4]TableA11'!$E27*'[4]TableA1'!$H27</f>
        <v>1217.6758111384552</v>
      </c>
      <c r="H116" s="41"/>
      <c r="I116" s="6"/>
      <c r="J116" s="6"/>
    </row>
    <row r="117" spans="1:10" ht="19.5" customHeight="1">
      <c r="A117" s="28">
        <f t="shared" si="3"/>
        <v>1915</v>
      </c>
      <c r="B117" s="41">
        <f>TableA9!G124</f>
        <v>0.035</v>
      </c>
      <c r="C117" s="41">
        <f>TableA9!H124</f>
        <v>0.02233259513823229</v>
      </c>
      <c r="D117" s="41">
        <f>TableA9!I124</f>
        <v>0.03</v>
      </c>
      <c r="E117" s="41">
        <f>TableA9!J124</f>
        <v>0.028683038055292917</v>
      </c>
      <c r="F117" s="41">
        <f>TableA8!C$17</f>
        <v>0.07337139312239205</v>
      </c>
      <c r="G117" s="78">
        <f>'[4]TableA11'!$E28*'[4]TableA1'!$H28</f>
        <v>1464.1957487356333</v>
      </c>
      <c r="H117" s="41"/>
      <c r="I117" s="6"/>
      <c r="J117" s="6"/>
    </row>
    <row r="118" spans="1:10" ht="19.5" customHeight="1">
      <c r="A118" s="28">
        <f t="shared" si="3"/>
        <v>1916</v>
      </c>
      <c r="B118" s="41">
        <f>TableA9!G125</f>
        <v>0.04</v>
      </c>
      <c r="C118" s="41">
        <f>TableA9!H125</f>
        <v>0.09275883233649629</v>
      </c>
      <c r="D118" s="41">
        <f>TableA9!I125</f>
        <v>0.035</v>
      </c>
      <c r="E118" s="41">
        <f>TableA9!J125</f>
        <v>0.05985353293459852</v>
      </c>
      <c r="F118" s="41">
        <f>TableA8!C$17</f>
        <v>0.07337139312239205</v>
      </c>
      <c r="G118" s="78">
        <f>'[4]TableA11'!$E29*'[4]TableA1'!$H29</f>
        <v>1640.2624762754845</v>
      </c>
      <c r="H118" s="41"/>
      <c r="I118" s="6"/>
      <c r="J118" s="6"/>
    </row>
    <row r="119" spans="1:10" ht="19.5" customHeight="1">
      <c r="A119" s="28">
        <f t="shared" si="3"/>
        <v>1917</v>
      </c>
      <c r="B119" s="41">
        <f>TableA9!G126</f>
        <v>0.045</v>
      </c>
      <c r="C119" s="41">
        <f>TableA9!H126</f>
        <v>0.06746645182980253</v>
      </c>
      <c r="D119" s="41">
        <f>TableA9!I126</f>
        <v>0.04</v>
      </c>
      <c r="E119" s="41">
        <f>TableA9!J126</f>
        <v>0.052736580731921015</v>
      </c>
      <c r="F119" s="41">
        <f>TableA8!C$17</f>
        <v>0.07337139312239205</v>
      </c>
      <c r="G119" s="78">
        <f>'[4]TableA11'!$E30*'[4]TableA1'!$H30</f>
        <v>1938.2154209790954</v>
      </c>
      <c r="H119" s="41"/>
      <c r="I119" s="6"/>
      <c r="J119" s="6"/>
    </row>
    <row r="120" spans="1:10" ht="19.5" customHeight="1">
      <c r="A120" s="28">
        <f t="shared" si="3"/>
        <v>1918</v>
      </c>
      <c r="B120" s="41">
        <f>TableA9!G127</f>
        <v>0.05</v>
      </c>
      <c r="C120" s="41">
        <f>TableA9!H127</f>
        <v>0.03994628554230623</v>
      </c>
      <c r="D120" s="41">
        <f>TableA9!I127</f>
        <v>0.05</v>
      </c>
      <c r="E120" s="41">
        <f>TableA9!J127</f>
        <v>0.04597851421692249</v>
      </c>
      <c r="F120" s="41">
        <f>TableA8!C$17</f>
        <v>0.07337139312239205</v>
      </c>
      <c r="G120" s="78">
        <f>'[4]TableA11'!$E31*'[4]TableA1'!$H31</f>
        <v>2372.180994050572</v>
      </c>
      <c r="H120" s="41"/>
      <c r="I120" s="6"/>
      <c r="J120" s="6"/>
    </row>
    <row r="121" spans="1:10" ht="19.5" customHeight="1">
      <c r="A121" s="28">
        <f t="shared" si="3"/>
        <v>1919</v>
      </c>
      <c r="B121" s="41">
        <f>TableA9!G128</f>
        <v>0.05</v>
      </c>
      <c r="C121" s="41">
        <f>TableA9!H128</f>
        <v>0.09611034976811511</v>
      </c>
      <c r="D121" s="41">
        <f>TableA9!I128</f>
        <v>0.05</v>
      </c>
      <c r="E121" s="41">
        <f>TableA9!J128</f>
        <v>0.06844413990724604</v>
      </c>
      <c r="F121" s="41">
        <f>TableA8!C$17</f>
        <v>0.07337139312239205</v>
      </c>
      <c r="G121" s="78">
        <f>'[4]TableA11'!$E32*'[4]TableA1'!$H32</f>
        <v>2934.05839166065</v>
      </c>
      <c r="H121" s="41"/>
      <c r="I121" s="6"/>
      <c r="J121" s="6"/>
    </row>
    <row r="122" spans="1:10" ht="19.5" customHeight="1">
      <c r="A122" s="28">
        <f t="shared" si="3"/>
        <v>1920</v>
      </c>
      <c r="B122" s="41">
        <f>TableA9!G129</f>
        <v>0.05</v>
      </c>
      <c r="C122" s="41">
        <f>TableA9!H129</f>
        <v>0.11334447079375747</v>
      </c>
      <c r="D122" s="41">
        <f>TableA9!I129</f>
        <v>0.05</v>
      </c>
      <c r="E122" s="41">
        <f>TableA9!J129</f>
        <v>0.07533778831750298</v>
      </c>
      <c r="F122" s="41">
        <f>TableA8!C$17</f>
        <v>0.07337139312239205</v>
      </c>
      <c r="G122" s="78">
        <f>'[4]TableA11'!$E33*'[4]TableA1'!$H33</f>
        <v>4157.972503750032</v>
      </c>
      <c r="H122" s="41"/>
      <c r="I122" s="6"/>
      <c r="J122" s="6"/>
    </row>
    <row r="123" spans="1:10" ht="19.5" customHeight="1">
      <c r="A123" s="28">
        <f t="shared" si="3"/>
        <v>1921</v>
      </c>
      <c r="B123" s="41">
        <f>TableA9!G130</f>
        <v>0.05</v>
      </c>
      <c r="C123" s="41">
        <f>TableA9!H130</f>
        <v>0.14237493492564604</v>
      </c>
      <c r="D123" s="41">
        <f>TableA9!I130</f>
        <v>0.05</v>
      </c>
      <c r="E123" s="41">
        <f>TableA9!J130</f>
        <v>0.08694997397025842</v>
      </c>
      <c r="F123" s="41">
        <f>TableA8!C$17</f>
        <v>0.07337139312239205</v>
      </c>
      <c r="G123" s="78">
        <f>'[4]TableA11'!$E34*'[4]TableA1'!$H34</f>
        <v>4200.185486035092</v>
      </c>
      <c r="H123" s="41"/>
      <c r="I123" s="6"/>
      <c r="J123" s="6"/>
    </row>
    <row r="124" spans="1:10" ht="19.5" customHeight="1">
      <c r="A124" s="28">
        <f t="shared" si="3"/>
        <v>1922</v>
      </c>
      <c r="B124" s="41">
        <f>TableA9!G131</f>
        <v>0.05</v>
      </c>
      <c r="C124" s="41">
        <f>TableA9!H131</f>
        <v>0.17147231793629952</v>
      </c>
      <c r="D124" s="41">
        <f>TableA9!I131</f>
        <v>0.05</v>
      </c>
      <c r="E124" s="41">
        <f>TableA9!J131</f>
        <v>0.09858892717451981</v>
      </c>
      <c r="F124" s="41">
        <f>TableA8!C$17</f>
        <v>0.07337139312239205</v>
      </c>
      <c r="G124" s="78">
        <f>'[4]TableA11'!$E35*'[4]TableA1'!$H35</f>
        <v>4259.080941168693</v>
      </c>
      <c r="H124" s="41"/>
      <c r="I124" s="6"/>
      <c r="J124" s="6"/>
    </row>
    <row r="125" spans="1:10" ht="19.5" customHeight="1">
      <c r="A125" s="28">
        <f t="shared" si="3"/>
        <v>1923</v>
      </c>
      <c r="B125" s="41">
        <f>TableA9!G132</f>
        <v>0.05</v>
      </c>
      <c r="C125" s="41">
        <f>TableA9!H132</f>
        <v>0.18244353402027716</v>
      </c>
      <c r="D125" s="41">
        <f>TableA9!I132</f>
        <v>0.05</v>
      </c>
      <c r="E125" s="41">
        <f>TableA9!J132</f>
        <v>0.10297741360811087</v>
      </c>
      <c r="F125" s="41">
        <f>TableA8!C$18</f>
        <v>0.061058077134824806</v>
      </c>
      <c r="G125" s="78">
        <f>'[4]TableA11'!$E36*'[4]TableA1'!$H36</f>
        <v>4652.426529794948</v>
      </c>
      <c r="H125" s="41"/>
      <c r="I125" s="6"/>
      <c r="J125" s="6"/>
    </row>
    <row r="126" spans="1:10" ht="19.5" customHeight="1">
      <c r="A126" s="28">
        <f t="shared" si="3"/>
        <v>1924</v>
      </c>
      <c r="B126" s="41">
        <f>TableA9!G133</f>
        <v>0.05</v>
      </c>
      <c r="C126" s="41">
        <f>TableA9!H133</f>
        <v>0.17575069680622615</v>
      </c>
      <c r="D126" s="41">
        <f>TableA9!I133</f>
        <v>0.05</v>
      </c>
      <c r="E126" s="41">
        <f>TableA9!J133</f>
        <v>0.10030027872249046</v>
      </c>
      <c r="F126" s="41">
        <f>TableA8!C$18</f>
        <v>0.061058077134824806</v>
      </c>
      <c r="G126" s="78">
        <f>'[4]TableA11'!$E37*'[4]TableA1'!$H37</f>
        <v>5239.585277103006</v>
      </c>
      <c r="H126" s="41"/>
      <c r="I126" s="6"/>
      <c r="J126" s="6"/>
    </row>
    <row r="127" spans="1:10" ht="19.5" customHeight="1">
      <c r="A127" s="28">
        <f t="shared" si="3"/>
        <v>1925</v>
      </c>
      <c r="B127" s="41">
        <f>TableA9!G134</f>
        <v>0.05</v>
      </c>
      <c r="C127" s="41">
        <f>TableA9!H134</f>
        <v>0.1751916180003193</v>
      </c>
      <c r="D127" s="41">
        <f>TableA9!I134</f>
        <v>0.05</v>
      </c>
      <c r="E127" s="41">
        <f>TableA9!J134</f>
        <v>0.10007664720012772</v>
      </c>
      <c r="F127" s="41">
        <f>TableA8!C$18</f>
        <v>0.061058077134824806</v>
      </c>
      <c r="G127" s="78">
        <f>'[4]TableA11'!$E38*'[4]TableA1'!$H38</f>
        <v>5680.787940011842</v>
      </c>
      <c r="H127" s="41"/>
      <c r="I127" s="6"/>
      <c r="J127" s="6"/>
    </row>
    <row r="128" spans="1:10" ht="19.5" customHeight="1">
      <c r="A128" s="28">
        <f t="shared" si="3"/>
        <v>1926</v>
      </c>
      <c r="B128" s="41">
        <f>TableA9!G135</f>
        <v>0.05</v>
      </c>
      <c r="C128" s="41">
        <f>TableA9!H135</f>
        <v>0.1530347274797462</v>
      </c>
      <c r="D128" s="41">
        <f>TableA9!I135</f>
        <v>0.05</v>
      </c>
      <c r="E128" s="41">
        <f>TableA9!J135</f>
        <v>0.09121389099189847</v>
      </c>
      <c r="F128" s="41">
        <f>TableA8!C$18</f>
        <v>0.061058077134824806</v>
      </c>
      <c r="G128" s="78">
        <f>'[4]TableA11'!$E39*'[4]TableA1'!$H39</f>
        <v>6999.086758369025</v>
      </c>
      <c r="H128" s="41"/>
      <c r="I128" s="6"/>
      <c r="J128" s="6"/>
    </row>
    <row r="129" spans="1:10" ht="19.5" customHeight="1">
      <c r="A129" s="28">
        <f t="shared" si="3"/>
        <v>1927</v>
      </c>
      <c r="B129" s="41">
        <f>TableA9!G136</f>
        <v>0.05</v>
      </c>
      <c r="C129" s="41">
        <f>TableA9!H136</f>
        <v>0.14226050837101023</v>
      </c>
      <c r="D129" s="41">
        <f>TableA9!I136</f>
        <v>0.05</v>
      </c>
      <c r="E129" s="41">
        <f>TableA9!J136</f>
        <v>0.0869042033484041</v>
      </c>
      <c r="F129" s="41">
        <f>TableA8!C$18</f>
        <v>0.061058077134824806</v>
      </c>
      <c r="G129" s="78">
        <f>'[4]TableA11'!$E40*'[4]TableA1'!$H40</f>
        <v>7069.49097156159</v>
      </c>
      <c r="H129" s="41"/>
      <c r="I129" s="6"/>
      <c r="J129" s="6"/>
    </row>
    <row r="130" spans="1:10" ht="19.5" customHeight="1">
      <c r="A130" s="28">
        <f t="shared" si="3"/>
        <v>1928</v>
      </c>
      <c r="B130" s="41">
        <f>TableA9!G137</f>
        <v>0.05</v>
      </c>
      <c r="C130" s="41">
        <f>TableA9!H137</f>
        <v>0.15066635652371038</v>
      </c>
      <c r="D130" s="41">
        <f>TableA9!I137</f>
        <v>0.05</v>
      </c>
      <c r="E130" s="41">
        <f>TableA9!J137</f>
        <v>0.09026654260948415</v>
      </c>
      <c r="F130" s="41">
        <f>TableA8!C$19</f>
        <v>-0.0344502318610711</v>
      </c>
      <c r="G130" s="78">
        <f>'[4]TableA11'!$E41*'[4]TableA1'!$H41</f>
        <v>7649.326072389978</v>
      </c>
      <c r="H130" s="41"/>
      <c r="I130" s="6"/>
      <c r="J130" s="6"/>
    </row>
    <row r="131" spans="1:10" ht="19.5" customHeight="1">
      <c r="A131" s="28">
        <f aca="true" t="shared" si="4" ref="A131:A139">A130+1</f>
        <v>1929</v>
      </c>
      <c r="B131" s="41">
        <f>TableA9!G138</f>
        <v>0.05</v>
      </c>
      <c r="C131" s="41">
        <f>TableA9!H138</f>
        <v>0.13864759925406953</v>
      </c>
      <c r="D131" s="41">
        <f>TableA9!I138</f>
        <v>0.05</v>
      </c>
      <c r="E131" s="41">
        <f>TableA9!J138</f>
        <v>0.08545903970162781</v>
      </c>
      <c r="F131" s="41">
        <f>TableA8!C$19</f>
        <v>-0.0344502318610711</v>
      </c>
      <c r="G131" s="78">
        <f>'[4]TableA11'!$E42*'[4]TableA1'!$H42</f>
        <v>8286.127780730934</v>
      </c>
      <c r="H131" s="41"/>
      <c r="I131" s="6"/>
      <c r="J131" s="6"/>
    </row>
    <row r="132" spans="1:10" ht="19.5" customHeight="1" thickBot="1">
      <c r="A132" s="39">
        <f t="shared" si="4"/>
        <v>1930</v>
      </c>
      <c r="B132" s="41">
        <f>TableA9!G139</f>
        <v>0.05</v>
      </c>
      <c r="C132" s="41">
        <f>TableA9!H139</f>
        <v>0.10902634878308556</v>
      </c>
      <c r="D132" s="41">
        <f>TableA9!I139</f>
        <v>0.05</v>
      </c>
      <c r="E132" s="41">
        <f>TableA9!J139</f>
        <v>0.07361053951323422</v>
      </c>
      <c r="F132" s="41">
        <f>TableA8!C$19</f>
        <v>-0.0344502318610711</v>
      </c>
      <c r="G132" s="78">
        <f>'[4]TableA11'!$E43*'[4]TableA1'!$H43</f>
        <v>8204.529720502676</v>
      </c>
      <c r="H132" s="41"/>
      <c r="I132" s="6"/>
      <c r="J132" s="6"/>
    </row>
    <row r="133" spans="1:10" ht="19.5" customHeight="1" thickTop="1">
      <c r="A133" s="28">
        <f t="shared" si="4"/>
        <v>1931</v>
      </c>
      <c r="B133" s="41">
        <f>TableA9!G140</f>
        <v>0.05</v>
      </c>
      <c r="C133" s="41">
        <f>TableA9!H140</f>
        <v>0.09030099007269929</v>
      </c>
      <c r="D133" s="41">
        <f>TableA9!I140</f>
        <v>0.05</v>
      </c>
      <c r="E133" s="41">
        <f>TableA9!J140</f>
        <v>0.06612039602907971</v>
      </c>
      <c r="F133" s="41">
        <f>TableA8!C$19</f>
        <v>-0.0344502318610711</v>
      </c>
      <c r="G133" s="78">
        <f>'[4]TableA11'!$E44*'[4]TableA1'!$H44</f>
        <v>7801.88592730857</v>
      </c>
      <c r="H133" s="41"/>
      <c r="I133" s="6"/>
      <c r="J133" s="6"/>
    </row>
    <row r="134" spans="1:10" ht="19.5" customHeight="1">
      <c r="A134" s="28">
        <f t="shared" si="4"/>
        <v>1932</v>
      </c>
      <c r="B134" s="41">
        <f>TableA9!G141</f>
        <v>0.05</v>
      </c>
      <c r="C134" s="41">
        <f>TableA9!H141</f>
        <v>0.06869168316524062</v>
      </c>
      <c r="D134" s="41">
        <f>TableA9!I141</f>
        <v>0.05</v>
      </c>
      <c r="E134" s="41">
        <f>TableA9!J141</f>
        <v>0.05747667326609625</v>
      </c>
      <c r="F134" s="41">
        <f>TableA8!C$19</f>
        <v>-0.0344502318610711</v>
      </c>
      <c r="G134" s="78">
        <f>'[4]TableA11'!$E45*'[4]TableA1'!$H45</f>
        <v>7286.557468743825</v>
      </c>
      <c r="H134" s="41"/>
      <c r="I134" s="6"/>
      <c r="J134" s="6"/>
    </row>
    <row r="135" spans="1:10" ht="19.5" customHeight="1">
      <c r="A135" s="28">
        <f t="shared" si="4"/>
        <v>1933</v>
      </c>
      <c r="B135" s="41">
        <f>TableA9!G142</f>
        <v>0.05</v>
      </c>
      <c r="C135" s="41">
        <f>TableA9!H142</f>
        <v>0.08049305552528342</v>
      </c>
      <c r="D135" s="41">
        <f>TableA9!I142</f>
        <v>0.05</v>
      </c>
      <c r="E135" s="41">
        <f>TableA9!J142</f>
        <v>0.06219722221011337</v>
      </c>
      <c r="F135" s="41">
        <f>TableA8!C$20</f>
        <v>0.011118301956664522</v>
      </c>
      <c r="G135" s="78">
        <f>'[4]TableA11'!$E46*'[4]TableA1'!$H46</f>
        <v>6861.509902918275</v>
      </c>
      <c r="H135" s="41"/>
      <c r="I135" s="6"/>
      <c r="J135" s="6"/>
    </row>
    <row r="136" spans="1:10" ht="19.5" customHeight="1">
      <c r="A136" s="28">
        <f t="shared" si="4"/>
        <v>1934</v>
      </c>
      <c r="B136" s="41">
        <f>TableA9!G143</f>
        <v>0.05</v>
      </c>
      <c r="C136" s="41">
        <f>TableA9!H143</f>
        <v>0.07421965965679105</v>
      </c>
      <c r="D136" s="41">
        <f>TableA9!I143</f>
        <v>0.05</v>
      </c>
      <c r="E136" s="41">
        <f>TableA9!J143</f>
        <v>0.05968786386271642</v>
      </c>
      <c r="F136" s="41">
        <f>TableA8!C$20</f>
        <v>0.011118301956664522</v>
      </c>
      <c r="G136" s="78">
        <f>'[4]TableA11'!$E47*'[4]TableA1'!$H47</f>
        <v>6296.748561137645</v>
      </c>
      <c r="H136" s="41"/>
      <c r="I136" s="6"/>
      <c r="J136" s="6"/>
    </row>
    <row r="137" spans="1:10" ht="19.5" customHeight="1">
      <c r="A137" s="28">
        <f t="shared" si="4"/>
        <v>1935</v>
      </c>
      <c r="B137" s="41">
        <f>TableA9!G144</f>
        <v>0.05</v>
      </c>
      <c r="C137" s="41">
        <f>TableA9!H144</f>
        <v>0.0948814908736538</v>
      </c>
      <c r="D137" s="41">
        <f>TableA9!I144</f>
        <v>0.05</v>
      </c>
      <c r="E137" s="41">
        <f>TableA9!J144</f>
        <v>0.06795259634946152</v>
      </c>
      <c r="F137" s="41">
        <f>TableA8!C$20</f>
        <v>0.011118301956664522</v>
      </c>
      <c r="G137" s="78">
        <f>'[4]TableA11'!$E48*'[4]TableA1'!$H48</f>
        <v>6011.242001692931</v>
      </c>
      <c r="H137" s="41"/>
      <c r="I137" s="6"/>
      <c r="J137" s="6"/>
    </row>
    <row r="138" spans="1:10" ht="19.5" customHeight="1">
      <c r="A138" s="28">
        <f t="shared" si="4"/>
        <v>1936</v>
      </c>
      <c r="B138" s="41">
        <f>TableA9!G145</f>
        <v>0.05</v>
      </c>
      <c r="C138" s="41">
        <f>TableA9!H145</f>
        <v>0.09390786485781231</v>
      </c>
      <c r="D138" s="41">
        <f>TableA9!I145</f>
        <v>0.05</v>
      </c>
      <c r="E138" s="41">
        <f>TableA9!J145</f>
        <v>0.06756314594312493</v>
      </c>
      <c r="F138" s="41">
        <f>TableA8!C$20</f>
        <v>0.011118301956664522</v>
      </c>
      <c r="G138" s="78">
        <f>'[4]TableA11'!$E49*'[4]TableA1'!$H49</f>
        <v>6949.559942189298</v>
      </c>
      <c r="H138" s="41"/>
      <c r="I138" s="6"/>
      <c r="J138" s="6"/>
    </row>
    <row r="139" spans="1:10" ht="19.5" customHeight="1" thickBot="1">
      <c r="A139" s="39">
        <f t="shared" si="4"/>
        <v>1937</v>
      </c>
      <c r="B139" s="41">
        <f>TableA9!G146</f>
        <v>0.05</v>
      </c>
      <c r="C139" s="41">
        <f>TableA9!H146</f>
        <v>0.0763071022034392</v>
      </c>
      <c r="D139" s="41">
        <f>TableA9!I146</f>
        <v>0.05</v>
      </c>
      <c r="E139" s="41">
        <f>TableA9!J146</f>
        <v>0.060522840881375675</v>
      </c>
      <c r="F139" s="41">
        <f>TableA8!C$20</f>
        <v>0.011118301956664522</v>
      </c>
      <c r="G139" s="78">
        <f>'[4]TableA11'!$E50*'[4]TableA1'!$H50</f>
        <v>8559.824552382375</v>
      </c>
      <c r="H139" s="41"/>
      <c r="I139" s="6"/>
      <c r="J139" s="6"/>
    </row>
    <row r="140" spans="1:10" ht="19.5" customHeight="1" thickTop="1">
      <c r="A140" s="28"/>
      <c r="B140" s="33"/>
      <c r="C140" s="33"/>
      <c r="D140" s="31"/>
      <c r="E140" s="31"/>
      <c r="F140" s="31"/>
      <c r="G140" s="31"/>
      <c r="H140" s="31"/>
      <c r="I140" s="6"/>
      <c r="J140" s="6"/>
    </row>
    <row r="141" spans="1:10" ht="19.5" customHeight="1">
      <c r="A141" s="28"/>
      <c r="B141" s="34"/>
      <c r="C141" s="34"/>
      <c r="D141" s="31"/>
      <c r="E141" s="31"/>
      <c r="F141" s="31"/>
      <c r="G141" s="31"/>
      <c r="H141" s="31"/>
      <c r="I141" s="6"/>
      <c r="J141" s="6"/>
    </row>
    <row r="142" spans="1:10" ht="19.5" customHeight="1">
      <c r="A142" s="28"/>
      <c r="B142" s="34"/>
      <c r="C142" s="34"/>
      <c r="D142" s="31"/>
      <c r="E142" s="31"/>
      <c r="F142" s="31"/>
      <c r="G142" s="31"/>
      <c r="H142" s="31"/>
      <c r="I142" s="6"/>
      <c r="J142" s="6"/>
    </row>
    <row r="143" spans="1:10" ht="19.5" customHeight="1">
      <c r="A143" s="28"/>
      <c r="B143" s="34"/>
      <c r="C143" s="34"/>
      <c r="D143" s="31"/>
      <c r="E143" s="31"/>
      <c r="F143" s="31"/>
      <c r="G143" s="31"/>
      <c r="H143" s="31"/>
      <c r="I143" s="6"/>
      <c r="J143" s="6"/>
    </row>
    <row r="144" spans="1:10" ht="19.5" customHeight="1">
      <c r="A144" s="28"/>
      <c r="B144" s="34"/>
      <c r="C144" s="34"/>
      <c r="D144" s="31"/>
      <c r="E144" s="31"/>
      <c r="F144" s="31"/>
      <c r="G144" s="31"/>
      <c r="H144" s="31"/>
      <c r="I144" s="6"/>
      <c r="J144" s="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3" sqref="A3:G18"/>
    </sheetView>
  </sheetViews>
  <sheetFormatPr defaultColWidth="11.5546875" defaultRowHeight="15"/>
  <cols>
    <col min="1" max="1" width="10.77734375" style="0" customWidth="1"/>
    <col min="2" max="5" width="8.77734375" style="0" customWidth="1"/>
    <col min="6" max="6" width="9.77734375" style="0" customWidth="1"/>
    <col min="7" max="7" width="8.77734375" style="0" customWidth="1"/>
    <col min="8" max="18" width="10.77734375" style="0" customWidth="1"/>
    <col min="19" max="16384" width="8.88671875" style="0" customWidth="1"/>
  </cols>
  <sheetData>
    <row r="1" spans="1:7" ht="15">
      <c r="A1" s="1"/>
      <c r="B1" s="2"/>
      <c r="C1" s="2"/>
      <c r="D1" s="2"/>
      <c r="E1" s="2"/>
      <c r="F1" s="2"/>
      <c r="G1" s="2"/>
    </row>
    <row r="2" spans="1:7" ht="15" thickBot="1">
      <c r="A2" s="2"/>
      <c r="B2" s="2"/>
      <c r="C2" s="2"/>
      <c r="D2" s="2"/>
      <c r="E2" s="2"/>
      <c r="F2" s="2"/>
      <c r="G2" s="2"/>
    </row>
    <row r="3" spans="1:7" ht="18" customHeight="1" thickTop="1">
      <c r="A3" s="138" t="s">
        <v>21</v>
      </c>
      <c r="B3" s="140"/>
      <c r="C3" s="140"/>
      <c r="D3" s="140"/>
      <c r="E3" s="140"/>
      <c r="F3" s="140"/>
      <c r="G3" s="141"/>
    </row>
    <row r="4" spans="1:7" ht="18" customHeight="1">
      <c r="A4" s="26"/>
      <c r="B4" s="165"/>
      <c r="C4" s="165"/>
      <c r="D4" s="165"/>
      <c r="E4" s="165"/>
      <c r="F4" s="165"/>
      <c r="G4" s="166"/>
    </row>
    <row r="5" spans="1:7" ht="34.5" customHeight="1">
      <c r="A5" s="27"/>
      <c r="B5" s="168" t="s">
        <v>12</v>
      </c>
      <c r="C5" s="168" t="s">
        <v>13</v>
      </c>
      <c r="D5" s="167" t="s">
        <v>22</v>
      </c>
      <c r="E5" s="168" t="s">
        <v>23</v>
      </c>
      <c r="F5" s="167" t="s">
        <v>24</v>
      </c>
      <c r="G5" s="169" t="s">
        <v>25</v>
      </c>
    </row>
    <row r="6" spans="1:7" ht="34.5" customHeight="1">
      <c r="A6" s="27"/>
      <c r="B6" s="151"/>
      <c r="C6" s="151"/>
      <c r="D6" s="151"/>
      <c r="E6" s="151"/>
      <c r="F6" s="151"/>
      <c r="G6" s="155"/>
    </row>
    <row r="7" spans="1:7" ht="18" customHeight="1" thickBot="1">
      <c r="A7" s="27"/>
      <c r="B7" s="151"/>
      <c r="C7" s="151"/>
      <c r="D7" s="151"/>
      <c r="E7" s="151"/>
      <c r="F7" s="151"/>
      <c r="G7" s="155"/>
    </row>
    <row r="8" spans="1:7" ht="18" customHeight="1" thickTop="1">
      <c r="A8" s="97" t="s">
        <v>5</v>
      </c>
      <c r="B8" s="100">
        <f>TableA1!F16</f>
        <v>0.009238574772727715</v>
      </c>
      <c r="C8" s="100">
        <f>TableA1!G16</f>
        <v>0.009653328836342512</v>
      </c>
      <c r="D8" s="101">
        <f>TableA1!D8</f>
        <v>6.437699018536356</v>
      </c>
      <c r="E8" s="102">
        <f>AVERAGE('[4]TableA18'!$G$15:$G$18)-0.025</f>
        <v>0.06101830042492553</v>
      </c>
      <c r="F8" s="58">
        <f>E8/D8</f>
        <v>0.009478277914085887</v>
      </c>
      <c r="G8" s="103">
        <f>(1+C8)/(1+F8)-1</f>
        <v>0.00017340731949011534</v>
      </c>
    </row>
    <row r="9" spans="1:7" ht="21.75" customHeight="1" thickBot="1">
      <c r="A9" s="39" t="s">
        <v>6</v>
      </c>
      <c r="B9" s="55">
        <f>TableA1!F17</f>
        <v>0.009490933394521672</v>
      </c>
      <c r="C9" s="55">
        <f>TableA1!G17</f>
        <v>-0.00971679952467519</v>
      </c>
      <c r="D9" s="76">
        <f>TableA1!D10</f>
        <v>6.544376297588285</v>
      </c>
      <c r="E9" s="76">
        <f>AVERAGE('[4]TableA11'!$Q$25:$Q$50)</f>
        <v>0.13022612012698437</v>
      </c>
      <c r="F9" s="42">
        <f>E9/D9</f>
        <v>0.01989893523924884</v>
      </c>
      <c r="G9" s="77">
        <f>(1+C9)/(1+F9)-1</f>
        <v>-0.029037911248506965</v>
      </c>
    </row>
    <row r="10" spans="1:7" ht="21.75" customHeight="1" thickBot="1" thickTop="1">
      <c r="A10" s="28"/>
      <c r="B10" s="29"/>
      <c r="C10" s="29"/>
      <c r="D10" s="68"/>
      <c r="E10" s="68"/>
      <c r="F10" s="68"/>
      <c r="G10" s="75"/>
    </row>
    <row r="11" spans="1:7" ht="21.75" customHeight="1" thickTop="1">
      <c r="A11" s="97" t="s">
        <v>8</v>
      </c>
      <c r="B11" s="100">
        <f>((TableA1!B11/TableA1!B10)/(TableA1!$E11/TableA1!$E10))^(1/10)-1</f>
        <v>0.021638339099413928</v>
      </c>
      <c r="C11" s="100">
        <f>((TableA1!C11/TableA1!C10)/(TableA1!$E11/TableA1!$E10))^(1/10)-1</f>
        <v>-0.06017713393322466</v>
      </c>
      <c r="D11" s="101">
        <f>TableA1!D10</f>
        <v>6.544376297588285</v>
      </c>
      <c r="E11" s="101">
        <f>AVERAGE('[4]TableA11'!$Q$25:$Q$34)</f>
        <v>0.09356547972299656</v>
      </c>
      <c r="F11" s="58">
        <f>E11/D11</f>
        <v>0.014297081260054842</v>
      </c>
      <c r="G11" s="103">
        <f>(1+C11)/(1+F11)-1</f>
        <v>-0.0734244597260999</v>
      </c>
    </row>
    <row r="12" spans="1:7" ht="21.75" customHeight="1">
      <c r="A12" s="28" t="s">
        <v>9</v>
      </c>
      <c r="B12" s="54">
        <f>((TableA1!B12/TableA1!B11)/(TableA1!$E12/TableA1!$E11))^(1/10)-1</f>
        <v>6.511195878444731E-05</v>
      </c>
      <c r="C12" s="54">
        <f>((TableA1!C12/TableA1!C11)/(TableA1!$E12/TableA1!$E11))^(1/10)-1</f>
        <v>0.020720803685051248</v>
      </c>
      <c r="D12" s="68">
        <f>TableA1!D11</f>
        <v>2.8402496319273682</v>
      </c>
      <c r="E12" s="68">
        <f>AVERAGE('[4]TableA11'!$Q$35:$Q$39)</f>
        <v>0.24726601298657208</v>
      </c>
      <c r="F12" s="41">
        <f>E12/D12</f>
        <v>0.08705784527072698</v>
      </c>
      <c r="G12" s="74">
        <f>(1+C12)/(1+F12)-1</f>
        <v>-0.061024389708677074</v>
      </c>
    </row>
    <row r="13" spans="1:7" ht="21.75" customHeight="1">
      <c r="A13" s="28" t="s">
        <v>10</v>
      </c>
      <c r="B13" s="54">
        <f>((TableA1!B13/TableA1!B12)/(TableA1!$E13/TableA1!$E12))^(1/10)-1</f>
        <v>-0.0015038113565790656</v>
      </c>
      <c r="C13" s="54">
        <f>((TableA1!C13/TableA1!C12)/(TableA1!$E13/TableA1!$E12))^(1/10)-1</f>
        <v>0.01488146754035613</v>
      </c>
      <c r="D13" s="68">
        <f>TableA1!D12</f>
        <v>3.4845235783203816</v>
      </c>
      <c r="E13" s="68">
        <f>AVERAGE('[4]TableA11'!$Q$40:$Q$45)</f>
        <v>0.12937147560998033</v>
      </c>
      <c r="F13" s="41">
        <f>E13/D13</f>
        <v>0.03712745019574248</v>
      </c>
      <c r="G13" s="74">
        <f>(1+C13)/(1+F13)-1</f>
        <v>-0.021449613209242213</v>
      </c>
    </row>
    <row r="14" spans="1:7" ht="21.75" customHeight="1" thickBot="1">
      <c r="A14" s="39" t="s">
        <v>11</v>
      </c>
      <c r="B14" s="55">
        <f>((TableA1!B14/TableA1!B13)/(TableA1!$E14/TableA1!$E13))^(1/10)-1</f>
        <v>0.0036543845183643064</v>
      </c>
      <c r="C14" s="55">
        <f>((TableA1!C14/TableA1!C13)/(TableA1!$E14/TableA1!$E13))^(1/10)-1</f>
        <v>0.0023750156064519246</v>
      </c>
      <c r="D14" s="76">
        <f>TableA1!D13</f>
        <v>4.100459374192153</v>
      </c>
      <c r="E14" s="76">
        <f>AVERAGE('[4]TableA11'!$Q$45:$Q$50)</f>
        <v>0.07821844852265698</v>
      </c>
      <c r="F14" s="42">
        <f>E14/D14</f>
        <v>0.019075533101231397</v>
      </c>
      <c r="G14" s="77">
        <f>(1+C14)/(1+F14)-1</f>
        <v>-0.01638790938681134</v>
      </c>
    </row>
    <row r="15" spans="1:7" ht="15" thickTop="1">
      <c r="A15" s="170" t="s">
        <v>103</v>
      </c>
      <c r="B15" s="171"/>
      <c r="C15" s="171"/>
      <c r="D15" s="171"/>
      <c r="E15" s="171"/>
      <c r="F15" s="171"/>
      <c r="G15" s="172"/>
    </row>
    <row r="16" spans="1:7" ht="15" thickBot="1">
      <c r="A16" s="173"/>
      <c r="B16" s="174"/>
      <c r="C16" s="174"/>
      <c r="D16" s="174"/>
      <c r="E16" s="174"/>
      <c r="F16" s="174"/>
      <c r="G16" s="175"/>
    </row>
    <row r="17" spans="1:7" ht="15" thickTop="1">
      <c r="A17" s="170" t="s">
        <v>104</v>
      </c>
      <c r="B17" s="171"/>
      <c r="C17" s="171"/>
      <c r="D17" s="171"/>
      <c r="E17" s="171"/>
      <c r="F17" s="171"/>
      <c r="G17" s="172"/>
    </row>
    <row r="18" spans="1:7" ht="15" thickBot="1">
      <c r="A18" s="173"/>
      <c r="B18" s="174"/>
      <c r="C18" s="174"/>
      <c r="D18" s="174"/>
      <c r="E18" s="174"/>
      <c r="F18" s="174"/>
      <c r="G18" s="175"/>
    </row>
    <row r="19" ht="15" thickTop="1"/>
  </sheetData>
  <mergeCells count="10">
    <mergeCell ref="A17:G18"/>
    <mergeCell ref="A15:G16"/>
    <mergeCell ref="C5:C7"/>
    <mergeCell ref="F5:F7"/>
    <mergeCell ref="A3:G3"/>
    <mergeCell ref="B4:G4"/>
    <mergeCell ref="D5:D7"/>
    <mergeCell ref="E5:E7"/>
    <mergeCell ref="G5:G7"/>
    <mergeCell ref="B5:B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A3" sqref="A3:K16"/>
    </sheetView>
  </sheetViews>
  <sheetFormatPr defaultColWidth="11.5546875" defaultRowHeight="15"/>
  <cols>
    <col min="1" max="11" width="10.6640625" style="0" customWidth="1"/>
    <col min="12" max="25" width="10.77734375" style="0" customWidth="1"/>
    <col min="26" max="16384" width="8.88671875" style="0" customWidth="1"/>
  </cols>
  <sheetData>
    <row r="1" spans="1:10" ht="15">
      <c r="A1" s="1"/>
      <c r="B1" s="1"/>
      <c r="C1" s="1"/>
      <c r="D1" s="1"/>
      <c r="E1" s="1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 thickTop="1">
      <c r="A3" s="179" t="s">
        <v>34</v>
      </c>
      <c r="B3" s="180"/>
      <c r="C3" s="180"/>
      <c r="D3" s="180"/>
      <c r="E3" s="180"/>
      <c r="F3" s="181"/>
      <c r="G3" s="181"/>
      <c r="H3" s="181"/>
      <c r="I3" s="181"/>
      <c r="J3" s="181"/>
      <c r="K3" s="182"/>
    </row>
    <row r="4" spans="1:11" ht="18" customHeight="1" thickBot="1">
      <c r="A4" s="51"/>
      <c r="B4" s="13"/>
      <c r="C4" s="13"/>
      <c r="D4" s="13"/>
      <c r="E4" s="13"/>
      <c r="F4" s="142"/>
      <c r="G4" s="142"/>
      <c r="H4" s="142"/>
      <c r="I4" s="142"/>
      <c r="J4" s="142"/>
      <c r="K4" s="104"/>
    </row>
    <row r="5" spans="1:11" ht="34.5" customHeight="1" thickTop="1">
      <c r="A5" s="52"/>
      <c r="B5" s="160" t="s">
        <v>81</v>
      </c>
      <c r="C5" s="183"/>
      <c r="D5" s="182"/>
      <c r="E5" s="160" t="s">
        <v>80</v>
      </c>
      <c r="F5" s="183"/>
      <c r="G5" s="183"/>
      <c r="H5" s="183"/>
      <c r="I5" s="182"/>
      <c r="J5" s="150" t="s">
        <v>38</v>
      </c>
      <c r="K5" s="186" t="s">
        <v>82</v>
      </c>
    </row>
    <row r="6" spans="1:11" ht="34.5" customHeight="1">
      <c r="A6" s="27"/>
      <c r="B6" s="161"/>
      <c r="C6" s="151"/>
      <c r="D6" s="155"/>
      <c r="E6" s="161"/>
      <c r="F6" s="151"/>
      <c r="G6" s="151"/>
      <c r="H6" s="151"/>
      <c r="I6" s="155"/>
      <c r="J6" s="184"/>
      <c r="K6" s="187"/>
    </row>
    <row r="7" spans="1:11" ht="49.5" customHeight="1" thickBot="1">
      <c r="A7" s="53"/>
      <c r="B7" s="128" t="s">
        <v>26</v>
      </c>
      <c r="C7" s="112" t="s">
        <v>27</v>
      </c>
      <c r="D7" s="129" t="s">
        <v>33</v>
      </c>
      <c r="E7" s="128" t="s">
        <v>26</v>
      </c>
      <c r="F7" s="112" t="s">
        <v>27</v>
      </c>
      <c r="G7" s="112" t="s">
        <v>31</v>
      </c>
      <c r="H7" s="112" t="s">
        <v>30</v>
      </c>
      <c r="I7" s="129" t="s">
        <v>32</v>
      </c>
      <c r="J7" s="185"/>
      <c r="K7" s="188"/>
    </row>
    <row r="8" spans="1:11" ht="18" customHeight="1" thickTop="1">
      <c r="A8" s="28">
        <v>1872</v>
      </c>
      <c r="B8" s="90">
        <f>1.05*('[1]TableB1'!$H9*J8)/1000</f>
        <v>0.7321514701361601</v>
      </c>
      <c r="C8" s="67">
        <f>AVERAGE('[3]TableB1'!$G$54:$G$57)</f>
        <v>4.35017441098062</v>
      </c>
      <c r="D8" s="130">
        <f aca="true" t="shared" si="0" ref="D8:D14">B8/C8</f>
        <v>0.16830393473146238</v>
      </c>
      <c r="E8" s="98">
        <f>1000000*B8/'[2]TableC1'!$G12</f>
        <v>30070.29202136357</v>
      </c>
      <c r="F8" s="29">
        <f>1000000*C8/'[2]TableC1'!$G24</f>
        <v>8717.260306956738</v>
      </c>
      <c r="G8" s="68">
        <f aca="true" t="shared" si="1" ref="G8:G14">E8/F8</f>
        <v>3.4495117688944337</v>
      </c>
      <c r="H8" s="29">
        <f>1000000*(C8-B8)/('[2]TableC1'!$G24-'[2]TableC1'!$G12)</f>
        <v>7621.993125596631</v>
      </c>
      <c r="I8" s="120">
        <f aca="true" t="shared" si="2" ref="I8:I14">E8/H8</f>
        <v>3.945200622181057</v>
      </c>
      <c r="J8" s="106">
        <f>AVERAGE('[3]TableB1'!$C$54:$C$57)*AVERAGE('[3]TableB1'!$F$54:$F$57)</f>
        <v>1.1414974020990118</v>
      </c>
      <c r="K8" s="107">
        <f>AVERAGE('[3]TableB1'!$L$54:$L$57)</f>
        <v>1.2392954234613303</v>
      </c>
    </row>
    <row r="9" spans="1:11" ht="18" customHeight="1">
      <c r="A9" s="28">
        <v>1882</v>
      </c>
      <c r="B9" s="90">
        <f>1.05*('[1]TableB1'!$H10*J9)/1000</f>
        <v>1.056399608924394</v>
      </c>
      <c r="C9" s="67">
        <f>AVERAGE('[3]TableB1'!$G$64:$G$67)</f>
        <v>5.246443422934664</v>
      </c>
      <c r="D9" s="130">
        <f>B9/C9</f>
        <v>0.2013553799715777</v>
      </c>
      <c r="E9" s="98">
        <f>1000000*B9/'[2]TableC1'!$G13</f>
        <v>30241.60107993799</v>
      </c>
      <c r="F9" s="29">
        <f>1000000*C9/'[2]TableC1'!$G25</f>
        <v>9997.262557327273</v>
      </c>
      <c r="G9" s="68">
        <f>E9/F9</f>
        <v>3.0249881811669614</v>
      </c>
      <c r="H9" s="29">
        <f>1000000*(C9-B9)/('[2]TableC1'!$G25-'[2]TableC1'!$G13)</f>
        <v>8553.62354244976</v>
      </c>
      <c r="I9" s="120">
        <f>E9/H9</f>
        <v>3.535530986353976</v>
      </c>
      <c r="J9" s="106">
        <f>AVERAGE('[3]TableB1'!$C$54:$C$57)*AVERAGE('[3]TableB1'!$F$54:$F$57)</f>
        <v>1.1414974020990118</v>
      </c>
      <c r="K9" s="107">
        <f>AVERAGE('[3]TableB1'!$L$64:$L$67)</f>
        <v>1.2221896655903803</v>
      </c>
    </row>
    <row r="10" spans="1:11" ht="21.75" customHeight="1">
      <c r="A10" s="28">
        <v>1912</v>
      </c>
      <c r="B10" s="90">
        <f>('[1]TableB1'!$H11*J10)/1000</f>
        <v>1.7707634638366505</v>
      </c>
      <c r="C10" s="67">
        <f>AVERAGE('[3]TableB1'!$G$94:$G$97)</f>
        <v>7.2690243705397855</v>
      </c>
      <c r="D10" s="130">
        <f t="shared" si="0"/>
        <v>0.24360400702648305</v>
      </c>
      <c r="E10" s="98">
        <f>1000000*B10/'[2]TableC1'!$G14</f>
        <v>48274.678003234665</v>
      </c>
      <c r="F10" s="29">
        <f>1000000*C10/'[2]TableC1'!$G26</f>
        <v>13335.579534457534</v>
      </c>
      <c r="G10" s="68">
        <f t="shared" si="1"/>
        <v>3.6199910081521915</v>
      </c>
      <c r="H10" s="29">
        <f>1000000*(C10-B10)/('[2]TableC1'!$G26-'[2]TableC1'!$G14)</f>
        <v>10814.747536807607</v>
      </c>
      <c r="I10" s="120">
        <f t="shared" si="2"/>
        <v>4.463782241696676</v>
      </c>
      <c r="J10" s="106">
        <f>AVERAGE('[3]TableB1'!$C$94:$C$97)*AVERAGE('[3]TableB1'!$F$94:$F$97)</f>
        <v>1.292087065778851</v>
      </c>
      <c r="K10" s="107">
        <f>AVERAGE('[3]TableB1'!$L$94:$L$97)</f>
        <v>1.195230421423871</v>
      </c>
    </row>
    <row r="11" spans="1:11" ht="21.75" customHeight="1">
      <c r="A11" s="28">
        <v>1922</v>
      </c>
      <c r="B11" s="90">
        <f>('[1]TableB1'!$H12*J11)/1000</f>
        <v>2.3289991284462968</v>
      </c>
      <c r="C11" s="67">
        <f>'[3]TableB1'!$G$106</f>
        <v>10.368414223223665</v>
      </c>
      <c r="D11" s="130">
        <f t="shared" si="0"/>
        <v>0.2246244293779944</v>
      </c>
      <c r="E11" s="98">
        <f>1000000*B11/'[2]TableC1'!$G15</f>
        <v>69939.91376715606</v>
      </c>
      <c r="F11" s="29">
        <f>1000000*C11/'[2]TableC1'!$G27</f>
        <v>18109.12235608934</v>
      </c>
      <c r="G11" s="68">
        <f t="shared" si="1"/>
        <v>3.862137125802686</v>
      </c>
      <c r="H11" s="29">
        <f>1000000*(C11-B11)/('[2]TableC1'!$G27-'[2]TableC1'!$G15)</f>
        <v>14908.45670443015</v>
      </c>
      <c r="I11" s="120">
        <f t="shared" si="2"/>
        <v>4.6912913357673665</v>
      </c>
      <c r="J11" s="106">
        <f>'[3]TableB1'!$C$106*'[3]TableB1'!$F$106</f>
        <v>1.2979987760670586</v>
      </c>
      <c r="K11" s="107">
        <f>'[3]TableB1'!$L$106</f>
        <v>1.25</v>
      </c>
    </row>
    <row r="12" spans="1:11" ht="21.75" customHeight="1">
      <c r="A12" s="28">
        <v>1927</v>
      </c>
      <c r="B12" s="90">
        <f>('[1]TableB1'!$H13*J12)/1000</f>
        <v>3.273664746089302</v>
      </c>
      <c r="C12" s="67">
        <f>'[3]TableB1'!$G$111</f>
        <v>15.51928463187421</v>
      </c>
      <c r="D12" s="130">
        <f t="shared" si="0"/>
        <v>0.21094172983757903</v>
      </c>
      <c r="E12" s="98">
        <f>1000000*B12/'[2]TableC1'!$G16</f>
        <v>103010.21856794531</v>
      </c>
      <c r="F12" s="29">
        <f>1000000*C12/'[2]TableC1'!$G28</f>
        <v>27662.425550197873</v>
      </c>
      <c r="G12" s="68">
        <f t="shared" si="1"/>
        <v>3.72383175079918</v>
      </c>
      <c r="H12" s="29">
        <f>1000000*(C12-B12)/('[2]TableC1'!$G28-'[2]TableC1'!$G16)</f>
        <v>23137.947498289835</v>
      </c>
      <c r="I12" s="120">
        <f t="shared" si="2"/>
        <v>4.452003297853406</v>
      </c>
      <c r="J12" s="106">
        <f>'[3]TableB1'!$C$111*'[3]TableB1'!$F$111</f>
        <v>1.2780436985814223</v>
      </c>
      <c r="K12" s="107">
        <f>'[3]TableB1'!$L$111</f>
        <v>1.25</v>
      </c>
    </row>
    <row r="13" spans="1:11" ht="21.75" customHeight="1">
      <c r="A13" s="28">
        <v>1932</v>
      </c>
      <c r="B13" s="90">
        <f>('[1]TableB1'!$H14*J13)/1000</f>
        <v>4.242182018608191</v>
      </c>
      <c r="C13" s="67">
        <f>'[3]TableB1'!$G$116</f>
        <v>19.543948461669544</v>
      </c>
      <c r="D13" s="130">
        <f t="shared" si="0"/>
        <v>0.2170585962671845</v>
      </c>
      <c r="E13" s="98">
        <f>1000000*B13/'[2]TableC1'!$G17</f>
        <v>133717.3213115269</v>
      </c>
      <c r="F13" s="29">
        <f>1000000*C13/'[2]TableC1'!$G29</f>
        <v>34816.53480089561</v>
      </c>
      <c r="G13" s="68">
        <f t="shared" si="1"/>
        <v>3.8406269341912562</v>
      </c>
      <c r="H13" s="29">
        <f>1000000*(C13-B13)/('[2]TableC1'!$G29-'[2]TableC1'!$G17)</f>
        <v>28892.190649567525</v>
      </c>
      <c r="I13" s="120">
        <f t="shared" si="2"/>
        <v>4.628147548013237</v>
      </c>
      <c r="J13" s="106">
        <f>'[3]TableB1'!$C$116*'[3]TableB1'!$F$116</f>
        <v>1.2835904677308252</v>
      </c>
      <c r="K13" s="107">
        <f>'[3]TableB1'!$L$116</f>
        <v>1.25</v>
      </c>
    </row>
    <row r="14" spans="1:11" ht="21.75" customHeight="1" thickBot="1">
      <c r="A14" s="39">
        <v>1937</v>
      </c>
      <c r="B14" s="92">
        <f>('[1]TableB1'!$H15*J14)/1000</f>
        <v>3.6120250402803373</v>
      </c>
      <c r="C14" s="82">
        <f>'[3]TableB1'!$G$121</f>
        <v>19.15779493309791</v>
      </c>
      <c r="D14" s="131">
        <f t="shared" si="0"/>
        <v>0.1885407507959088</v>
      </c>
      <c r="E14" s="99">
        <f>1000000*B14/'[2]TableC1'!$G18</f>
        <v>119311.12638833115</v>
      </c>
      <c r="F14" s="83">
        <f>1000000*C14/'[2]TableC1'!$G30</f>
        <v>34441.413075037184</v>
      </c>
      <c r="G14" s="76">
        <f t="shared" si="1"/>
        <v>3.464176284764772</v>
      </c>
      <c r="H14" s="83">
        <f>1000000*(C14-B14)/('[2]TableC1'!$G30-'[2]TableC1'!$G18)</f>
        <v>29556.43753304391</v>
      </c>
      <c r="I14" s="123">
        <f t="shared" si="2"/>
        <v>4.036722160948594</v>
      </c>
      <c r="J14" s="110">
        <f>'[3]TableB1'!$C$116*'[3]TableB1'!$F$116</f>
        <v>1.2835904677308252</v>
      </c>
      <c r="K14" s="111">
        <f>'[3]TableB1'!$L$121</f>
        <v>1.25</v>
      </c>
    </row>
    <row r="15" spans="1:11" ht="21.75" customHeight="1" thickBot="1" thickTop="1">
      <c r="A15" s="189" t="s">
        <v>105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9"/>
    </row>
    <row r="16" spans="1:11" ht="21.75" customHeight="1" thickBot="1" thickTop="1">
      <c r="A16" s="176" t="s">
        <v>100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8"/>
    </row>
    <row r="17" spans="1:5" ht="15" thickTop="1">
      <c r="A17" s="8"/>
      <c r="B17" s="8"/>
      <c r="C17" s="8"/>
      <c r="D17" s="8"/>
      <c r="E17" s="8"/>
    </row>
  </sheetData>
  <mergeCells count="8">
    <mergeCell ref="A16:K16"/>
    <mergeCell ref="F4:J4"/>
    <mergeCell ref="A3:K3"/>
    <mergeCell ref="B5:D6"/>
    <mergeCell ref="E5:I6"/>
    <mergeCell ref="J5:J7"/>
    <mergeCell ref="K5:K7"/>
    <mergeCell ref="A15:K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A3" sqref="A3:L16"/>
    </sheetView>
  </sheetViews>
  <sheetFormatPr defaultColWidth="11.5546875" defaultRowHeight="15"/>
  <cols>
    <col min="1" max="7" width="7.77734375" style="0" customWidth="1"/>
    <col min="8" max="8" width="9.6640625" style="0" customWidth="1"/>
    <col min="9" max="11" width="7.77734375" style="0" customWidth="1"/>
    <col min="12" max="12" width="9.77734375" style="0" customWidth="1"/>
    <col min="13" max="20" width="8.77734375" style="0" customWidth="1"/>
    <col min="21" max="22" width="10.77734375" style="0" customWidth="1"/>
    <col min="23" max="16384" width="8.88671875" style="0" customWidth="1"/>
  </cols>
  <sheetData>
    <row r="1" spans="1:8" ht="15">
      <c r="A1" s="1"/>
      <c r="B1" s="1"/>
      <c r="C1" s="1"/>
      <c r="D1" s="1"/>
      <c r="E1" s="2"/>
      <c r="F1" s="2"/>
      <c r="G1" s="2"/>
      <c r="H1" s="2"/>
    </row>
    <row r="2" spans="1:8" ht="15" thickBot="1">
      <c r="A2" s="2"/>
      <c r="B2" s="2"/>
      <c r="C2" s="2"/>
      <c r="D2" s="2"/>
      <c r="E2" s="2"/>
      <c r="F2" s="2"/>
      <c r="G2" s="2"/>
      <c r="H2" s="2"/>
    </row>
    <row r="3" spans="1:12" ht="18" customHeight="1" thickTop="1">
      <c r="A3" s="179" t="s">
        <v>37</v>
      </c>
      <c r="B3" s="180"/>
      <c r="C3" s="180"/>
      <c r="D3" s="180"/>
      <c r="E3" s="181"/>
      <c r="F3" s="181"/>
      <c r="G3" s="181"/>
      <c r="H3" s="181"/>
      <c r="I3" s="183"/>
      <c r="J3" s="183"/>
      <c r="K3" s="183"/>
      <c r="L3" s="182"/>
    </row>
    <row r="4" spans="1:12" ht="18" customHeight="1" thickBot="1">
      <c r="A4" s="26"/>
      <c r="B4" s="13"/>
      <c r="C4" s="13"/>
      <c r="D4" s="13"/>
      <c r="E4" s="142"/>
      <c r="F4" s="142"/>
      <c r="G4" s="142"/>
      <c r="H4" s="142"/>
      <c r="I4" s="114"/>
      <c r="J4" s="114"/>
      <c r="K4" s="114"/>
      <c r="L4" s="104"/>
    </row>
    <row r="5" spans="1:12" ht="24.75" customHeight="1" thickTop="1">
      <c r="A5" s="27"/>
      <c r="B5" s="160" t="s">
        <v>36</v>
      </c>
      <c r="C5" s="182"/>
      <c r="D5" s="160" t="s">
        <v>28</v>
      </c>
      <c r="E5" s="183"/>
      <c r="F5" s="183"/>
      <c r="G5" s="183"/>
      <c r="H5" s="182"/>
      <c r="I5" s="160" t="s">
        <v>29</v>
      </c>
      <c r="J5" s="183"/>
      <c r="K5" s="182"/>
      <c r="L5" s="192" t="s">
        <v>35</v>
      </c>
    </row>
    <row r="6" spans="1:12" ht="24.75" customHeight="1">
      <c r="A6" s="27"/>
      <c r="B6" s="161"/>
      <c r="C6" s="155"/>
      <c r="D6" s="161"/>
      <c r="E6" s="151"/>
      <c r="F6" s="151"/>
      <c r="G6" s="151"/>
      <c r="H6" s="155"/>
      <c r="I6" s="161"/>
      <c r="J6" s="151"/>
      <c r="K6" s="155"/>
      <c r="L6" s="193"/>
    </row>
    <row r="7" spans="1:12" ht="49.5" customHeight="1">
      <c r="A7" s="66"/>
      <c r="B7" s="133" t="s">
        <v>26</v>
      </c>
      <c r="C7" s="132" t="s">
        <v>27</v>
      </c>
      <c r="D7" s="133" t="s">
        <v>26</v>
      </c>
      <c r="E7" s="12" t="s">
        <v>27</v>
      </c>
      <c r="F7" s="12" t="s">
        <v>31</v>
      </c>
      <c r="G7" s="12" t="s">
        <v>30</v>
      </c>
      <c r="H7" s="132" t="s">
        <v>32</v>
      </c>
      <c r="I7" s="133" t="s">
        <v>26</v>
      </c>
      <c r="J7" s="12" t="s">
        <v>27</v>
      </c>
      <c r="K7" s="132" t="s">
        <v>33</v>
      </c>
      <c r="L7" s="194"/>
    </row>
    <row r="8" spans="1:12" ht="18" customHeight="1">
      <c r="A8" s="28">
        <v>1872</v>
      </c>
      <c r="B8" s="134">
        <f>'[2]TableC8'!$L10</f>
        <v>1.2514545116991964</v>
      </c>
      <c r="C8" s="135">
        <f>'[3]TableB5'!$L$60</f>
        <v>1.2795444446729485</v>
      </c>
      <c r="D8" s="98">
        <f>TableA3!E8/TableA4!B8</f>
        <v>24028.274092467662</v>
      </c>
      <c r="E8" s="29">
        <f>TableA3!F8/TableA4!C8</f>
        <v>6812.784302451385</v>
      </c>
      <c r="F8" s="68">
        <f aca="true" t="shared" si="0" ref="F8:F14">D8/E8</f>
        <v>3.5269389174440438</v>
      </c>
      <c r="G8" s="29">
        <f>1000000*(J8-I8)/('[2]TableC1'!$C24-'[2]TableC1'!$C12)</f>
        <v>5749.294619268036</v>
      </c>
      <c r="H8" s="120">
        <f aca="true" t="shared" si="1" ref="H8:H14">D8/G8</f>
        <v>4.179342977474129</v>
      </c>
      <c r="I8" s="90">
        <f>D8*'[2]TableC1'!$C12/1000000</f>
        <v>32.33833254597714</v>
      </c>
      <c r="J8" s="67">
        <f>E8*'[2]TableC1'!$C24/1000000</f>
        <v>157.5935172422659</v>
      </c>
      <c r="K8" s="130">
        <f aca="true" t="shared" si="2" ref="K8:K14">I8/J8</f>
        <v>0.2052009061785451</v>
      </c>
      <c r="L8" s="116">
        <f>TableA1!C8/TableA4!J8</f>
        <v>1.1739061557691015</v>
      </c>
    </row>
    <row r="9" spans="1:12" ht="18" customHeight="1">
      <c r="A9" s="28">
        <v>1882</v>
      </c>
      <c r="B9" s="134">
        <f>'[2]TableC8'!$L11</f>
        <v>1.3937930837555408</v>
      </c>
      <c r="C9" s="135">
        <f>'[3]TableB5'!$L$70</f>
        <v>1.3157446357816744</v>
      </c>
      <c r="D9" s="98">
        <f>TableA3!E9/TableA4!B9</f>
        <v>21697.339032887685</v>
      </c>
      <c r="E9" s="29">
        <f>TableA3!F9/TableA4!C9</f>
        <v>7598.178465221688</v>
      </c>
      <c r="F9" s="68">
        <f>D9/E9</f>
        <v>2.855597447756794</v>
      </c>
      <c r="G9" s="29">
        <f>1000000*(J9-I9)/('[2]TableC1'!$C25-'[2]TableC1'!$C13)</f>
        <v>6554.067198498963</v>
      </c>
      <c r="H9" s="120">
        <f>D9/G9</f>
        <v>3.310515192437589</v>
      </c>
      <c r="I9" s="90">
        <f>D9*'[2]TableC1'!$C13/1000000</f>
        <v>35.84982586509915</v>
      </c>
      <c r="J9" s="67">
        <f>E9*'[2]TableC1'!$C25/1000000</f>
        <v>182.08031732346367</v>
      </c>
      <c r="K9" s="130">
        <f>I9/J9</f>
        <v>0.19689017677518833</v>
      </c>
      <c r="L9" s="116">
        <f>TableA1!C9/TableA4!J9</f>
        <v>1.0709559543088045</v>
      </c>
    </row>
    <row r="10" spans="1:12" ht="21.75" customHeight="1">
      <c r="A10" s="28">
        <v>1912</v>
      </c>
      <c r="B10" s="134">
        <f>'[2]TableC8'!$L12</f>
        <v>1.7386177910237035</v>
      </c>
      <c r="C10" s="135">
        <f>'[3]TableB5'!$L$102</f>
        <v>1.3524962476977067</v>
      </c>
      <c r="D10" s="98">
        <f>TableA3!E10/TableA4!B10</f>
        <v>27766.12447685261</v>
      </c>
      <c r="E10" s="29">
        <f>TableA3!F10/TableA4!C10</f>
        <v>9859.97525476177</v>
      </c>
      <c r="F10" s="68">
        <f t="shared" si="0"/>
        <v>2.8160440325084237</v>
      </c>
      <c r="G10" s="29">
        <f>1000000*(J10-I10)/('[2]TableC1'!$C26-'[2]TableC1'!$C14)</f>
        <v>8279.71957525109</v>
      </c>
      <c r="H10" s="120">
        <f t="shared" si="1"/>
        <v>3.353510251705665</v>
      </c>
      <c r="I10" s="90">
        <f>D10*'[2]TableC1'!$C14/1000000</f>
        <v>58.79215856403456</v>
      </c>
      <c r="J10" s="67">
        <f>E10*'[2]TableC1'!$C26/1000000</f>
        <v>257.4449201794048</v>
      </c>
      <c r="K10" s="130">
        <f t="shared" si="2"/>
        <v>0.22836791078675883</v>
      </c>
      <c r="L10" s="116">
        <f>TableA1!C10/TableA4!J10</f>
        <v>1.0851813125098435</v>
      </c>
    </row>
    <row r="11" spans="1:12" ht="21.75" customHeight="1">
      <c r="A11" s="28">
        <v>1922</v>
      </c>
      <c r="B11" s="134">
        <f>'[2]TableC8'!$L13</f>
        <v>1.5672225642581197</v>
      </c>
      <c r="C11" s="135">
        <f>'[3]TableB5'!$L$112</f>
        <v>1.2274347407650896</v>
      </c>
      <c r="D11" s="98">
        <f>TableA3!E11/TableA4!B11</f>
        <v>44626.663348395385</v>
      </c>
      <c r="E11" s="29">
        <f>TableA3!F11/TableA4!C11</f>
        <v>14753.633537210695</v>
      </c>
      <c r="F11" s="68">
        <f t="shared" si="0"/>
        <v>3.024791366536304</v>
      </c>
      <c r="G11" s="29">
        <f>1000000*(J11-I11)/('[2]TableC1'!$C27-'[2]TableC1'!$C15)</f>
        <v>12098.819197478117</v>
      </c>
      <c r="H11" s="120">
        <f t="shared" si="1"/>
        <v>3.688513946691375</v>
      </c>
      <c r="I11" s="90">
        <f>D11*'[2]TableC1'!$C15/1000000</f>
        <v>97.64920863250448</v>
      </c>
      <c r="J11" s="67">
        <f>E11*'[2]TableC1'!$C27/1000000</f>
        <v>395.5436610737681</v>
      </c>
      <c r="K11" s="130">
        <f t="shared" si="2"/>
        <v>0.24687340044186198</v>
      </c>
      <c r="L11" s="116">
        <f>TableA1!C11/TableA4!J11</f>
        <v>1.1829374197641214</v>
      </c>
    </row>
    <row r="12" spans="1:12" ht="21.75" customHeight="1">
      <c r="A12" s="28">
        <v>1927</v>
      </c>
      <c r="B12" s="134">
        <f>'[2]TableC8'!$L14</f>
        <v>1.3692545850650588</v>
      </c>
      <c r="C12" s="135">
        <f>'[3]TableB5'!$L$117</f>
        <v>1.1981713240574579</v>
      </c>
      <c r="D12" s="98">
        <f>TableA3!E12/TableA4!B12</f>
        <v>75230.87356545232</v>
      </c>
      <c r="E12" s="29">
        <f>TableA3!F12/TableA4!C12</f>
        <v>23087.203803645138</v>
      </c>
      <c r="F12" s="68">
        <f t="shared" si="0"/>
        <v>3.2585528418809404</v>
      </c>
      <c r="G12" s="29">
        <f>1000000*(J12-I12)/('[2]TableC1'!$C28-'[2]TableC1'!$C16)</f>
        <v>18692.873484840136</v>
      </c>
      <c r="H12" s="120">
        <f t="shared" si="1"/>
        <v>4.024575120912488</v>
      </c>
      <c r="I12" s="90">
        <f>D12*'[2]TableC1'!$C16/1000000</f>
        <v>164.22974930211808</v>
      </c>
      <c r="J12" s="67">
        <f>E12*'[2]TableC1'!$C28/1000000</f>
        <v>648.4474765941169</v>
      </c>
      <c r="K12" s="130">
        <f t="shared" si="2"/>
        <v>0.2532660781790882</v>
      </c>
      <c r="L12" s="116">
        <f>TableA1!C12/TableA4!J12</f>
        <v>1.6322071585015268</v>
      </c>
    </row>
    <row r="13" spans="1:12" ht="21.75" customHeight="1">
      <c r="A13" s="28">
        <v>1932</v>
      </c>
      <c r="B13" s="134">
        <f>'[2]TableC8'!$L15</f>
        <v>1.5763407120924111</v>
      </c>
      <c r="C13" s="135">
        <f>'[3]TableB5'!$L$122</f>
        <v>1.1543518072466676</v>
      </c>
      <c r="D13" s="98">
        <f>TableA3!E13/TableA4!B13</f>
        <v>84827.67734523112</v>
      </c>
      <c r="E13" s="29">
        <f>TableA3!F13/TableA4!C13</f>
        <v>30161.112567527554</v>
      </c>
      <c r="F13" s="68">
        <f t="shared" si="0"/>
        <v>2.812485022073071</v>
      </c>
      <c r="G13" s="29">
        <f>1000000*(J13-I13)/('[2]TableC1'!$C29-'[2]TableC1'!$C17)</f>
        <v>25646.1590081444</v>
      </c>
      <c r="H13" s="120">
        <f t="shared" si="1"/>
        <v>3.3076172271369195</v>
      </c>
      <c r="I13" s="90">
        <f>D13*'[2]TableC1'!$C17/1000000</f>
        <v>186.89700424926718</v>
      </c>
      <c r="J13" s="67">
        <f>E13*'[2]TableC1'!$C29/1000000</f>
        <v>871.0537151391226</v>
      </c>
      <c r="K13" s="130">
        <f t="shared" si="2"/>
        <v>0.2145642696896327</v>
      </c>
      <c r="L13" s="116">
        <f>TableA1!C13/TableA4!J13</f>
        <v>1.3173941200209138</v>
      </c>
    </row>
    <row r="14" spans="1:12" ht="21.75" customHeight="1" thickBot="1">
      <c r="A14" s="39">
        <v>1937</v>
      </c>
      <c r="B14" s="136">
        <f>'[2]TableC8'!$L16</f>
        <v>1.4773267533263332</v>
      </c>
      <c r="C14" s="137">
        <f>'[3]TableB5'!$L$127</f>
        <v>1.1138468651896472</v>
      </c>
      <c r="D14" s="99">
        <f>TableA3!E14/TableA4!B14</f>
        <v>80761.50121812354</v>
      </c>
      <c r="E14" s="83">
        <f>TableA3!F14/TableA4!C14</f>
        <v>30921.138400091542</v>
      </c>
      <c r="F14" s="76">
        <f t="shared" si="0"/>
        <v>2.611854071255166</v>
      </c>
      <c r="G14" s="83">
        <f>1000000*(J14-I14)/('[2]TableC1'!$C30-'[2]TableC1'!$C18)</f>
        <v>26769.294498227133</v>
      </c>
      <c r="H14" s="123">
        <f t="shared" si="1"/>
        <v>3.0169454493271077</v>
      </c>
      <c r="I14" s="92">
        <f>D14*'[2]TableC1'!$C18/1000000</f>
        <v>177.96983987481428</v>
      </c>
      <c r="J14" s="82">
        <f>E14*'[2]TableC1'!$C30/1000000</f>
        <v>886.1098460338794</v>
      </c>
      <c r="K14" s="131">
        <f t="shared" si="2"/>
        <v>0.20084399318141624</v>
      </c>
      <c r="L14" s="118">
        <f>TableA1!C14/TableA4!J14</f>
        <v>1.5221799369788802</v>
      </c>
    </row>
    <row r="15" spans="1:12" ht="21.75" customHeight="1" thickTop="1">
      <c r="A15" s="190" t="s">
        <v>106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91"/>
    </row>
    <row r="16" spans="1:12" ht="15" thickBot="1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ht="15" thickTop="1"/>
  </sheetData>
  <mergeCells count="7">
    <mergeCell ref="A15:L16"/>
    <mergeCell ref="E4:H4"/>
    <mergeCell ref="I5:K6"/>
    <mergeCell ref="A3:L3"/>
    <mergeCell ref="L5:L7"/>
    <mergeCell ref="B5:C6"/>
    <mergeCell ref="D5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A3" sqref="A3:N14"/>
    </sheetView>
  </sheetViews>
  <sheetFormatPr defaultColWidth="11.5546875" defaultRowHeight="15"/>
  <cols>
    <col min="1" max="1" width="6.77734375" style="0" customWidth="1"/>
    <col min="2" max="2" width="7.3359375" style="0" customWidth="1"/>
    <col min="3" max="3" width="8.77734375" style="0" customWidth="1"/>
    <col min="4" max="7" width="7.3359375" style="0" customWidth="1"/>
    <col min="8" max="8" width="8.77734375" style="0" customWidth="1"/>
    <col min="9" max="9" width="7.3359375" style="0" customWidth="1"/>
    <col min="10" max="10" width="10.6640625" style="0" customWidth="1"/>
    <col min="11" max="14" width="8.6640625" style="0" customWidth="1"/>
    <col min="15" max="22" width="8.77734375" style="0" customWidth="1"/>
    <col min="23" max="24" width="10.77734375" style="0" customWidth="1"/>
    <col min="25" max="16384" width="8.8867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 customHeight="1" thickTop="1">
      <c r="A3" s="179" t="s">
        <v>45</v>
      </c>
      <c r="B3" s="180"/>
      <c r="C3" s="180"/>
      <c r="D3" s="180"/>
      <c r="E3" s="180"/>
      <c r="F3" s="180"/>
      <c r="G3" s="180"/>
      <c r="H3" s="180"/>
      <c r="I3" s="180"/>
      <c r="J3" s="181"/>
      <c r="K3" s="181"/>
      <c r="L3" s="181"/>
      <c r="M3" s="181"/>
      <c r="N3" s="200"/>
    </row>
    <row r="4" spans="1:14" ht="18" customHeight="1">
      <c r="A4" s="26"/>
      <c r="B4" s="4"/>
      <c r="C4" s="4"/>
      <c r="D4" s="4"/>
      <c r="E4" s="4"/>
      <c r="F4" s="4"/>
      <c r="G4" s="4"/>
      <c r="H4" s="4"/>
      <c r="I4" s="4"/>
      <c r="J4" s="165"/>
      <c r="K4" s="165"/>
      <c r="L4" s="165"/>
      <c r="M4" s="165"/>
      <c r="N4" s="166"/>
    </row>
    <row r="5" spans="1:14" ht="90" customHeight="1">
      <c r="A5" s="201"/>
      <c r="B5" s="168" t="s">
        <v>63</v>
      </c>
      <c r="C5" s="168" t="s">
        <v>64</v>
      </c>
      <c r="D5" s="167" t="s">
        <v>42</v>
      </c>
      <c r="E5" s="168" t="s">
        <v>39</v>
      </c>
      <c r="F5" s="17" t="s">
        <v>3</v>
      </c>
      <c r="G5" s="17" t="s">
        <v>59</v>
      </c>
      <c r="H5" s="17" t="s">
        <v>62</v>
      </c>
      <c r="I5" s="168" t="s">
        <v>60</v>
      </c>
      <c r="J5" s="17" t="s">
        <v>49</v>
      </c>
      <c r="K5" s="168" t="s">
        <v>61</v>
      </c>
      <c r="L5" s="168" t="s">
        <v>47</v>
      </c>
      <c r="M5" s="168" t="s">
        <v>50</v>
      </c>
      <c r="N5" s="169" t="s">
        <v>48</v>
      </c>
    </row>
    <row r="6" spans="1:14" ht="15" customHeight="1">
      <c r="A6" s="153"/>
      <c r="B6" s="164"/>
      <c r="C6" s="164"/>
      <c r="D6" s="202"/>
      <c r="E6" s="164"/>
      <c r="F6" s="157" t="s">
        <v>1</v>
      </c>
      <c r="G6" s="157"/>
      <c r="H6" s="164"/>
      <c r="I6" s="164"/>
      <c r="J6" s="12" t="s">
        <v>1</v>
      </c>
      <c r="K6" s="164"/>
      <c r="L6" s="164"/>
      <c r="M6" s="164"/>
      <c r="N6" s="199"/>
    </row>
    <row r="7" spans="1:14" ht="18" customHeight="1">
      <c r="A7" s="28">
        <v>1872</v>
      </c>
      <c r="B7" s="115">
        <f>'[4]TableA12'!$E$60</f>
        <v>0.5837350952763803</v>
      </c>
      <c r="C7" s="115">
        <f>'[4]TableA12'!$F$60</f>
        <v>0.4362649047236197</v>
      </c>
      <c r="D7" s="15">
        <f>TableA1!D8</f>
        <v>6.437699018536356</v>
      </c>
      <c r="E7" s="105">
        <f aca="true" t="shared" si="0" ref="E7:E13">C7/D7</f>
        <v>0.06776721053088418</v>
      </c>
      <c r="F7" s="119">
        <f>B7*TableA1!L8</f>
        <v>745.7045634641584</v>
      </c>
      <c r="G7" s="119">
        <f>TableA1!N8</f>
        <v>8223.972783507816</v>
      </c>
      <c r="H7" s="119">
        <f aca="true" t="shared" si="1" ref="H7:H13">F7+E7*G7</f>
        <v>1303.0202584843942</v>
      </c>
      <c r="I7" s="68">
        <f aca="true" t="shared" si="2" ref="I7:I13">G7/F7</f>
        <v>11.028459776755938</v>
      </c>
      <c r="J7" s="29">
        <f>G7*TableA4!C8</f>
        <v>10522.93868827895</v>
      </c>
      <c r="K7" s="68">
        <f aca="true" t="shared" si="3" ref="K7:K13">J7/F7</f>
        <v>14.111404440647124</v>
      </c>
      <c r="L7" s="68">
        <f>'[4]TableA12'!$H$60</f>
        <v>0.08</v>
      </c>
      <c r="M7" s="54">
        <f aca="true" t="shared" si="4" ref="M7:M13">(1-L7)*E7</f>
        <v>0.06234583368841345</v>
      </c>
      <c r="N7" s="120">
        <f>'[4]TableA9'!$P$9</f>
        <v>0.03501244453290326</v>
      </c>
    </row>
    <row r="8" spans="1:14" ht="18" customHeight="1">
      <c r="A8" s="28">
        <v>1882</v>
      </c>
      <c r="B8" s="115">
        <f>'[4]TableA12'!$E$70</f>
        <v>0.7012015603365039</v>
      </c>
      <c r="C8" s="115">
        <f>'[4]TableA12'!$F$70</f>
        <v>0.3187984396634961</v>
      </c>
      <c r="D8" s="15">
        <f>TableA1!D9</f>
        <v>7.0243751072825065</v>
      </c>
      <c r="E8" s="105">
        <f>C8/D8</f>
        <v>0.045384597888712186</v>
      </c>
      <c r="F8" s="119">
        <f>B8*TableA1!L9</f>
        <v>831.9499649473083</v>
      </c>
      <c r="G8" s="119">
        <f>TableA1!N9</f>
        <v>8334.163748118224</v>
      </c>
      <c r="H8" s="119">
        <f>F8+E8*G8</f>
        <v>1210.1926353943363</v>
      </c>
      <c r="I8" s="68">
        <f>G8/F8</f>
        <v>10.017626178572012</v>
      </c>
      <c r="J8" s="29">
        <f>G8*TableA4!C9</f>
        <v>10965.631245312648</v>
      </c>
      <c r="K8" s="68">
        <f>J8/F8</f>
        <v>13.1806379077222</v>
      </c>
      <c r="L8" s="68">
        <f>'[4]TableA12'!$H$100</f>
        <v>0.07576254798265727</v>
      </c>
      <c r="M8" s="54">
        <f>(1-L8)*E8</f>
        <v>0.04194614511349502</v>
      </c>
      <c r="N8" s="120">
        <f>'[4]TableA9'!$P$25</f>
        <v>0.03661740419368822</v>
      </c>
    </row>
    <row r="9" spans="1:14" ht="21.75" customHeight="1">
      <c r="A9" s="28">
        <v>1912</v>
      </c>
      <c r="B9" s="115">
        <f>'[4]TableA12'!$E$100</f>
        <v>0.6565002460164109</v>
      </c>
      <c r="C9" s="115">
        <f>'[4]TableA12'!$F$100</f>
        <v>0.36373223143118405</v>
      </c>
      <c r="D9" s="15">
        <f>TableA1!D10</f>
        <v>6.544376297588285</v>
      </c>
      <c r="E9" s="105">
        <f t="shared" si="0"/>
        <v>0.05557935774035879</v>
      </c>
      <c r="F9" s="119">
        <f>B9*TableA1!L10</f>
        <v>1073.358405152196</v>
      </c>
      <c r="G9" s="119">
        <f>TableA1!N10</f>
        <v>10699.860888276957</v>
      </c>
      <c r="H9" s="119">
        <f t="shared" si="1"/>
        <v>1668.0498012338142</v>
      </c>
      <c r="I9" s="68">
        <f t="shared" si="2"/>
        <v>9.968581637705421</v>
      </c>
      <c r="J9" s="29">
        <f>G9*TableA4!C10</f>
        <v>14471.521702282034</v>
      </c>
      <c r="K9" s="68">
        <f t="shared" si="3"/>
        <v>13.482469259864843</v>
      </c>
      <c r="L9" s="68">
        <f>'[4]TableA12'!$H$100</f>
        <v>0.07576254798265727</v>
      </c>
      <c r="M9" s="54">
        <f t="shared" si="4"/>
        <v>0.05136852398270959</v>
      </c>
      <c r="N9" s="120">
        <f>'[4]TableA9'!$P$25</f>
        <v>0.03661740419368822</v>
      </c>
    </row>
    <row r="10" spans="1:14" ht="21.75" customHeight="1">
      <c r="A10" s="28">
        <v>1922</v>
      </c>
      <c r="B10" s="115">
        <f>'[4]TableA11'!$E$35</f>
        <v>0.6931250902334025</v>
      </c>
      <c r="C10" s="115">
        <f>'[4]TableA11'!$F$35</f>
        <v>0.37640555598181874</v>
      </c>
      <c r="D10" s="15">
        <f>TableA1!D11</f>
        <v>2.8402496319273682</v>
      </c>
      <c r="E10" s="105">
        <f t="shared" si="0"/>
        <v>0.13252551879617472</v>
      </c>
      <c r="F10" s="119">
        <f>B10*TableA1!L11</f>
        <v>1367.1191815534803</v>
      </c>
      <c r="G10" s="119">
        <f>TableA1!N11</f>
        <v>5602.105315363165</v>
      </c>
      <c r="H10" s="119">
        <f t="shared" si="1"/>
        <v>2109.541094822792</v>
      </c>
      <c r="I10" s="68">
        <f t="shared" si="2"/>
        <v>4.097744652369956</v>
      </c>
      <c r="J10" s="29">
        <f>G10*TableA4!C11</f>
        <v>6876.218685501517</v>
      </c>
      <c r="K10" s="68">
        <f t="shared" si="3"/>
        <v>5.02971414510325</v>
      </c>
      <c r="L10" s="68">
        <f>'[4]TableA11'!$K$35</f>
        <v>0.12379097485924512</v>
      </c>
      <c r="M10" s="54">
        <f t="shared" si="4"/>
        <v>0.11612005563066903</v>
      </c>
      <c r="N10" s="120">
        <f>'[4]TableA9'!$P$35</f>
        <v>0.06515351596583586</v>
      </c>
    </row>
    <row r="11" spans="1:14" ht="21.75" customHeight="1">
      <c r="A11" s="28">
        <v>1927</v>
      </c>
      <c r="B11" s="115">
        <f>'[4]TableA11'!$E$40</f>
        <v>0.6537097105624513</v>
      </c>
      <c r="C11" s="115">
        <f>'[4]TableA11'!$F$40</f>
        <v>0.4024112387769461</v>
      </c>
      <c r="D11" s="15">
        <f>TableA1!D12</f>
        <v>3.4845235783203816</v>
      </c>
      <c r="E11" s="105">
        <f t="shared" si="0"/>
        <v>0.11548529654975598</v>
      </c>
      <c r="F11" s="119">
        <f>B11*TableA1!L12</f>
        <v>1231.556755100354</v>
      </c>
      <c r="G11" s="119">
        <f>TableA1!N12</f>
        <v>6564.670039082968</v>
      </c>
      <c r="H11" s="119">
        <f t="shared" si="1"/>
        <v>1989.6796213151488</v>
      </c>
      <c r="I11" s="68">
        <f t="shared" si="2"/>
        <v>5.330383688690046</v>
      </c>
      <c r="J11" s="29">
        <f>G11*TableA4!C12</f>
        <v>7865.5993927283635</v>
      </c>
      <c r="K11" s="68">
        <f t="shared" si="3"/>
        <v>6.386712882012029</v>
      </c>
      <c r="L11" s="68">
        <f>'[4]TableA11'!$K$40</f>
        <v>0.1740430554579665</v>
      </c>
      <c r="M11" s="54">
        <f t="shared" si="4"/>
        <v>0.0953858826777671</v>
      </c>
      <c r="N11" s="120">
        <f>'[4]TableA9'!$P$40</f>
        <v>0.05552495038233927</v>
      </c>
    </row>
    <row r="12" spans="1:14" ht="21.75" customHeight="1">
      <c r="A12" s="28">
        <v>1932</v>
      </c>
      <c r="B12" s="115">
        <f>'[4]TableA11'!$E$45</f>
        <v>0.7519550276088129</v>
      </c>
      <c r="C12" s="115">
        <f>'[4]TableA11'!$F$45</f>
        <v>0.2975709457568814</v>
      </c>
      <c r="D12" s="15">
        <f>TableA1!D13</f>
        <v>4.100459374192153</v>
      </c>
      <c r="E12" s="105">
        <f t="shared" si="0"/>
        <v>0.07257014851305703</v>
      </c>
      <c r="F12" s="119">
        <f>B12*TableA1!L13</f>
        <v>1357.1609792174097</v>
      </c>
      <c r="G12" s="119">
        <f>TableA1!N13</f>
        <v>7400.686550652177</v>
      </c>
      <c r="H12" s="119">
        <f t="shared" si="1"/>
        <v>1894.229901296822</v>
      </c>
      <c r="I12" s="68">
        <f t="shared" si="2"/>
        <v>5.4530646430165515</v>
      </c>
      <c r="J12" s="29">
        <f>G12*TableA4!C13</f>
        <v>8542.995894611448</v>
      </c>
      <c r="K12" s="68">
        <f t="shared" si="3"/>
        <v>6.29475502569906</v>
      </c>
      <c r="L12" s="68">
        <f>'[4]TableA11'!$K$45</f>
        <v>0.19696551793504552</v>
      </c>
      <c r="M12" s="54">
        <f t="shared" si="4"/>
        <v>0.05827633162455957</v>
      </c>
      <c r="N12" s="120">
        <f>'[4]TableA9'!$P$45</f>
        <v>0.055345339667164546</v>
      </c>
    </row>
    <row r="13" spans="1:14" ht="21.75" customHeight="1" thickBot="1">
      <c r="A13" s="39">
        <v>1937</v>
      </c>
      <c r="B13" s="117">
        <f>'[4]TableA11'!$E$50</f>
        <v>0.7362686996146147</v>
      </c>
      <c r="C13" s="117">
        <f>'[4]TableA11'!$F$50</f>
        <v>0.31178417781930773</v>
      </c>
      <c r="D13" s="121">
        <f>TableA1!D14</f>
        <v>4.048489191077478</v>
      </c>
      <c r="E13" s="108">
        <f t="shared" si="0"/>
        <v>0.07701247628533954</v>
      </c>
      <c r="F13" s="122">
        <f>B13*TableA1!L14</f>
        <v>1388.9390527519388</v>
      </c>
      <c r="G13" s="122">
        <f>TableA1!N14</f>
        <v>7637.299731843712</v>
      </c>
      <c r="H13" s="122">
        <f t="shared" si="1"/>
        <v>1977.1064172345828</v>
      </c>
      <c r="I13" s="76">
        <f t="shared" si="2"/>
        <v>5.498657206528785</v>
      </c>
      <c r="J13" s="83">
        <f>G13*TableA4!C14</f>
        <v>8506.782364827852</v>
      </c>
      <c r="K13" s="76">
        <f t="shared" si="3"/>
        <v>6.12466209224455</v>
      </c>
      <c r="L13" s="76">
        <f>'[4]TableA11'!$K$45</f>
        <v>0.19696551793504552</v>
      </c>
      <c r="M13" s="55">
        <f t="shared" si="4"/>
        <v>0.061843674006337224</v>
      </c>
      <c r="N13" s="123">
        <f>'[4]TableA9'!$P$45</f>
        <v>0.055345339667164546</v>
      </c>
    </row>
    <row r="14" spans="1:14" ht="21.75" customHeight="1" thickBot="1" thickTop="1">
      <c r="A14" s="195" t="s">
        <v>107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7"/>
      <c r="M14" s="197"/>
      <c r="N14" s="198"/>
    </row>
    <row r="15" spans="1:9" ht="15" thickTop="1">
      <c r="A15" s="8"/>
      <c r="B15" s="8"/>
      <c r="C15" s="8"/>
      <c r="D15" s="8"/>
      <c r="E15" s="8"/>
      <c r="F15" s="8"/>
      <c r="G15" s="8"/>
      <c r="H15" s="8"/>
      <c r="I15" s="8"/>
    </row>
  </sheetData>
  <mergeCells count="14">
    <mergeCell ref="J4:N4"/>
    <mergeCell ref="A3:N3"/>
    <mergeCell ref="A5:A6"/>
    <mergeCell ref="B5:B6"/>
    <mergeCell ref="C5:C6"/>
    <mergeCell ref="D5:D6"/>
    <mergeCell ref="E5:E6"/>
    <mergeCell ref="I5:I6"/>
    <mergeCell ref="F6:H6"/>
    <mergeCell ref="K5:K6"/>
    <mergeCell ref="L5:L6"/>
    <mergeCell ref="A14:N14"/>
    <mergeCell ref="M5:M6"/>
    <mergeCell ref="N5:N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 topLeftCell="A1">
      <selection activeCell="A3" sqref="A3:O15"/>
    </sheetView>
  </sheetViews>
  <sheetFormatPr defaultColWidth="11.5546875" defaultRowHeight="15"/>
  <cols>
    <col min="1" max="11" width="6.77734375" style="0" customWidth="1"/>
    <col min="12" max="12" width="8.77734375" style="0" customWidth="1"/>
    <col min="13" max="13" width="6.77734375" style="0" customWidth="1"/>
    <col min="14" max="14" width="9.77734375" style="0" customWidth="1"/>
    <col min="15" max="15" width="7.77734375" style="0" customWidth="1"/>
    <col min="16" max="23" width="8.77734375" style="0" customWidth="1"/>
    <col min="24" max="25" width="10.77734375" style="0" customWidth="1"/>
    <col min="26" max="16384" width="8.88671875" style="0" customWidth="1"/>
  </cols>
  <sheetData>
    <row r="1" spans="1:15" ht="15">
      <c r="A1" s="19"/>
      <c r="B1" s="1"/>
      <c r="C1" s="1"/>
      <c r="D1" s="1"/>
      <c r="E1" s="1"/>
      <c r="F1" s="1"/>
      <c r="G1" s="1"/>
      <c r="H1" s="1"/>
      <c r="I1" s="1"/>
      <c r="J1" s="1"/>
      <c r="K1" s="1"/>
      <c r="L1" s="22"/>
      <c r="M1" s="1"/>
      <c r="N1" s="2"/>
      <c r="O1" s="2"/>
    </row>
    <row r="2" spans="1:15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 thickTop="1">
      <c r="A3" s="179" t="s">
        <v>102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  <c r="O3" s="200"/>
    </row>
    <row r="4" spans="1:15" ht="18" customHeight="1">
      <c r="A4" s="5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6"/>
      <c r="O4" s="124"/>
    </row>
    <row r="5" spans="1:15" ht="49.5" customHeight="1">
      <c r="A5" s="206"/>
      <c r="B5" s="203" t="s">
        <v>51</v>
      </c>
      <c r="C5" s="203"/>
      <c r="D5" s="203" t="s">
        <v>54</v>
      </c>
      <c r="E5" s="203"/>
      <c r="F5" s="168" t="s">
        <v>65</v>
      </c>
      <c r="G5" s="168" t="s">
        <v>66</v>
      </c>
      <c r="H5" s="167" t="s">
        <v>52</v>
      </c>
      <c r="I5" s="168" t="s">
        <v>53</v>
      </c>
      <c r="J5" s="168" t="s">
        <v>3</v>
      </c>
      <c r="K5" s="168" t="s">
        <v>40</v>
      </c>
      <c r="L5" s="168" t="s">
        <v>62</v>
      </c>
      <c r="M5" s="168" t="s">
        <v>41</v>
      </c>
      <c r="N5" s="168" t="s">
        <v>49</v>
      </c>
      <c r="O5" s="169" t="s">
        <v>46</v>
      </c>
    </row>
    <row r="6" spans="1:15" ht="49.5" customHeight="1">
      <c r="A6" s="207"/>
      <c r="B6" s="168" t="s">
        <v>55</v>
      </c>
      <c r="C6" s="168" t="s">
        <v>56</v>
      </c>
      <c r="D6" s="168" t="s">
        <v>55</v>
      </c>
      <c r="E6" s="168" t="s">
        <v>56</v>
      </c>
      <c r="F6" s="184"/>
      <c r="G6" s="184"/>
      <c r="H6" s="163"/>
      <c r="I6" s="184"/>
      <c r="J6" s="151"/>
      <c r="K6" s="151"/>
      <c r="L6" s="151"/>
      <c r="M6" s="184"/>
      <c r="N6" s="151"/>
      <c r="O6" s="205"/>
    </row>
    <row r="7" spans="1:15" ht="15" customHeight="1">
      <c r="A7" s="208"/>
      <c r="B7" s="164"/>
      <c r="C7" s="164"/>
      <c r="D7" s="164"/>
      <c r="E7" s="164"/>
      <c r="F7" s="164"/>
      <c r="G7" s="164"/>
      <c r="H7" s="164"/>
      <c r="I7" s="164"/>
      <c r="J7" s="204" t="s">
        <v>1</v>
      </c>
      <c r="K7" s="204"/>
      <c r="L7" s="164"/>
      <c r="M7" s="164"/>
      <c r="N7" s="18" t="s">
        <v>1</v>
      </c>
      <c r="O7" s="199"/>
    </row>
    <row r="8" spans="1:15" ht="18" customHeight="1">
      <c r="A8" s="28">
        <v>1872</v>
      </c>
      <c r="B8" s="115">
        <f>D8/(D8*'[2]TableC1'!$J12+1-'[2]TableC1'!$J12)</f>
        <v>1</v>
      </c>
      <c r="C8" s="115">
        <f>TableA4!F8</f>
        <v>3.5269389174440438</v>
      </c>
      <c r="D8" s="115">
        <v>1</v>
      </c>
      <c r="E8" s="115">
        <f>TableA4!H8</f>
        <v>4.179342977474129</v>
      </c>
      <c r="F8" s="115">
        <f aca="true" t="shared" si="0" ref="F8:F14">J8/(J8+I8*K8)</f>
        <v>0.2750334687690195</v>
      </c>
      <c r="G8" s="115">
        <f aca="true" t="shared" si="1" ref="G8:G14">1-F8</f>
        <v>0.7249665312309805</v>
      </c>
      <c r="H8" s="14">
        <f aca="true" t="shared" si="2" ref="H8:H14">K8/(J8+I8*K8)</f>
        <v>10.697895420980693</v>
      </c>
      <c r="I8" s="105">
        <f>TableA5!E7</f>
        <v>0.06776721053088418</v>
      </c>
      <c r="J8" s="119">
        <f>B8*TableA5!F7</f>
        <v>745.7045634641584</v>
      </c>
      <c r="K8" s="119">
        <f>C8*TableA5!G7</f>
        <v>29005.449666154334</v>
      </c>
      <c r="L8" s="119">
        <f aca="true" t="shared" si="3" ref="L8:L14">J8+K8*I8</f>
        <v>2711.3229775334034</v>
      </c>
      <c r="M8" s="68">
        <f aca="true" t="shared" si="4" ref="M8:M14">K8/J8</f>
        <v>38.896703986106765</v>
      </c>
      <c r="N8" s="29">
        <f>K8*TableA4!B8</f>
        <v>36299.000848572796</v>
      </c>
      <c r="O8" s="125">
        <f aca="true" t="shared" si="5" ref="O8:O14">N8/J8</f>
        <v>48.677455693641434</v>
      </c>
    </row>
    <row r="9" spans="1:15" ht="18" customHeight="1">
      <c r="A9" s="28">
        <v>1882</v>
      </c>
      <c r="B9" s="115">
        <f>D9/(D9*'[2]TableC1'!$J13+1-'[2]TableC1'!$J13)</f>
        <v>1</v>
      </c>
      <c r="C9" s="115">
        <f>TableA4!F9</f>
        <v>2.855597447756794</v>
      </c>
      <c r="D9" s="115">
        <f aca="true" t="shared" si="6" ref="D9:D14">D8</f>
        <v>1</v>
      </c>
      <c r="E9" s="115">
        <f>TableA4!H9</f>
        <v>3.310515192437589</v>
      </c>
      <c r="F9" s="115">
        <f>J9/(J9+I9*K9)</f>
        <v>0.43510690063577945</v>
      </c>
      <c r="G9" s="115">
        <f t="shared" si="1"/>
        <v>0.5648930993642205</v>
      </c>
      <c r="H9" s="15">
        <f>K9/(J9+I9*K9)</f>
        <v>12.446801902914245</v>
      </c>
      <c r="I9" s="105">
        <f>TableA5!E8</f>
        <v>0.045384597888712186</v>
      </c>
      <c r="J9" s="119">
        <f>B9*TableA5!F8</f>
        <v>831.9499649473083</v>
      </c>
      <c r="K9" s="119">
        <f>C9*TableA5!G8</f>
        <v>23799.016728313596</v>
      </c>
      <c r="L9" s="119">
        <f>J9+K9*I9</f>
        <v>1912.0587693085554</v>
      </c>
      <c r="M9" s="68">
        <f>K9/J9</f>
        <v>28.606307748111885</v>
      </c>
      <c r="N9" s="29">
        <f>K9*TableA4!B9</f>
        <v>33170.90491610591</v>
      </c>
      <c r="O9" s="125">
        <f>N9/J9</f>
        <v>39.871273891100884</v>
      </c>
    </row>
    <row r="10" spans="1:15" ht="21.75" customHeight="1">
      <c r="A10" s="28">
        <v>1912</v>
      </c>
      <c r="B10" s="115">
        <f>D10/(D10*'[2]TableC1'!$J14+1-'[2]TableC1'!$J14)</f>
        <v>1</v>
      </c>
      <c r="C10" s="115">
        <f>TableA4!F10</f>
        <v>2.8160440325084237</v>
      </c>
      <c r="D10" s="115">
        <f t="shared" si="6"/>
        <v>1</v>
      </c>
      <c r="E10" s="115">
        <f>TableA4!H10</f>
        <v>3.353510251705665</v>
      </c>
      <c r="F10" s="115">
        <f t="shared" si="0"/>
        <v>0.3905911626066427</v>
      </c>
      <c r="G10" s="115">
        <f t="shared" si="1"/>
        <v>0.6094088373933573</v>
      </c>
      <c r="H10" s="15">
        <f t="shared" si="2"/>
        <v>10.96466138094354</v>
      </c>
      <c r="I10" s="105">
        <f>TableA5!E9</f>
        <v>0.05557935774035879</v>
      </c>
      <c r="J10" s="119">
        <f>B10*TableA5!F9</f>
        <v>1073.358405152196</v>
      </c>
      <c r="K10" s="119">
        <f>C10*TableA5!G9</f>
        <v>30131.279403102606</v>
      </c>
      <c r="L10" s="119">
        <f t="shared" si="3"/>
        <v>2748.03556227194</v>
      </c>
      <c r="M10" s="68">
        <f t="shared" si="4"/>
        <v>28.0719648334334</v>
      </c>
      <c r="N10" s="29">
        <f>K10*TableA4!B10</f>
        <v>52386.77843654027</v>
      </c>
      <c r="O10" s="125">
        <f t="shared" si="5"/>
        <v>48.80641748839907</v>
      </c>
    </row>
    <row r="11" spans="1:15" ht="21.75" customHeight="1">
      <c r="A11" s="28">
        <v>1922</v>
      </c>
      <c r="B11" s="115">
        <f>D11/(D11*'[2]TableC1'!$J15+1-'[2]TableC1'!$J15)</f>
        <v>1</v>
      </c>
      <c r="C11" s="115">
        <f>TableA4!F11</f>
        <v>3.024791366536304</v>
      </c>
      <c r="D11" s="115">
        <f t="shared" si="6"/>
        <v>1</v>
      </c>
      <c r="E11" s="115">
        <f>TableA4!H11</f>
        <v>3.688513946691375</v>
      </c>
      <c r="F11" s="115">
        <f t="shared" si="0"/>
        <v>0.37841085806677666</v>
      </c>
      <c r="G11" s="115">
        <f t="shared" si="1"/>
        <v>0.6215891419332233</v>
      </c>
      <c r="H11" s="15">
        <f t="shared" si="2"/>
        <v>4.69033547334557</v>
      </c>
      <c r="I11" s="105">
        <f>TableA5!E10</f>
        <v>0.13252551879617472</v>
      </c>
      <c r="J11" s="119">
        <f>B11*TableA5!F10</f>
        <v>1367.1191815534803</v>
      </c>
      <c r="K11" s="119">
        <f>C11*TableA5!G10</f>
        <v>16945.19979233764</v>
      </c>
      <c r="L11" s="119">
        <f t="shared" si="3"/>
        <v>3612.790575137858</v>
      </c>
      <c r="M11" s="68">
        <f t="shared" si="4"/>
        <v>12.394822646758952</v>
      </c>
      <c r="N11" s="29">
        <f>K11*TableA4!B11</f>
        <v>26556.899470413555</v>
      </c>
      <c r="O11" s="125">
        <f t="shared" si="5"/>
        <v>19.42544573197818</v>
      </c>
    </row>
    <row r="12" spans="1:15" ht="21.75" customHeight="1">
      <c r="A12" s="28">
        <v>1927</v>
      </c>
      <c r="B12" s="115">
        <f>D12/(D12*'[2]TableC1'!$J16+1-'[2]TableC1'!$J16)</f>
        <v>1</v>
      </c>
      <c r="C12" s="115">
        <f>TableA4!F12</f>
        <v>3.2585528418809404</v>
      </c>
      <c r="D12" s="115">
        <f t="shared" si="6"/>
        <v>1</v>
      </c>
      <c r="E12" s="115">
        <f>TableA4!H12</f>
        <v>4.024575120912488</v>
      </c>
      <c r="F12" s="115">
        <f t="shared" si="0"/>
        <v>0.332678729742227</v>
      </c>
      <c r="G12" s="115">
        <f t="shared" si="1"/>
        <v>0.667321270257773</v>
      </c>
      <c r="H12" s="15">
        <f t="shared" si="2"/>
        <v>5.7784089420445195</v>
      </c>
      <c r="I12" s="105">
        <f>TableA5!E11</f>
        <v>0.11548529654975598</v>
      </c>
      <c r="J12" s="119">
        <f>B12*TableA5!F11</f>
        <v>1231.556755100354</v>
      </c>
      <c r="K12" s="119">
        <f>C12*TableA5!G11</f>
        <v>21391.32421186447</v>
      </c>
      <c r="L12" s="119">
        <f t="shared" si="3"/>
        <v>3701.9401752994972</v>
      </c>
      <c r="M12" s="68">
        <f t="shared" si="4"/>
        <v>17.36933691709676</v>
      </c>
      <c r="N12" s="29">
        <f>K12*TableA4!B12</f>
        <v>29290.16875770863</v>
      </c>
      <c r="O12" s="125">
        <f t="shared" si="5"/>
        <v>23.78304421327453</v>
      </c>
    </row>
    <row r="13" spans="1:15" ht="21.75" customHeight="1">
      <c r="A13" s="28">
        <v>1932</v>
      </c>
      <c r="B13" s="115">
        <f>D13/(D13*'[2]TableC1'!$J17+1-'[2]TableC1'!$J17)</f>
        <v>1</v>
      </c>
      <c r="C13" s="115">
        <f>TableA4!F13</f>
        <v>2.812485022073071</v>
      </c>
      <c r="D13" s="115">
        <f t="shared" si="6"/>
        <v>1</v>
      </c>
      <c r="E13" s="115">
        <f>TableA4!H13</f>
        <v>3.3076172271369195</v>
      </c>
      <c r="F13" s="115">
        <f t="shared" si="0"/>
        <v>0.47326437608757127</v>
      </c>
      <c r="G13" s="115">
        <f t="shared" si="1"/>
        <v>0.5267356239124288</v>
      </c>
      <c r="H13" s="15">
        <f t="shared" si="2"/>
        <v>7.258296072215657</v>
      </c>
      <c r="I13" s="105">
        <f>TableA5!E12</f>
        <v>0.07257014851305703</v>
      </c>
      <c r="J13" s="119">
        <f>B13*TableA5!F12</f>
        <v>1357.1609792174097</v>
      </c>
      <c r="K13" s="119">
        <f>C13*TableA5!G12</f>
        <v>20814.320076766868</v>
      </c>
      <c r="L13" s="119">
        <f t="shared" si="3"/>
        <v>2867.659278386686</v>
      </c>
      <c r="M13" s="68">
        <f t="shared" si="4"/>
        <v>15.336662632880287</v>
      </c>
      <c r="N13" s="29">
        <f>K13*TableA4!B13</f>
        <v>32810.46013153005</v>
      </c>
      <c r="O13" s="125">
        <f t="shared" si="5"/>
        <v>24.175805695835585</v>
      </c>
    </row>
    <row r="14" spans="1:15" ht="21.75" customHeight="1" thickBot="1">
      <c r="A14" s="39">
        <v>1937</v>
      </c>
      <c r="B14" s="117">
        <f>D14/(D14*'[2]TableC1'!$J18+1-'[2]TableC1'!$J18)</f>
        <v>1</v>
      </c>
      <c r="C14" s="117">
        <f>TableA4!F14</f>
        <v>2.611854071255166</v>
      </c>
      <c r="D14" s="117">
        <f t="shared" si="6"/>
        <v>1</v>
      </c>
      <c r="E14" s="117">
        <f>TableA4!H14</f>
        <v>3.0169454493271077</v>
      </c>
      <c r="F14" s="117">
        <f t="shared" si="0"/>
        <v>0.47482719602577445</v>
      </c>
      <c r="G14" s="117">
        <f t="shared" si="1"/>
        <v>0.5251728039742256</v>
      </c>
      <c r="H14" s="121">
        <f t="shared" si="2"/>
        <v>6.819321093226552</v>
      </c>
      <c r="I14" s="108">
        <f>TableA5!E13</f>
        <v>0.07701247628533954</v>
      </c>
      <c r="J14" s="122">
        <f>B14*TableA5!F13</f>
        <v>1388.9390527519388</v>
      </c>
      <c r="K14" s="122">
        <f>C14*TableA5!G13</f>
        <v>19947.512398011986</v>
      </c>
      <c r="L14" s="122">
        <f t="shared" si="3"/>
        <v>2925.1463782553533</v>
      </c>
      <c r="M14" s="76">
        <f t="shared" si="4"/>
        <v>14.361690211308764</v>
      </c>
      <c r="N14" s="83">
        <f>K14*TableA4!B14</f>
        <v>29468.993727891826</v>
      </c>
      <c r="O14" s="126">
        <f t="shared" si="5"/>
        <v>21.216909172151357</v>
      </c>
    </row>
    <row r="15" spans="1:15" ht="21.75" customHeight="1" thickBot="1" thickTop="1">
      <c r="A15" s="195" t="s">
        <v>101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7"/>
      <c r="M15" s="197"/>
      <c r="N15" s="197"/>
      <c r="O15" s="198"/>
    </row>
    <row r="16" spans="1:13" ht="15" thickTop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mergeCells count="20">
    <mergeCell ref="J7:L7"/>
    <mergeCell ref="O5:O7"/>
    <mergeCell ref="A5:A7"/>
    <mergeCell ref="D5:E5"/>
    <mergeCell ref="B6:B7"/>
    <mergeCell ref="C6:C7"/>
    <mergeCell ref="D6:D7"/>
    <mergeCell ref="E6:E7"/>
    <mergeCell ref="J5:J6"/>
    <mergeCell ref="K5:K6"/>
    <mergeCell ref="A15:O15"/>
    <mergeCell ref="A3:O3"/>
    <mergeCell ref="B5:C5"/>
    <mergeCell ref="F5:F7"/>
    <mergeCell ref="G5:G7"/>
    <mergeCell ref="H5:H7"/>
    <mergeCell ref="I5:I7"/>
    <mergeCell ref="M5:M7"/>
    <mergeCell ref="N5:N6"/>
    <mergeCell ref="L5:L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A3" sqref="A3:J17"/>
    </sheetView>
  </sheetViews>
  <sheetFormatPr defaultColWidth="11.5546875" defaultRowHeight="15"/>
  <cols>
    <col min="1" max="3" width="8.77734375" style="0" customWidth="1"/>
    <col min="4" max="4" width="10.77734375" style="0" customWidth="1"/>
    <col min="5" max="8" width="8.77734375" style="0" customWidth="1"/>
    <col min="9" max="9" width="9.77734375" style="0" customWidth="1"/>
    <col min="10" max="10" width="8.77734375" style="0" customWidth="1"/>
    <col min="11" max="23" width="10.77734375" style="0" customWidth="1"/>
    <col min="24" max="16384" width="8.88671875" style="0" customWidth="1"/>
  </cols>
  <sheetData>
    <row r="1" spans="1:10" ht="15">
      <c r="A1" s="1"/>
      <c r="B1" s="1"/>
      <c r="C1" s="1"/>
      <c r="D1" s="1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138" t="s">
        <v>57</v>
      </c>
      <c r="B3" s="139"/>
      <c r="C3" s="139"/>
      <c r="D3" s="139"/>
      <c r="E3" s="140"/>
      <c r="F3" s="140"/>
      <c r="G3" s="140"/>
      <c r="H3" s="140"/>
      <c r="I3" s="140"/>
      <c r="J3" s="141"/>
    </row>
    <row r="4" spans="1:10" ht="18" customHeight="1">
      <c r="A4" s="26"/>
      <c r="B4" s="4"/>
      <c r="C4" s="4"/>
      <c r="D4" s="4"/>
      <c r="E4" s="165"/>
      <c r="F4" s="165"/>
      <c r="G4" s="165"/>
      <c r="H4" s="165"/>
      <c r="I4" s="165"/>
      <c r="J4" s="166"/>
    </row>
    <row r="5" spans="1:10" ht="34.5" customHeight="1">
      <c r="A5" s="27"/>
      <c r="B5" s="167" t="s">
        <v>58</v>
      </c>
      <c r="C5" s="167" t="s">
        <v>16</v>
      </c>
      <c r="D5" s="11"/>
      <c r="E5" s="168" t="s">
        <v>12</v>
      </c>
      <c r="F5" s="168" t="s">
        <v>13</v>
      </c>
      <c r="G5" s="167" t="s">
        <v>22</v>
      </c>
      <c r="H5" s="168" t="s">
        <v>23</v>
      </c>
      <c r="I5" s="167" t="s">
        <v>24</v>
      </c>
      <c r="J5" s="169" t="s">
        <v>25</v>
      </c>
    </row>
    <row r="6" spans="1:10" ht="34.5" customHeight="1">
      <c r="A6" s="27"/>
      <c r="B6" s="163"/>
      <c r="C6" s="163"/>
      <c r="D6" s="48"/>
      <c r="E6" s="151"/>
      <c r="F6" s="151"/>
      <c r="G6" s="151"/>
      <c r="H6" s="151"/>
      <c r="I6" s="151"/>
      <c r="J6" s="155"/>
    </row>
    <row r="7" spans="1:10" ht="18" customHeight="1">
      <c r="A7" s="66"/>
      <c r="B7" s="157" t="s">
        <v>44</v>
      </c>
      <c r="C7" s="157"/>
      <c r="D7" s="12"/>
      <c r="E7" s="164"/>
      <c r="F7" s="164"/>
      <c r="G7" s="164"/>
      <c r="H7" s="164"/>
      <c r="I7" s="164"/>
      <c r="J7" s="199"/>
    </row>
    <row r="8" spans="1:10" ht="18" customHeight="1">
      <c r="A8" s="28">
        <v>1872</v>
      </c>
      <c r="B8" s="127">
        <f>TableA6!L8*'[2]TableC1'!$C12/1000000</f>
        <v>3.6490204726984437</v>
      </c>
      <c r="C8" s="127">
        <f>TableA6!K8*'[2]TableC1'!$C12/1000000</f>
        <v>39.03683940594548</v>
      </c>
      <c r="D8" s="5" t="s">
        <v>5</v>
      </c>
      <c r="E8" s="54">
        <f>(B9/B8)^(1/40)-1</f>
        <v>0.0117337896468237</v>
      </c>
      <c r="F8" s="54">
        <f>(C9/C8)^(1/40)-1</f>
        <v>0.01235696838712319</v>
      </c>
      <c r="G8" s="68">
        <f>TableA6!H8</f>
        <v>10.697895420980693</v>
      </c>
      <c r="H8" s="73">
        <f>G8*I8</f>
        <v>0.13031586443193208</v>
      </c>
      <c r="I8" s="41">
        <f>(1+F8)/(1+J8)-1</f>
        <v>0.012181448715263832</v>
      </c>
      <c r="J8" s="74">
        <f>TableA2!G8</f>
        <v>0.00017340731949011534</v>
      </c>
    </row>
    <row r="9" spans="1:10" ht="21.75" customHeight="1">
      <c r="A9" s="28">
        <v>1912</v>
      </c>
      <c r="B9" s="127">
        <f>TableA6!L10*'[2]TableC1'!$C14/1000000</f>
        <v>5.818706987767977</v>
      </c>
      <c r="C9" s="127">
        <f>TableA6!K10*'[2]TableC1'!$C14/1000000</f>
        <v>63.80015179580587</v>
      </c>
      <c r="D9" s="5" t="s">
        <v>6</v>
      </c>
      <c r="E9" s="54">
        <f>(B13/B9)^(1/25)-1</f>
        <v>0.004103603553146096</v>
      </c>
      <c r="F9" s="54">
        <f>(C13/C9)^(1/25)-1</f>
        <v>-0.014791018574101256</v>
      </c>
      <c r="G9" s="68">
        <f>TableA6!H10</f>
        <v>10.96466138094354</v>
      </c>
      <c r="H9" s="73">
        <f>G9*I9</f>
        <v>0.16088409188701483</v>
      </c>
      <c r="I9" s="41">
        <f>(1+F9)/(1+J9)-1</f>
        <v>0.014672964927729515</v>
      </c>
      <c r="J9" s="74">
        <f>TableA2!G9</f>
        <v>-0.029037911248506965</v>
      </c>
    </row>
    <row r="10" spans="1:10" ht="21.75" customHeight="1">
      <c r="A10" s="28">
        <v>1922</v>
      </c>
      <c r="B10" s="127">
        <f>TableA6!L11*'[2]TableC1'!$C15/1000000</f>
        <v>7.905277117919852</v>
      </c>
      <c r="C10" s="127">
        <f>TableA6!K11*'[2]TableC1'!$C15/1000000</f>
        <v>37.078401692806516</v>
      </c>
      <c r="D10" s="5"/>
      <c r="E10" s="29"/>
      <c r="F10" s="29"/>
      <c r="G10" s="68"/>
      <c r="H10" s="68"/>
      <c r="I10" s="68"/>
      <c r="J10" s="75"/>
    </row>
    <row r="11" spans="1:10" ht="21.75" customHeight="1">
      <c r="A11" s="28">
        <v>1927</v>
      </c>
      <c r="B11" s="127">
        <f>TableA6!L12*'[2]TableC1'!$C16/1000000</f>
        <v>8.081372422080555</v>
      </c>
      <c r="C11" s="127">
        <f>TableA6!K12*'[2]TableC1'!$C16/1000000</f>
        <v>46.69747466774226</v>
      </c>
      <c r="D11" s="5" t="s">
        <v>8</v>
      </c>
      <c r="E11" s="54">
        <f>(B10/B9)^(1/10)-1</f>
        <v>0.031119644771286037</v>
      </c>
      <c r="F11" s="54">
        <f>(C10/C9)^(1/10)-1</f>
        <v>-0.05282564846412163</v>
      </c>
      <c r="G11" s="68">
        <f>TableA6!H10</f>
        <v>10.96466138094354</v>
      </c>
      <c r="H11" s="73">
        <f>G11*I11</f>
        <v>0.2437566938911338</v>
      </c>
      <c r="I11" s="41">
        <f>(1+F11)/(1+J11)-1</f>
        <v>0.022231119176628678</v>
      </c>
      <c r="J11" s="74">
        <f>TableA2!G11</f>
        <v>-0.0734244597260999</v>
      </c>
    </row>
    <row r="12" spans="1:10" ht="21.75" customHeight="1">
      <c r="A12" s="28">
        <v>1932</v>
      </c>
      <c r="B12" s="127">
        <f>TableA6!L13*'[2]TableC1'!$C17/1000000</f>
        <v>6.318184643401858</v>
      </c>
      <c r="C12" s="127">
        <f>TableA6!K13*'[2]TableC1'!$C17/1000000</f>
        <v>45.85925478073699</v>
      </c>
      <c r="D12" s="5" t="s">
        <v>9</v>
      </c>
      <c r="E12" s="54">
        <f aca="true" t="shared" si="0" ref="E12:F14">(B11/B10)^(1/5)-1</f>
        <v>0.0044159589868610905</v>
      </c>
      <c r="F12" s="54">
        <f t="shared" si="0"/>
        <v>0.047211681378485304</v>
      </c>
      <c r="G12" s="68">
        <f>TableA6!H11</f>
        <v>4.69033547334557</v>
      </c>
      <c r="H12" s="73">
        <f>G12*I12</f>
        <v>0.5406567307516807</v>
      </c>
      <c r="I12" s="41">
        <f>(1+F12)/(1+J12)-1</f>
        <v>0.11527037539727103</v>
      </c>
      <c r="J12" s="74">
        <f>TableA2!G12</f>
        <v>-0.061024389708677074</v>
      </c>
    </row>
    <row r="13" spans="1:10" ht="21.75" customHeight="1">
      <c r="A13" s="28">
        <v>1937</v>
      </c>
      <c r="B13" s="127">
        <f>TableA6!L14*'[2]TableC1'!$C18/1000000</f>
        <v>6.445990041003275</v>
      </c>
      <c r="C13" s="127">
        <f>TableA6!K14*'[2]TableC1'!$C18/1000000</f>
        <v>43.95727585334191</v>
      </c>
      <c r="D13" s="5" t="s">
        <v>10</v>
      </c>
      <c r="E13" s="54">
        <f t="shared" si="0"/>
        <v>-0.04803399806305653</v>
      </c>
      <c r="F13" s="54">
        <f t="shared" si="0"/>
        <v>-0.003616058287850721</v>
      </c>
      <c r="G13" s="68">
        <f>TableA6!H12</f>
        <v>5.7784089420445195</v>
      </c>
      <c r="H13" s="73">
        <f>G13*I13</f>
        <v>0.10530839762290702</v>
      </c>
      <c r="I13" s="41">
        <f>(1+F13)/(1+J13)-1</f>
        <v>0.018224462595000546</v>
      </c>
      <c r="J13" s="74">
        <f>TableA2!G13</f>
        <v>-0.021449613209242213</v>
      </c>
    </row>
    <row r="14" spans="1:10" ht="21.75" customHeight="1" thickBot="1">
      <c r="A14" s="39"/>
      <c r="B14" s="113"/>
      <c r="C14" s="113"/>
      <c r="D14" s="113" t="s">
        <v>11</v>
      </c>
      <c r="E14" s="55">
        <f t="shared" si="0"/>
        <v>0.004013294077380047</v>
      </c>
      <c r="F14" s="55">
        <f t="shared" si="0"/>
        <v>-0.008435989362050589</v>
      </c>
      <c r="G14" s="76">
        <f>TableA6!H13</f>
        <v>7.258296072215657</v>
      </c>
      <c r="H14" s="109">
        <f>G14*I14</f>
        <v>0.05867901628406409</v>
      </c>
      <c r="I14" s="42">
        <f>(1+F14)/(1+J14)-1</f>
        <v>0.008084406546694067</v>
      </c>
      <c r="J14" s="77">
        <f>TableA2!G14</f>
        <v>-0.01638790938681134</v>
      </c>
    </row>
    <row r="15" spans="1:10" ht="18" customHeight="1" thickBot="1" thickTop="1">
      <c r="A15" s="195" t="s">
        <v>101</v>
      </c>
      <c r="B15" s="196"/>
      <c r="C15" s="196"/>
      <c r="D15" s="196"/>
      <c r="E15" s="196"/>
      <c r="F15" s="196"/>
      <c r="G15" s="196"/>
      <c r="H15" s="196"/>
      <c r="I15" s="196"/>
      <c r="J15" s="210"/>
    </row>
    <row r="16" spans="1:10" ht="15" thickTop="1">
      <c r="A16" s="190" t="s">
        <v>108</v>
      </c>
      <c r="B16" s="171"/>
      <c r="C16" s="171"/>
      <c r="D16" s="171"/>
      <c r="E16" s="171"/>
      <c r="F16" s="171"/>
      <c r="G16" s="171"/>
      <c r="H16" s="209"/>
      <c r="I16" s="209"/>
      <c r="J16" s="191"/>
    </row>
    <row r="17" spans="1:10" ht="15" thickBot="1">
      <c r="A17" s="173"/>
      <c r="B17" s="174"/>
      <c r="C17" s="174"/>
      <c r="D17" s="174"/>
      <c r="E17" s="174"/>
      <c r="F17" s="174"/>
      <c r="G17" s="174"/>
      <c r="H17" s="174"/>
      <c r="I17" s="174"/>
      <c r="J17" s="175"/>
    </row>
    <row r="18" ht="15" thickTop="1"/>
  </sheetData>
  <mergeCells count="13">
    <mergeCell ref="C5:C6"/>
    <mergeCell ref="B7:C7"/>
    <mergeCell ref="F5:F7"/>
    <mergeCell ref="A16:J17"/>
    <mergeCell ref="A15:J15"/>
    <mergeCell ref="I5:I7"/>
    <mergeCell ref="A3:J3"/>
    <mergeCell ref="E4:J4"/>
    <mergeCell ref="G5:G7"/>
    <mergeCell ref="H5:H7"/>
    <mergeCell ref="J5:J7"/>
    <mergeCell ref="E5:E7"/>
    <mergeCell ref="B5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workbookViewId="0" topLeftCell="A1">
      <selection activeCell="A3" sqref="A3:L21"/>
    </sheetView>
  </sheetViews>
  <sheetFormatPr defaultColWidth="11.5546875" defaultRowHeight="15"/>
  <cols>
    <col min="1" max="1" width="10.77734375" style="0" customWidth="1"/>
    <col min="2" max="7" width="9.3359375" style="0" customWidth="1"/>
    <col min="8" max="8" width="11.6640625" style="0" customWidth="1"/>
    <col min="9" max="12" width="9.3359375" style="0" customWidth="1"/>
    <col min="13" max="15" width="8.77734375" style="0" customWidth="1"/>
    <col min="16" max="32" width="10.77734375" style="0" customWidth="1"/>
    <col min="33" max="16384" width="8.88671875" style="0" customWidth="1"/>
  </cols>
  <sheetData>
    <row r="2" spans="1:15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 thickTop="1">
      <c r="A3" s="179" t="s">
        <v>79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00"/>
      <c r="M3" s="16"/>
      <c r="N3" s="16"/>
      <c r="O3" s="16"/>
    </row>
    <row r="4" spans="1:17" ht="18" customHeight="1">
      <c r="A4" s="26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  <c r="M4" s="13"/>
      <c r="N4" s="13"/>
      <c r="O4" s="13"/>
      <c r="Q4" s="21" t="s">
        <v>76</v>
      </c>
    </row>
    <row r="5" spans="1:18" ht="39.75" customHeight="1">
      <c r="A5" s="27"/>
      <c r="B5" s="168" t="s">
        <v>67</v>
      </c>
      <c r="C5" s="168" t="s">
        <v>72</v>
      </c>
      <c r="D5" s="168" t="s">
        <v>73</v>
      </c>
      <c r="E5" s="168" t="s">
        <v>77</v>
      </c>
      <c r="F5" s="168" t="s">
        <v>78</v>
      </c>
      <c r="G5" s="168" t="s">
        <v>84</v>
      </c>
      <c r="H5" s="168" t="s">
        <v>83</v>
      </c>
      <c r="I5" s="211" t="s">
        <v>68</v>
      </c>
      <c r="J5" s="211" t="s">
        <v>69</v>
      </c>
      <c r="K5" s="211" t="s">
        <v>70</v>
      </c>
      <c r="L5" s="213" t="s">
        <v>71</v>
      </c>
      <c r="M5" s="5"/>
      <c r="N5" s="5"/>
      <c r="O5" s="5"/>
      <c r="Q5" s="168" t="s">
        <v>74</v>
      </c>
      <c r="R5" s="168" t="s">
        <v>75</v>
      </c>
    </row>
    <row r="6" spans="1:18" ht="39.75" customHeight="1">
      <c r="A6" s="27"/>
      <c r="B6" s="151"/>
      <c r="C6" s="151"/>
      <c r="D6" s="151"/>
      <c r="E6" s="151"/>
      <c r="F6" s="151"/>
      <c r="G6" s="151"/>
      <c r="H6" s="151"/>
      <c r="I6" s="212"/>
      <c r="J6" s="212"/>
      <c r="K6" s="212"/>
      <c r="L6" s="214"/>
      <c r="M6" s="20"/>
      <c r="N6" s="20"/>
      <c r="O6" s="20"/>
      <c r="Q6" s="215"/>
      <c r="R6" s="215"/>
    </row>
    <row r="7" spans="1:18" ht="19.5" customHeight="1">
      <c r="A7" s="28">
        <v>1872</v>
      </c>
      <c r="B7" s="29">
        <f>100*AVERAGE('[4]TableA20'!B$79:B$82)/AVERAGE('[4]TableA20'!B$119:B$122)</f>
        <v>97.24703183129381</v>
      </c>
      <c r="C7" s="29">
        <f aca="true" t="shared" si="0" ref="C7:C13">B7*D7/100</f>
        <v>96.5748900029059</v>
      </c>
      <c r="D7" s="29">
        <f aca="true" t="shared" si="1" ref="D7:D13">100*F7/E7</f>
        <v>99.30883049515181</v>
      </c>
      <c r="E7" s="29">
        <v>100</v>
      </c>
      <c r="F7" s="34">
        <f>F8/((1+TableA2!G$8)^10)</f>
        <v>99.30883049515182</v>
      </c>
      <c r="G7" s="30"/>
      <c r="H7" s="30"/>
      <c r="I7" s="31">
        <f>100*AVERAGE('[4]TableA20'!C$79:C$82)/AVERAGE('[4]TableA20'!C$119:C$122)</f>
        <v>61.76470588235294</v>
      </c>
      <c r="J7" s="31">
        <f>100*AVERAGE('[4]TableA20'!E$79:E$82)/AVERAGE('[4]TableA20'!E$119:E$122)</f>
        <v>67.39690721649484</v>
      </c>
      <c r="K7" s="31">
        <f aca="true" t="shared" si="2" ref="K7:K13">100*I7/$B7</f>
        <v>63.51320417625049</v>
      </c>
      <c r="L7" s="32">
        <f aca="true" t="shared" si="3" ref="L7:L13">100*J7/$B7</f>
        <v>69.30484761058456</v>
      </c>
      <c r="M7" s="6"/>
      <c r="N7" s="6"/>
      <c r="O7" s="6"/>
      <c r="Q7" s="6">
        <f>B7/((1+AVERAGE('[5]TableD1'!$N$61:$N$101))^40)</f>
        <v>111.97192154788134</v>
      </c>
      <c r="R7" s="6">
        <f aca="true" t="shared" si="4" ref="R7:R13">100*Q7/B7</f>
        <v>115.14173691401973</v>
      </c>
    </row>
    <row r="8" spans="1:18" ht="19.5" customHeight="1">
      <c r="A8" s="28">
        <v>1882</v>
      </c>
      <c r="B8" s="29">
        <f>100*AVERAGE('[4]TableA20'!B$89:B$92)/AVERAGE('[4]TableA20'!B$119:B$122)</f>
        <v>97.6380440217224</v>
      </c>
      <c r="C8" s="29">
        <f t="shared" si="0"/>
        <v>97.13147218856908</v>
      </c>
      <c r="D8" s="29">
        <f>100*F8/E8</f>
        <v>99.48117371847329</v>
      </c>
      <c r="E8" s="29">
        <v>100</v>
      </c>
      <c r="F8" s="34">
        <f>F9/((1+TableA2!G$8)^30)</f>
        <v>99.4811737184733</v>
      </c>
      <c r="G8" s="30"/>
      <c r="H8" s="30"/>
      <c r="I8" s="31">
        <f>100*AVERAGE('[4]TableA20'!C$89:C$92)/AVERAGE('[4]TableA20'!C$119:C$122)</f>
        <v>79.30672268907563</v>
      </c>
      <c r="J8" s="31">
        <f>100*AVERAGE('[4]TableA20'!E$89:E$92)/AVERAGE('[4]TableA20'!E$119:E$122)</f>
        <v>91.8814432989691</v>
      </c>
      <c r="K8" s="31">
        <f>100*I8/$B8</f>
        <v>81.22522678909009</v>
      </c>
      <c r="L8" s="32">
        <f>100*J8/$B8</f>
        <v>94.10414169965082</v>
      </c>
      <c r="M8" s="6"/>
      <c r="N8" s="6"/>
      <c r="O8" s="6"/>
      <c r="Q8" s="6"/>
      <c r="R8" s="6"/>
    </row>
    <row r="9" spans="1:18" ht="19.5" customHeight="1">
      <c r="A9" s="28">
        <v>1912</v>
      </c>
      <c r="B9" s="29">
        <f>100*AVERAGE('[4]TableA20'!B$119:B$122)/AVERAGE('[4]TableA20'!B$119:B$122)</f>
        <v>100</v>
      </c>
      <c r="C9" s="29">
        <f t="shared" si="0"/>
        <v>100</v>
      </c>
      <c r="D9" s="29">
        <f t="shared" si="1"/>
        <v>100</v>
      </c>
      <c r="E9" s="29">
        <v>100</v>
      </c>
      <c r="F9" s="33">
        <v>100</v>
      </c>
      <c r="G9" s="33"/>
      <c r="H9" s="33"/>
      <c r="I9" s="31">
        <f>100*AVERAGE('[4]TableA20'!C$119:C$122)/AVERAGE('[4]TableA20'!C$119:C$122)</f>
        <v>100</v>
      </c>
      <c r="J9" s="31">
        <f>100*AVERAGE('[4]TableA20'!E$119:E$122)/AVERAGE('[4]TableA20'!E$119:E$122)</f>
        <v>100</v>
      </c>
      <c r="K9" s="31">
        <f t="shared" si="2"/>
        <v>100</v>
      </c>
      <c r="L9" s="32">
        <f t="shared" si="3"/>
        <v>100</v>
      </c>
      <c r="M9" s="6"/>
      <c r="N9" s="6"/>
      <c r="O9" s="6"/>
      <c r="Q9" s="6">
        <v>100</v>
      </c>
      <c r="R9" s="6">
        <f t="shared" si="4"/>
        <v>100</v>
      </c>
    </row>
    <row r="10" spans="1:18" ht="19.5" customHeight="1">
      <c r="A10" s="28">
        <v>1922</v>
      </c>
      <c r="B10" s="29">
        <f>100*'[4]TableA20'!B$131/AVERAGE('[4]TableA20'!$B$119:$B$122)</f>
        <v>311.53689918665935</v>
      </c>
      <c r="C10" s="29">
        <f t="shared" si="0"/>
        <v>203.00192929065088</v>
      </c>
      <c r="D10" s="29">
        <f t="shared" si="1"/>
        <v>65.16143988742115</v>
      </c>
      <c r="E10" s="29">
        <f>E9*PRODUCT('[4]TableA17'!$Z$25:$Z$35)</f>
        <v>71.58427696685743</v>
      </c>
      <c r="F10" s="34">
        <f>F9*((1+TableA2!G11)^10)</f>
        <v>46.64534560460387</v>
      </c>
      <c r="G10" s="34"/>
      <c r="H10" s="34"/>
      <c r="I10" s="31">
        <f>100*'[4]TableA20'!C$131/AVERAGE('[4]TableA20'!$B$119:$B$122)</f>
        <v>136.01275658060533</v>
      </c>
      <c r="J10" s="31">
        <f>100*'[4]TableA20'!E$131/AVERAGE('[4]TableA20'!$B$119:$B$122)</f>
        <v>122.6439031689009</v>
      </c>
      <c r="K10" s="31">
        <f t="shared" si="2"/>
        <v>43.65863463868927</v>
      </c>
      <c r="L10" s="32">
        <f t="shared" si="3"/>
        <v>39.36737622063126</v>
      </c>
      <c r="M10" s="6"/>
      <c r="N10" s="6"/>
      <c r="O10" s="6"/>
      <c r="Q10" s="6">
        <f>Q$9*(B10/100)*PRODUCT('[4]TableA17'!$Y$25:$Y$35)</f>
        <v>185.70374699735297</v>
      </c>
      <c r="R10" s="6">
        <f t="shared" si="4"/>
        <v>59.60890908337871</v>
      </c>
    </row>
    <row r="11" spans="1:18" ht="19.5" customHeight="1">
      <c r="A11" s="28">
        <v>1927</v>
      </c>
      <c r="B11" s="29">
        <f>100*'[4]TableA20'!B$136/AVERAGE('[4]TableA20'!B$119:B$122)</f>
        <v>574.0288406537687</v>
      </c>
      <c r="C11" s="29">
        <f t="shared" si="0"/>
        <v>273.0209314191527</v>
      </c>
      <c r="D11" s="29">
        <f t="shared" si="1"/>
        <v>47.56223243212061</v>
      </c>
      <c r="E11" s="29">
        <f>E10</f>
        <v>71.58427696685743</v>
      </c>
      <c r="F11" s="34">
        <f>F10*((1+TableA2!G12)^5)</f>
        <v>34.04708019582971</v>
      </c>
      <c r="G11" s="34"/>
      <c r="H11" s="34"/>
      <c r="I11" s="31">
        <f>100*'[4]TableA20'!C$136/AVERAGE('[4]TableA20'!C$119:C$122)</f>
        <v>225.09003601440563</v>
      </c>
      <c r="J11" s="31">
        <f>100*'[4]TableA20'!E$136/AVERAGE('[4]TableA20'!E$119:E$122)</f>
        <v>295.8762886597939</v>
      </c>
      <c r="K11" s="31">
        <f t="shared" si="2"/>
        <v>39.21232176384164</v>
      </c>
      <c r="L11" s="32">
        <f t="shared" si="3"/>
        <v>51.54380193211488</v>
      </c>
      <c r="M11" s="6"/>
      <c r="N11" s="6"/>
      <c r="O11" s="6"/>
      <c r="Q11" s="6">
        <f>Q$9*(B11/100)*PRODUCT('[4]TableA17'!$Y$25:$Y$40)</f>
        <v>281.0579485458242</v>
      </c>
      <c r="R11" s="6">
        <f t="shared" si="4"/>
        <v>48.96233928346244</v>
      </c>
    </row>
    <row r="12" spans="1:18" ht="19.5" customHeight="1">
      <c r="A12" s="28">
        <v>1932</v>
      </c>
      <c r="B12" s="29">
        <f>100*'[4]TableA20'!B$141/AVERAGE('[4]TableA20'!B$119:B$122)</f>
        <v>536.8971118800886</v>
      </c>
      <c r="C12" s="29">
        <f t="shared" si="0"/>
        <v>229.1233040700988</v>
      </c>
      <c r="D12" s="29">
        <f t="shared" si="1"/>
        <v>42.6754584817494</v>
      </c>
      <c r="E12" s="29">
        <f>E11</f>
        <v>71.58427696685743</v>
      </c>
      <c r="F12" s="34">
        <f>F11*((1+TableA2!G13)^5)</f>
        <v>30.548918396451743</v>
      </c>
      <c r="G12" s="34"/>
      <c r="H12" s="34"/>
      <c r="I12" s="31">
        <f>100*'[4]TableA20'!C$141/AVERAGE('[4]TableA20'!C$119:C$122)</f>
        <v>306.41288773573933</v>
      </c>
      <c r="J12" s="31">
        <f>100*'[4]TableA20'!E$141/AVERAGE('[4]TableA20'!E$119:E$122)</f>
        <v>252.57731958762892</v>
      </c>
      <c r="K12" s="31">
        <f t="shared" si="2"/>
        <v>57.071062770807764</v>
      </c>
      <c r="L12" s="32">
        <f t="shared" si="3"/>
        <v>47.04389612064814</v>
      </c>
      <c r="M12" s="6"/>
      <c r="N12" s="6"/>
      <c r="O12" s="6"/>
      <c r="Q12" s="6">
        <f>Q$9*(B12/100)*PRODUCT('[4]TableA17'!$Y$25:$Y$45)</f>
        <v>247.28570715204575</v>
      </c>
      <c r="R12" s="6">
        <f t="shared" si="4"/>
        <v>46.05830459510368</v>
      </c>
    </row>
    <row r="13" spans="1:18" ht="19.5" customHeight="1">
      <c r="A13" s="28">
        <v>1937</v>
      </c>
      <c r="B13" s="29">
        <f>100*'[4]TableA20'!B$146/AVERAGE('[4]TableA20'!B$119:B$122)</f>
        <v>616.2850503944285</v>
      </c>
      <c r="C13" s="29">
        <f t="shared" si="0"/>
        <v>242.14701562834614</v>
      </c>
      <c r="D13" s="29">
        <f t="shared" si="1"/>
        <v>39.29139859442796</v>
      </c>
      <c r="E13" s="29">
        <f>E12</f>
        <v>71.58427696685743</v>
      </c>
      <c r="F13" s="34">
        <f>F12*((1+TableA2!G14)^5)</f>
        <v>28.126463593987236</v>
      </c>
      <c r="G13" s="34"/>
      <c r="H13" s="34"/>
      <c r="I13" s="31">
        <f>100*'[4]TableA20'!C$146/AVERAGE('[4]TableA20'!C$119:C$122)</f>
        <v>264.2992680943344</v>
      </c>
      <c r="J13" s="31">
        <f>100*'[4]TableA20'!E$146/AVERAGE('[4]TableA20'!E$119:E$122)</f>
        <v>234.0206185567011</v>
      </c>
      <c r="K13" s="31">
        <f t="shared" si="2"/>
        <v>42.885880149969616</v>
      </c>
      <c r="L13" s="32">
        <f t="shared" si="3"/>
        <v>37.97278846970661</v>
      </c>
      <c r="M13" s="6"/>
      <c r="N13" s="6"/>
      <c r="O13" s="6"/>
      <c r="Q13" s="6">
        <f>Q$9*(B13/100)*PRODUCT('[4]TableA17'!$Y$25:$Y$50)</f>
        <v>267.0148215573537</v>
      </c>
      <c r="R13" s="6">
        <f t="shared" si="4"/>
        <v>43.32651285090586</v>
      </c>
    </row>
    <row r="14" spans="1:18" ht="4.5" customHeight="1">
      <c r="A14" s="35"/>
      <c r="B14" s="23"/>
      <c r="C14" s="23"/>
      <c r="D14" s="23"/>
      <c r="E14" s="23"/>
      <c r="F14" s="24"/>
      <c r="G14" s="24"/>
      <c r="H14" s="24"/>
      <c r="I14" s="25"/>
      <c r="J14" s="25"/>
      <c r="K14" s="25"/>
      <c r="L14" s="36"/>
      <c r="M14" s="6"/>
      <c r="N14" s="6"/>
      <c r="O14" s="6"/>
      <c r="Q14" s="6"/>
      <c r="R14" s="6"/>
    </row>
    <row r="15" spans="1:12" ht="19.5" customHeight="1">
      <c r="A15" s="37" t="s">
        <v>5</v>
      </c>
      <c r="B15" s="40">
        <f>(B9/B7)^(1/40)-1</f>
        <v>0.0006981367083254142</v>
      </c>
      <c r="C15" s="40">
        <f aca="true" t="shared" si="5" ref="C15:L15">(C9/C7)^(1/40)-1</f>
        <v>0.0008716650898308309</v>
      </c>
      <c r="D15" s="40">
        <f t="shared" si="5"/>
        <v>0.00017340731949011534</v>
      </c>
      <c r="E15" s="40">
        <f t="shared" si="5"/>
        <v>0</v>
      </c>
      <c r="F15" s="40">
        <f t="shared" si="5"/>
        <v>0.00017340731949011534</v>
      </c>
      <c r="G15" s="40">
        <f>AVERAGE('[4]TableA12'!$L$60:$L$100)</f>
        <v>0.046153615767939304</v>
      </c>
      <c r="H15" s="40">
        <f aca="true" t="shared" si="6" ref="H15:H20">F15+G15</f>
        <v>0.04632702308742942</v>
      </c>
      <c r="I15" s="40">
        <f t="shared" si="5"/>
        <v>0.01211879685485795</v>
      </c>
      <c r="J15" s="40">
        <f t="shared" si="5"/>
        <v>0.009913088744891052</v>
      </c>
      <c r="K15" s="40">
        <f t="shared" si="5"/>
        <v>0.01141269252693844</v>
      </c>
      <c r="L15" s="44">
        <f t="shared" si="5"/>
        <v>0.009208523228470211</v>
      </c>
    </row>
    <row r="16" spans="1:12" ht="19.5" customHeight="1">
      <c r="A16" s="38" t="s">
        <v>6</v>
      </c>
      <c r="B16" s="43">
        <f>(B13/B9)^(1/25)-1</f>
        <v>0.07545257887418444</v>
      </c>
      <c r="C16" s="43">
        <f aca="true" t="shared" si="7" ref="C16:L16">(C13/C9)^(1/25)-1</f>
        <v>0.036008133144859844</v>
      </c>
      <c r="D16" s="43">
        <f t="shared" si="7"/>
        <v>-0.03667706647801816</v>
      </c>
      <c r="E16" s="43">
        <f t="shared" si="7"/>
        <v>-0.013282784050122842</v>
      </c>
      <c r="F16" s="43">
        <f t="shared" si="7"/>
        <v>-0.04947267697452151</v>
      </c>
      <c r="G16" s="41">
        <f>AVERAGE('[4]TableA11'!$O$26:$O$50)</f>
        <v>0.0777110103733065</v>
      </c>
      <c r="H16" s="43">
        <f t="shared" si="6"/>
        <v>0.02823833339878498</v>
      </c>
      <c r="I16" s="43">
        <f t="shared" si="7"/>
        <v>0.039642053575632774</v>
      </c>
      <c r="J16" s="43">
        <f t="shared" si="7"/>
        <v>0.03459449901729328</v>
      </c>
      <c r="K16" s="43">
        <f t="shared" si="7"/>
        <v>-0.03329809793755767</v>
      </c>
      <c r="L16" s="45">
        <f t="shared" si="7"/>
        <v>-0.03799152157844321</v>
      </c>
    </row>
    <row r="17" spans="1:12" ht="19.5" customHeight="1">
      <c r="A17" s="28" t="s">
        <v>8</v>
      </c>
      <c r="B17" s="41">
        <f>(B10/B9)^(1/10)-1</f>
        <v>0.1203428563117106</v>
      </c>
      <c r="C17" s="41">
        <f aca="true" t="shared" si="8" ref="C17:L17">(C10/C9)^(1/10)-1</f>
        <v>0.07337139312239205</v>
      </c>
      <c r="D17" s="41">
        <f t="shared" si="8"/>
        <v>-0.04192597196893244</v>
      </c>
      <c r="E17" s="41">
        <f t="shared" si="8"/>
        <v>-0.03287688303366265</v>
      </c>
      <c r="F17" s="41">
        <f t="shared" si="8"/>
        <v>-0.0734244597260999</v>
      </c>
      <c r="G17" s="40">
        <f>AVERAGE('[4]TableA11'!$O$26:$O$35)</f>
        <v>0.06690799246471232</v>
      </c>
      <c r="H17" s="40">
        <f t="shared" si="6"/>
        <v>-0.006516467261387576</v>
      </c>
      <c r="I17" s="41">
        <f t="shared" si="8"/>
        <v>0.031235759264759633</v>
      </c>
      <c r="J17" s="41">
        <f t="shared" si="8"/>
        <v>0.02062122643725628</v>
      </c>
      <c r="K17" s="41">
        <f t="shared" si="8"/>
        <v>-0.07953556051609145</v>
      </c>
      <c r="L17" s="46">
        <f t="shared" si="8"/>
        <v>-0.08900992166161403</v>
      </c>
    </row>
    <row r="18" spans="1:12" ht="19.5" customHeight="1">
      <c r="A18" s="28" t="s">
        <v>9</v>
      </c>
      <c r="B18" s="41">
        <f>(B11/B10)^(1/5)-1</f>
        <v>0.13001665379319616</v>
      </c>
      <c r="C18" s="41">
        <f aca="true" t="shared" si="9" ref="C18:L18">(C11/C10)^(1/5)-1</f>
        <v>0.061058077134824806</v>
      </c>
      <c r="D18" s="41">
        <f t="shared" si="9"/>
        <v>-0.061024389708677074</v>
      </c>
      <c r="E18" s="41">
        <f t="shared" si="9"/>
        <v>0</v>
      </c>
      <c r="F18" s="41">
        <f t="shared" si="9"/>
        <v>-0.061024389708677074</v>
      </c>
      <c r="G18" s="41">
        <f>AVERAGE('[4]TableA11'!$O$36:$O$40)</f>
        <v>0.10951350548846302</v>
      </c>
      <c r="H18" s="41">
        <f t="shared" si="6"/>
        <v>0.04848911577978594</v>
      </c>
      <c r="I18" s="41">
        <f t="shared" si="9"/>
        <v>0.10600050588473287</v>
      </c>
      <c r="J18" s="41">
        <f t="shared" si="9"/>
        <v>0.19259460335944945</v>
      </c>
      <c r="K18" s="41">
        <f t="shared" si="9"/>
        <v>-0.021252915014877694</v>
      </c>
      <c r="L18" s="46">
        <f t="shared" si="9"/>
        <v>0.055377900278012815</v>
      </c>
    </row>
    <row r="19" spans="1:12" ht="19.5" customHeight="1">
      <c r="A19" s="28" t="s">
        <v>10</v>
      </c>
      <c r="B19" s="41">
        <f aca="true" t="shared" si="10" ref="B19:L20">(B12/B11)^(1/5)-1</f>
        <v>-0.013285589405840903</v>
      </c>
      <c r="C19" s="41">
        <f t="shared" si="10"/>
        <v>-0.0344502318610711</v>
      </c>
      <c r="D19" s="41">
        <f t="shared" si="10"/>
        <v>-0.021449613209242213</v>
      </c>
      <c r="E19" s="41">
        <f t="shared" si="10"/>
        <v>0</v>
      </c>
      <c r="F19" s="41">
        <f t="shared" si="10"/>
        <v>-0.021449613209242213</v>
      </c>
      <c r="G19" s="41">
        <f>AVERAGE('[4]TableA11'!$O$41:$O$45)</f>
        <v>0.07879460765688664</v>
      </c>
      <c r="H19" s="41">
        <f t="shared" si="6"/>
        <v>0.05734499444764443</v>
      </c>
      <c r="I19" s="41">
        <f t="shared" si="10"/>
        <v>0.06362895469675722</v>
      </c>
      <c r="J19" s="41">
        <f t="shared" si="10"/>
        <v>-0.03114934428929972</v>
      </c>
      <c r="K19" s="41">
        <f t="shared" si="10"/>
        <v>0.07795015789450499</v>
      </c>
      <c r="L19" s="46">
        <f t="shared" si="10"/>
        <v>-0.018104280926334093</v>
      </c>
    </row>
    <row r="20" spans="1:12" ht="19.5" customHeight="1" thickBot="1">
      <c r="A20" s="39" t="s">
        <v>11</v>
      </c>
      <c r="B20" s="42">
        <f t="shared" si="10"/>
        <v>0.027964490886166704</v>
      </c>
      <c r="C20" s="42">
        <f t="shared" si="10"/>
        <v>0.011118301956664522</v>
      </c>
      <c r="D20" s="42">
        <f t="shared" si="10"/>
        <v>-0.01638790938681134</v>
      </c>
      <c r="E20" s="42">
        <f t="shared" si="10"/>
        <v>0</v>
      </c>
      <c r="F20" s="42">
        <f t="shared" si="10"/>
        <v>-0.01638790938681134</v>
      </c>
      <c r="G20" s="42">
        <f>AVERAGE('[4]TableA11'!$O$46:$O$50)</f>
        <v>0.06643095379175817</v>
      </c>
      <c r="H20" s="42">
        <f t="shared" si="6"/>
        <v>0.050043044404946835</v>
      </c>
      <c r="I20" s="42">
        <f t="shared" si="10"/>
        <v>-0.02913736599255734</v>
      </c>
      <c r="J20" s="42">
        <f t="shared" si="10"/>
        <v>-0.015145770003272663</v>
      </c>
      <c r="K20" s="42">
        <f t="shared" si="10"/>
        <v>-0.055548472135938054</v>
      </c>
      <c r="L20" s="47">
        <f t="shared" si="10"/>
        <v>-0.041937500051461574</v>
      </c>
    </row>
    <row r="21" spans="1:12" ht="15.75" thickBot="1" thickTop="1">
      <c r="A21" s="195" t="s">
        <v>109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7"/>
      <c r="L21" s="198"/>
    </row>
    <row r="22" ht="15" thickTop="1"/>
  </sheetData>
  <mergeCells count="16">
    <mergeCell ref="R5:R6"/>
    <mergeCell ref="C5:C6"/>
    <mergeCell ref="D5:D6"/>
    <mergeCell ref="G5:G6"/>
    <mergeCell ref="H5:H6"/>
    <mergeCell ref="Q5:Q6"/>
    <mergeCell ref="A21:L21"/>
    <mergeCell ref="A3:L3"/>
    <mergeCell ref="K5:K6"/>
    <mergeCell ref="L5:L6"/>
    <mergeCell ref="B5:B6"/>
    <mergeCell ref="F5:F6"/>
    <mergeCell ref="B4:L4"/>
    <mergeCell ref="J5:J6"/>
    <mergeCell ref="I5:I6"/>
    <mergeCell ref="E5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9"/>
  <sheetViews>
    <sheetView workbookViewId="0" topLeftCell="A1">
      <selection activeCell="A3" sqref="A3:J147"/>
    </sheetView>
  </sheetViews>
  <sheetFormatPr defaultColWidth="11.5546875" defaultRowHeight="15"/>
  <cols>
    <col min="1" max="1" width="10.77734375" style="0" customWidth="1"/>
    <col min="2" max="10" width="11.6640625" style="0" customWidth="1"/>
    <col min="11" max="13" width="8.77734375" style="0" customWidth="1"/>
    <col min="14" max="30" width="10.77734375" style="0" customWidth="1"/>
    <col min="31" max="16384" width="8.88671875" style="0" customWidth="1"/>
  </cols>
  <sheetData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thickTop="1">
      <c r="A3" s="179" t="s">
        <v>111</v>
      </c>
      <c r="B3" s="181"/>
      <c r="C3" s="181"/>
      <c r="D3" s="181"/>
      <c r="E3" s="181"/>
      <c r="F3" s="181"/>
      <c r="G3" s="181"/>
      <c r="H3" s="181"/>
      <c r="I3" s="181"/>
      <c r="J3" s="200"/>
      <c r="K3" s="16"/>
      <c r="L3" s="16"/>
      <c r="M3" s="16"/>
    </row>
    <row r="4" spans="1:15" ht="18" customHeight="1" thickBot="1">
      <c r="A4" s="51"/>
      <c r="B4" s="142"/>
      <c r="C4" s="142"/>
      <c r="D4" s="142"/>
      <c r="E4" s="142"/>
      <c r="F4" s="142"/>
      <c r="G4" s="142"/>
      <c r="H4" s="142"/>
      <c r="I4" s="142"/>
      <c r="J4" s="159"/>
      <c r="K4" s="13"/>
      <c r="L4" s="13"/>
      <c r="M4" s="13"/>
      <c r="O4" s="21" t="s">
        <v>76</v>
      </c>
    </row>
    <row r="5" spans="1:16" ht="39.75" customHeight="1" thickTop="1">
      <c r="A5" s="52"/>
      <c r="B5" s="145" t="s">
        <v>89</v>
      </c>
      <c r="C5" s="145" t="s">
        <v>85</v>
      </c>
      <c r="D5" s="145" t="s">
        <v>86</v>
      </c>
      <c r="E5" s="145" t="s">
        <v>87</v>
      </c>
      <c r="F5" s="145" t="s">
        <v>90</v>
      </c>
      <c r="G5" s="145" t="s">
        <v>85</v>
      </c>
      <c r="H5" s="145" t="s">
        <v>86</v>
      </c>
      <c r="I5" s="145" t="s">
        <v>87</v>
      </c>
      <c r="J5" s="145" t="s">
        <v>90</v>
      </c>
      <c r="K5" s="5"/>
      <c r="L5" s="5"/>
      <c r="M5" s="5"/>
      <c r="O5" s="168" t="s">
        <v>74</v>
      </c>
      <c r="P5" s="168" t="s">
        <v>75</v>
      </c>
    </row>
    <row r="6" spans="1:16" ht="39.75" customHeight="1" thickBot="1">
      <c r="A6" s="27"/>
      <c r="B6" s="146"/>
      <c r="C6" s="146"/>
      <c r="D6" s="146"/>
      <c r="E6" s="146"/>
      <c r="F6" s="146"/>
      <c r="G6" s="146"/>
      <c r="H6" s="146"/>
      <c r="I6" s="146"/>
      <c r="J6" s="146"/>
      <c r="K6" s="20"/>
      <c r="L6" s="20"/>
      <c r="M6" s="20"/>
      <c r="O6" s="215"/>
      <c r="P6" s="215"/>
    </row>
    <row r="7" spans="1:16" ht="19.5" customHeight="1" thickBot="1" thickTop="1">
      <c r="A7" s="27"/>
      <c r="B7" s="146"/>
      <c r="C7" s="216" t="s">
        <v>88</v>
      </c>
      <c r="D7" s="216"/>
      <c r="E7" s="216"/>
      <c r="F7" s="217"/>
      <c r="G7" s="216" t="s">
        <v>91</v>
      </c>
      <c r="H7" s="216"/>
      <c r="I7" s="216"/>
      <c r="J7" s="217"/>
      <c r="K7" s="20"/>
      <c r="L7" s="20"/>
      <c r="M7" s="20"/>
      <c r="O7" s="20"/>
      <c r="P7" s="20"/>
    </row>
    <row r="8" spans="1:16" ht="19.5" customHeight="1" thickBot="1" thickTop="1">
      <c r="A8" s="53"/>
      <c r="B8" s="218"/>
      <c r="C8" s="50">
        <v>0.45</v>
      </c>
      <c r="D8" s="50">
        <v>0.35</v>
      </c>
      <c r="E8" s="50">
        <v>0.2</v>
      </c>
      <c r="F8" s="50">
        <v>1</v>
      </c>
      <c r="G8" s="50">
        <v>0.35</v>
      </c>
      <c r="H8" s="50">
        <v>0.4</v>
      </c>
      <c r="I8" s="50">
        <v>0.25</v>
      </c>
      <c r="J8" s="50">
        <v>1</v>
      </c>
      <c r="K8" s="20"/>
      <c r="L8" s="20"/>
      <c r="M8" s="20"/>
      <c r="O8" s="20"/>
      <c r="P8" s="20"/>
    </row>
    <row r="9" spans="1:16" ht="19.5" customHeight="1" thickTop="1">
      <c r="A9" s="28">
        <v>1800</v>
      </c>
      <c r="B9" s="79">
        <f>'[4]TableA12'!$G$10</f>
        <v>0.058348179991208615</v>
      </c>
      <c r="C9" s="57">
        <v>0.045</v>
      </c>
      <c r="D9" s="58">
        <f aca="true" t="shared" si="0" ref="D9:D38">(B9-C$8*C9-E$8*E9)/D$8</f>
        <v>0.08599479997488176</v>
      </c>
      <c r="E9" s="58">
        <v>0.04</v>
      </c>
      <c r="F9" s="61">
        <f>C$8*C9+D$8*D9+E$8*E9</f>
        <v>0.05834817999120861</v>
      </c>
      <c r="G9" s="41">
        <f>C9</f>
        <v>0.045</v>
      </c>
      <c r="H9" s="41">
        <f>D9</f>
        <v>0.08599479997488176</v>
      </c>
      <c r="I9" s="64">
        <f>E9</f>
        <v>0.04</v>
      </c>
      <c r="J9" s="49">
        <f>G$8*G9+H$8*H9+I$8*I9</f>
        <v>0.060147919989952704</v>
      </c>
      <c r="K9" s="6"/>
      <c r="L9" s="6"/>
      <c r="M9" s="6"/>
      <c r="O9" s="6">
        <f>B9/((1+AVERAGE('[5]TableD1'!$N$61:$N$101))^40)</f>
        <v>0.06718310789959613</v>
      </c>
      <c r="P9" s="6">
        <f>100*O9/B9</f>
        <v>115.14173691401973</v>
      </c>
    </row>
    <row r="10" spans="1:16" ht="19.5" customHeight="1" hidden="1">
      <c r="A10" s="28">
        <f>A9+1</f>
        <v>1801</v>
      </c>
      <c r="B10" s="80">
        <f>'[4]TableA12'!$G$10</f>
        <v>0.058348179991208615</v>
      </c>
      <c r="C10" s="59">
        <f>C9</f>
        <v>0.045</v>
      </c>
      <c r="D10" s="41">
        <f t="shared" si="0"/>
        <v>0.08599479997488176</v>
      </c>
      <c r="E10" s="41">
        <f>E9</f>
        <v>0.04</v>
      </c>
      <c r="F10" s="62">
        <f aca="true" t="shared" si="1" ref="F10:F73">C$8*C10+D$8*D10+E$8*E10</f>
        <v>0.05834817999120861</v>
      </c>
      <c r="G10" s="41">
        <f aca="true" t="shared" si="2" ref="G10:G73">C10</f>
        <v>0.045</v>
      </c>
      <c r="H10" s="41">
        <f aca="true" t="shared" si="3" ref="H10:H73">D10</f>
        <v>0.08599479997488176</v>
      </c>
      <c r="I10" s="46">
        <f aca="true" t="shared" si="4" ref="I10:I73">E10</f>
        <v>0.04</v>
      </c>
      <c r="J10" s="49">
        <f aca="true" t="shared" si="5" ref="J10:J73">G$8*G10+H$8*H10+I$8*I10</f>
        <v>0.060147919989952704</v>
      </c>
      <c r="K10" s="6"/>
      <c r="L10" s="6"/>
      <c r="M10" s="6"/>
      <c r="O10" s="6"/>
      <c r="P10" s="6"/>
    </row>
    <row r="11" spans="1:16" ht="19.5" customHeight="1" hidden="1">
      <c r="A11" s="28">
        <f aca="true" t="shared" si="6" ref="A11:A74">A10+1</f>
        <v>1802</v>
      </c>
      <c r="B11" s="80">
        <f>'[4]TableA12'!$G$10</f>
        <v>0.058348179991208615</v>
      </c>
      <c r="C11" s="59">
        <f aca="true" t="shared" si="7" ref="C11:E18">C10</f>
        <v>0.045</v>
      </c>
      <c r="D11" s="41">
        <f t="shared" si="0"/>
        <v>0.08599479997488176</v>
      </c>
      <c r="E11" s="41">
        <f t="shared" si="7"/>
        <v>0.04</v>
      </c>
      <c r="F11" s="62">
        <f t="shared" si="1"/>
        <v>0.05834817999120861</v>
      </c>
      <c r="G11" s="41">
        <f t="shared" si="2"/>
        <v>0.045</v>
      </c>
      <c r="H11" s="41">
        <f t="shared" si="3"/>
        <v>0.08599479997488176</v>
      </c>
      <c r="I11" s="46">
        <f t="shared" si="4"/>
        <v>0.04</v>
      </c>
      <c r="J11" s="49">
        <f t="shared" si="5"/>
        <v>0.060147919989952704</v>
      </c>
      <c r="K11" s="6"/>
      <c r="L11" s="6"/>
      <c r="M11" s="6"/>
      <c r="O11" s="6"/>
      <c r="P11" s="6"/>
    </row>
    <row r="12" spans="1:16" ht="19.5" customHeight="1" hidden="1">
      <c r="A12" s="28">
        <f t="shared" si="6"/>
        <v>1803</v>
      </c>
      <c r="B12" s="80">
        <f>'[4]TableA12'!$G$10</f>
        <v>0.058348179991208615</v>
      </c>
      <c r="C12" s="59">
        <f t="shared" si="7"/>
        <v>0.045</v>
      </c>
      <c r="D12" s="41">
        <f t="shared" si="0"/>
        <v>0.08599479997488176</v>
      </c>
      <c r="E12" s="41">
        <f t="shared" si="7"/>
        <v>0.04</v>
      </c>
      <c r="F12" s="62">
        <f t="shared" si="1"/>
        <v>0.05834817999120861</v>
      </c>
      <c r="G12" s="41">
        <f t="shared" si="2"/>
        <v>0.045</v>
      </c>
      <c r="H12" s="41">
        <f t="shared" si="3"/>
        <v>0.08599479997488176</v>
      </c>
      <c r="I12" s="46">
        <f t="shared" si="4"/>
        <v>0.04</v>
      </c>
      <c r="J12" s="49">
        <f t="shared" si="5"/>
        <v>0.060147919989952704</v>
      </c>
      <c r="K12" s="6"/>
      <c r="L12" s="6"/>
      <c r="M12" s="6"/>
      <c r="O12" s="6"/>
      <c r="P12" s="6"/>
    </row>
    <row r="13" spans="1:16" ht="19.5" customHeight="1" hidden="1">
      <c r="A13" s="28">
        <f t="shared" si="6"/>
        <v>1804</v>
      </c>
      <c r="B13" s="80">
        <f>'[4]TableA12'!$G$10</f>
        <v>0.058348179991208615</v>
      </c>
      <c r="C13" s="59">
        <f t="shared" si="7"/>
        <v>0.045</v>
      </c>
      <c r="D13" s="41">
        <f t="shared" si="0"/>
        <v>0.08599479997488176</v>
      </c>
      <c r="E13" s="41">
        <f t="shared" si="7"/>
        <v>0.04</v>
      </c>
      <c r="F13" s="62">
        <f t="shared" si="1"/>
        <v>0.05834817999120861</v>
      </c>
      <c r="G13" s="41">
        <f t="shared" si="2"/>
        <v>0.045</v>
      </c>
      <c r="H13" s="41">
        <f t="shared" si="3"/>
        <v>0.08599479997488176</v>
      </c>
      <c r="I13" s="46">
        <f t="shared" si="4"/>
        <v>0.04</v>
      </c>
      <c r="J13" s="49">
        <f t="shared" si="5"/>
        <v>0.060147919989952704</v>
      </c>
      <c r="K13" s="6"/>
      <c r="L13" s="6"/>
      <c r="M13" s="6"/>
      <c r="O13" s="6"/>
      <c r="P13" s="6"/>
    </row>
    <row r="14" spans="1:16" ht="19.5" customHeight="1" hidden="1">
      <c r="A14" s="28">
        <f t="shared" si="6"/>
        <v>1805</v>
      </c>
      <c r="B14" s="80">
        <f>'[4]TableA12'!$G$10</f>
        <v>0.058348179991208615</v>
      </c>
      <c r="C14" s="59">
        <f t="shared" si="7"/>
        <v>0.045</v>
      </c>
      <c r="D14" s="41">
        <f t="shared" si="0"/>
        <v>0.08599479997488176</v>
      </c>
      <c r="E14" s="41">
        <f t="shared" si="7"/>
        <v>0.04</v>
      </c>
      <c r="F14" s="62">
        <f t="shared" si="1"/>
        <v>0.05834817999120861</v>
      </c>
      <c r="G14" s="41">
        <f t="shared" si="2"/>
        <v>0.045</v>
      </c>
      <c r="H14" s="41">
        <f t="shared" si="3"/>
        <v>0.08599479997488176</v>
      </c>
      <c r="I14" s="46">
        <f t="shared" si="4"/>
        <v>0.04</v>
      </c>
      <c r="J14" s="49">
        <f t="shared" si="5"/>
        <v>0.060147919989952704</v>
      </c>
      <c r="K14" s="6"/>
      <c r="L14" s="6"/>
      <c r="M14" s="6"/>
      <c r="O14" s="6"/>
      <c r="P14" s="6"/>
    </row>
    <row r="15" spans="1:16" ht="19.5" customHeight="1" hidden="1">
      <c r="A15" s="28">
        <f t="shared" si="6"/>
        <v>1806</v>
      </c>
      <c r="B15" s="80">
        <f>'[4]TableA12'!$G$10</f>
        <v>0.058348179991208615</v>
      </c>
      <c r="C15" s="59">
        <f t="shared" si="7"/>
        <v>0.045</v>
      </c>
      <c r="D15" s="41">
        <f t="shared" si="0"/>
        <v>0.08599479997488176</v>
      </c>
      <c r="E15" s="41">
        <f t="shared" si="7"/>
        <v>0.04</v>
      </c>
      <c r="F15" s="62">
        <f t="shared" si="1"/>
        <v>0.05834817999120861</v>
      </c>
      <c r="G15" s="41">
        <f t="shared" si="2"/>
        <v>0.045</v>
      </c>
      <c r="H15" s="41">
        <f t="shared" si="3"/>
        <v>0.08599479997488176</v>
      </c>
      <c r="I15" s="46">
        <f t="shared" si="4"/>
        <v>0.04</v>
      </c>
      <c r="J15" s="49">
        <f t="shared" si="5"/>
        <v>0.060147919989952704</v>
      </c>
      <c r="K15" s="6"/>
      <c r="L15" s="6"/>
      <c r="M15" s="6"/>
      <c r="O15" s="6"/>
      <c r="P15" s="6"/>
    </row>
    <row r="16" spans="1:16" ht="19.5" customHeight="1" hidden="1">
      <c r="A16" s="28">
        <f t="shared" si="6"/>
        <v>1807</v>
      </c>
      <c r="B16" s="80">
        <f>'[4]TableA12'!$G$10</f>
        <v>0.058348179991208615</v>
      </c>
      <c r="C16" s="59">
        <f t="shared" si="7"/>
        <v>0.045</v>
      </c>
      <c r="D16" s="41">
        <f t="shared" si="0"/>
        <v>0.08599479997488176</v>
      </c>
      <c r="E16" s="41">
        <f t="shared" si="7"/>
        <v>0.04</v>
      </c>
      <c r="F16" s="62">
        <f t="shared" si="1"/>
        <v>0.05834817999120861</v>
      </c>
      <c r="G16" s="41">
        <f t="shared" si="2"/>
        <v>0.045</v>
      </c>
      <c r="H16" s="41">
        <f t="shared" si="3"/>
        <v>0.08599479997488176</v>
      </c>
      <c r="I16" s="46">
        <f t="shared" si="4"/>
        <v>0.04</v>
      </c>
      <c r="J16" s="49">
        <f t="shared" si="5"/>
        <v>0.060147919989952704</v>
      </c>
      <c r="K16" s="6"/>
      <c r="L16" s="6"/>
      <c r="M16" s="6"/>
      <c r="O16" s="6"/>
      <c r="P16" s="6"/>
    </row>
    <row r="17" spans="1:16" ht="19.5" customHeight="1" hidden="1">
      <c r="A17" s="28">
        <f t="shared" si="6"/>
        <v>1808</v>
      </c>
      <c r="B17" s="80">
        <f>'[4]TableA12'!$G$10</f>
        <v>0.058348179991208615</v>
      </c>
      <c r="C17" s="59">
        <f t="shared" si="7"/>
        <v>0.045</v>
      </c>
      <c r="D17" s="41">
        <f t="shared" si="0"/>
        <v>0.08599479997488176</v>
      </c>
      <c r="E17" s="41">
        <f t="shared" si="7"/>
        <v>0.04</v>
      </c>
      <c r="F17" s="62">
        <f t="shared" si="1"/>
        <v>0.05834817999120861</v>
      </c>
      <c r="G17" s="41">
        <f t="shared" si="2"/>
        <v>0.045</v>
      </c>
      <c r="H17" s="41">
        <f t="shared" si="3"/>
        <v>0.08599479997488176</v>
      </c>
      <c r="I17" s="46">
        <f t="shared" si="4"/>
        <v>0.04</v>
      </c>
      <c r="J17" s="49">
        <f t="shared" si="5"/>
        <v>0.060147919989952704</v>
      </c>
      <c r="K17" s="6"/>
      <c r="L17" s="6"/>
      <c r="M17" s="6"/>
      <c r="O17" s="6"/>
      <c r="P17" s="6"/>
    </row>
    <row r="18" spans="1:16" ht="19.5" customHeight="1" hidden="1">
      <c r="A18" s="28">
        <f t="shared" si="6"/>
        <v>1809</v>
      </c>
      <c r="B18" s="80">
        <f>'[4]TableA12'!$G$10</f>
        <v>0.058348179991208615</v>
      </c>
      <c r="C18" s="59">
        <f t="shared" si="7"/>
        <v>0.045</v>
      </c>
      <c r="D18" s="41">
        <f t="shared" si="0"/>
        <v>0.08599479997488176</v>
      </c>
      <c r="E18" s="41">
        <f t="shared" si="7"/>
        <v>0.04</v>
      </c>
      <c r="F18" s="62">
        <f t="shared" si="1"/>
        <v>0.05834817999120861</v>
      </c>
      <c r="G18" s="41">
        <f t="shared" si="2"/>
        <v>0.045</v>
      </c>
      <c r="H18" s="41">
        <f t="shared" si="3"/>
        <v>0.08599479997488176</v>
      </c>
      <c r="I18" s="46">
        <f t="shared" si="4"/>
        <v>0.04</v>
      </c>
      <c r="J18" s="49">
        <f t="shared" si="5"/>
        <v>0.060147919989952704</v>
      </c>
      <c r="K18" s="6"/>
      <c r="L18" s="6"/>
      <c r="M18" s="6"/>
      <c r="O18" s="6"/>
      <c r="P18" s="6"/>
    </row>
    <row r="19" spans="1:16" ht="19.5" customHeight="1">
      <c r="A19" s="28">
        <f t="shared" si="6"/>
        <v>1810</v>
      </c>
      <c r="B19" s="80">
        <f>'[4]TableA12'!$G$10</f>
        <v>0.058348179991208615</v>
      </c>
      <c r="C19" s="59">
        <v>0.045</v>
      </c>
      <c r="D19" s="41">
        <f t="shared" si="0"/>
        <v>0.08599479997488176</v>
      </c>
      <c r="E19" s="41">
        <v>0.04</v>
      </c>
      <c r="F19" s="62">
        <f t="shared" si="1"/>
        <v>0.05834817999120861</v>
      </c>
      <c r="G19" s="41">
        <f t="shared" si="2"/>
        <v>0.045</v>
      </c>
      <c r="H19" s="41">
        <f t="shared" si="3"/>
        <v>0.08599479997488176</v>
      </c>
      <c r="I19" s="46">
        <f t="shared" si="4"/>
        <v>0.04</v>
      </c>
      <c r="J19" s="49">
        <f t="shared" si="5"/>
        <v>0.060147919989952704</v>
      </c>
      <c r="K19" s="6"/>
      <c r="L19" s="6"/>
      <c r="M19" s="6"/>
      <c r="O19" s="6"/>
      <c r="P19" s="6"/>
    </row>
    <row r="20" spans="1:16" ht="19.5" customHeight="1" hidden="1">
      <c r="A20" s="28">
        <f t="shared" si="6"/>
        <v>1811</v>
      </c>
      <c r="B20" s="80">
        <f>'[4]TableA12'!$G$10</f>
        <v>0.058348179991208615</v>
      </c>
      <c r="C20" s="59">
        <f>C19</f>
        <v>0.045</v>
      </c>
      <c r="D20" s="41">
        <f t="shared" si="0"/>
        <v>0.08599479997488176</v>
      </c>
      <c r="E20" s="41">
        <f>E19</f>
        <v>0.04</v>
      </c>
      <c r="F20" s="62">
        <f t="shared" si="1"/>
        <v>0.05834817999120861</v>
      </c>
      <c r="G20" s="41">
        <f t="shared" si="2"/>
        <v>0.045</v>
      </c>
      <c r="H20" s="41">
        <f t="shared" si="3"/>
        <v>0.08599479997488176</v>
      </c>
      <c r="I20" s="46">
        <f t="shared" si="4"/>
        <v>0.04</v>
      </c>
      <c r="J20" s="49">
        <f t="shared" si="5"/>
        <v>0.060147919989952704</v>
      </c>
      <c r="K20" s="6"/>
      <c r="L20" s="6"/>
      <c r="M20" s="6"/>
      <c r="O20" s="6"/>
      <c r="P20" s="6"/>
    </row>
    <row r="21" spans="1:16" ht="19.5" customHeight="1" hidden="1">
      <c r="A21" s="28">
        <f t="shared" si="6"/>
        <v>1812</v>
      </c>
      <c r="B21" s="80">
        <f>'[4]TableA12'!$G$10</f>
        <v>0.058348179991208615</v>
      </c>
      <c r="C21" s="59">
        <f aca="true" t="shared" si="8" ref="C21:E28">C20</f>
        <v>0.045</v>
      </c>
      <c r="D21" s="41">
        <f t="shared" si="0"/>
        <v>0.08599479997488176</v>
      </c>
      <c r="E21" s="41">
        <f t="shared" si="8"/>
        <v>0.04</v>
      </c>
      <c r="F21" s="62">
        <f t="shared" si="1"/>
        <v>0.05834817999120861</v>
      </c>
      <c r="G21" s="41">
        <f t="shared" si="2"/>
        <v>0.045</v>
      </c>
      <c r="H21" s="41">
        <f t="shared" si="3"/>
        <v>0.08599479997488176</v>
      </c>
      <c r="I21" s="46">
        <f t="shared" si="4"/>
        <v>0.04</v>
      </c>
      <c r="J21" s="49">
        <f t="shared" si="5"/>
        <v>0.060147919989952704</v>
      </c>
      <c r="K21" s="6"/>
      <c r="L21" s="6"/>
      <c r="M21" s="6"/>
      <c r="O21" s="6"/>
      <c r="P21" s="6"/>
    </row>
    <row r="22" spans="1:16" ht="19.5" customHeight="1" hidden="1">
      <c r="A22" s="28">
        <f t="shared" si="6"/>
        <v>1813</v>
      </c>
      <c r="B22" s="80">
        <f>'[4]TableA12'!$G$10</f>
        <v>0.058348179991208615</v>
      </c>
      <c r="C22" s="59">
        <f t="shared" si="8"/>
        <v>0.045</v>
      </c>
      <c r="D22" s="41">
        <f t="shared" si="0"/>
        <v>0.08599479997488176</v>
      </c>
      <c r="E22" s="41">
        <f t="shared" si="8"/>
        <v>0.04</v>
      </c>
      <c r="F22" s="62">
        <f t="shared" si="1"/>
        <v>0.05834817999120861</v>
      </c>
      <c r="G22" s="41">
        <f t="shared" si="2"/>
        <v>0.045</v>
      </c>
      <c r="H22" s="41">
        <f t="shared" si="3"/>
        <v>0.08599479997488176</v>
      </c>
      <c r="I22" s="46">
        <f t="shared" si="4"/>
        <v>0.04</v>
      </c>
      <c r="J22" s="49">
        <f t="shared" si="5"/>
        <v>0.060147919989952704</v>
      </c>
      <c r="K22" s="6"/>
      <c r="L22" s="6"/>
      <c r="M22" s="6"/>
      <c r="O22" s="6"/>
      <c r="P22" s="6"/>
    </row>
    <row r="23" spans="1:16" ht="19.5" customHeight="1" hidden="1">
      <c r="A23" s="28">
        <f t="shared" si="6"/>
        <v>1814</v>
      </c>
      <c r="B23" s="80">
        <f>'[4]TableA12'!$G$10</f>
        <v>0.058348179991208615</v>
      </c>
      <c r="C23" s="59">
        <f t="shared" si="8"/>
        <v>0.045</v>
      </c>
      <c r="D23" s="41">
        <f t="shared" si="0"/>
        <v>0.08599479997488176</v>
      </c>
      <c r="E23" s="41">
        <f t="shared" si="8"/>
        <v>0.04</v>
      </c>
      <c r="F23" s="62">
        <f t="shared" si="1"/>
        <v>0.05834817999120861</v>
      </c>
      <c r="G23" s="41">
        <f t="shared" si="2"/>
        <v>0.045</v>
      </c>
      <c r="H23" s="41">
        <f t="shared" si="3"/>
        <v>0.08599479997488176</v>
      </c>
      <c r="I23" s="46">
        <f t="shared" si="4"/>
        <v>0.04</v>
      </c>
      <c r="J23" s="49">
        <f t="shared" si="5"/>
        <v>0.060147919989952704</v>
      </c>
      <c r="K23" s="6"/>
      <c r="L23" s="6"/>
      <c r="M23" s="6"/>
      <c r="O23" s="6"/>
      <c r="P23" s="6"/>
    </row>
    <row r="24" spans="1:16" ht="19.5" customHeight="1" hidden="1">
      <c r="A24" s="28">
        <f t="shared" si="6"/>
        <v>1815</v>
      </c>
      <c r="B24" s="80">
        <f>'[4]TableA12'!$G$10</f>
        <v>0.058348179991208615</v>
      </c>
      <c r="C24" s="59">
        <f t="shared" si="8"/>
        <v>0.045</v>
      </c>
      <c r="D24" s="41">
        <f t="shared" si="0"/>
        <v>0.08599479997488176</v>
      </c>
      <c r="E24" s="41">
        <f t="shared" si="8"/>
        <v>0.04</v>
      </c>
      <c r="F24" s="62">
        <f t="shared" si="1"/>
        <v>0.05834817999120861</v>
      </c>
      <c r="G24" s="41">
        <f t="shared" si="2"/>
        <v>0.045</v>
      </c>
      <c r="H24" s="41">
        <f t="shared" si="3"/>
        <v>0.08599479997488176</v>
      </c>
      <c r="I24" s="46">
        <f t="shared" si="4"/>
        <v>0.04</v>
      </c>
      <c r="J24" s="49">
        <f t="shared" si="5"/>
        <v>0.060147919989952704</v>
      </c>
      <c r="K24" s="6"/>
      <c r="L24" s="6"/>
      <c r="M24" s="6"/>
      <c r="O24" s="6"/>
      <c r="P24" s="6"/>
    </row>
    <row r="25" spans="1:16" ht="19.5" customHeight="1" hidden="1">
      <c r="A25" s="28">
        <f t="shared" si="6"/>
        <v>1816</v>
      </c>
      <c r="B25" s="80">
        <f>'[4]TableA12'!$G$10</f>
        <v>0.058348179991208615</v>
      </c>
      <c r="C25" s="59">
        <f t="shared" si="8"/>
        <v>0.045</v>
      </c>
      <c r="D25" s="41">
        <f t="shared" si="0"/>
        <v>0.08599479997488176</v>
      </c>
      <c r="E25" s="41">
        <f t="shared" si="8"/>
        <v>0.04</v>
      </c>
      <c r="F25" s="62">
        <f t="shared" si="1"/>
        <v>0.05834817999120861</v>
      </c>
      <c r="G25" s="41">
        <f t="shared" si="2"/>
        <v>0.045</v>
      </c>
      <c r="H25" s="41">
        <f t="shared" si="3"/>
        <v>0.08599479997488176</v>
      </c>
      <c r="I25" s="46">
        <f t="shared" si="4"/>
        <v>0.04</v>
      </c>
      <c r="J25" s="49">
        <f t="shared" si="5"/>
        <v>0.060147919989952704</v>
      </c>
      <c r="K25" s="6"/>
      <c r="L25" s="6"/>
      <c r="M25" s="6"/>
      <c r="O25" s="6"/>
      <c r="P25" s="6"/>
    </row>
    <row r="26" spans="1:16" ht="19.5" customHeight="1" hidden="1">
      <c r="A26" s="28">
        <f t="shared" si="6"/>
        <v>1817</v>
      </c>
      <c r="B26" s="80">
        <f>'[4]TableA12'!$G$10</f>
        <v>0.058348179991208615</v>
      </c>
      <c r="C26" s="59">
        <f t="shared" si="8"/>
        <v>0.045</v>
      </c>
      <c r="D26" s="41">
        <f t="shared" si="0"/>
        <v>0.08599479997488176</v>
      </c>
      <c r="E26" s="41">
        <f t="shared" si="8"/>
        <v>0.04</v>
      </c>
      <c r="F26" s="62">
        <f t="shared" si="1"/>
        <v>0.05834817999120861</v>
      </c>
      <c r="G26" s="41">
        <f t="shared" si="2"/>
        <v>0.045</v>
      </c>
      <c r="H26" s="41">
        <f t="shared" si="3"/>
        <v>0.08599479997488176</v>
      </c>
      <c r="I26" s="46">
        <f t="shared" si="4"/>
        <v>0.04</v>
      </c>
      <c r="J26" s="49">
        <f t="shared" si="5"/>
        <v>0.060147919989952704</v>
      </c>
      <c r="K26" s="6"/>
      <c r="L26" s="6"/>
      <c r="M26" s="6"/>
      <c r="O26" s="6"/>
      <c r="P26" s="6"/>
    </row>
    <row r="27" spans="1:16" ht="19.5" customHeight="1" hidden="1">
      <c r="A27" s="28">
        <f t="shared" si="6"/>
        <v>1818</v>
      </c>
      <c r="B27" s="80">
        <f>'[4]TableA12'!$G$10</f>
        <v>0.058348179991208615</v>
      </c>
      <c r="C27" s="59">
        <f t="shared" si="8"/>
        <v>0.045</v>
      </c>
      <c r="D27" s="41">
        <f t="shared" si="0"/>
        <v>0.08599479997488176</v>
      </c>
      <c r="E27" s="41">
        <f t="shared" si="8"/>
        <v>0.04</v>
      </c>
      <c r="F27" s="62">
        <f t="shared" si="1"/>
        <v>0.05834817999120861</v>
      </c>
      <c r="G27" s="41">
        <f t="shared" si="2"/>
        <v>0.045</v>
      </c>
      <c r="H27" s="41">
        <f t="shared" si="3"/>
        <v>0.08599479997488176</v>
      </c>
      <c r="I27" s="46">
        <f t="shared" si="4"/>
        <v>0.04</v>
      </c>
      <c r="J27" s="49">
        <f t="shared" si="5"/>
        <v>0.060147919989952704</v>
      </c>
      <c r="K27" s="6"/>
      <c r="L27" s="6"/>
      <c r="M27" s="6"/>
      <c r="O27" s="6"/>
      <c r="P27" s="6"/>
    </row>
    <row r="28" spans="1:16" ht="19.5" customHeight="1" hidden="1">
      <c r="A28" s="28">
        <f t="shared" si="6"/>
        <v>1819</v>
      </c>
      <c r="B28" s="80">
        <f>'[4]TableA12'!$G$10</f>
        <v>0.058348179991208615</v>
      </c>
      <c r="C28" s="59">
        <f t="shared" si="8"/>
        <v>0.045</v>
      </c>
      <c r="D28" s="41">
        <f t="shared" si="0"/>
        <v>0.08599479997488176</v>
      </c>
      <c r="E28" s="41">
        <f t="shared" si="8"/>
        <v>0.04</v>
      </c>
      <c r="F28" s="62">
        <f t="shared" si="1"/>
        <v>0.05834817999120861</v>
      </c>
      <c r="G28" s="41">
        <f t="shared" si="2"/>
        <v>0.045</v>
      </c>
      <c r="H28" s="41">
        <f t="shared" si="3"/>
        <v>0.08599479997488176</v>
      </c>
      <c r="I28" s="46">
        <f t="shared" si="4"/>
        <v>0.04</v>
      </c>
      <c r="J28" s="49">
        <f t="shared" si="5"/>
        <v>0.060147919989952704</v>
      </c>
      <c r="K28" s="6"/>
      <c r="L28" s="6"/>
      <c r="M28" s="6"/>
      <c r="O28" s="6"/>
      <c r="P28" s="6"/>
    </row>
    <row r="29" spans="1:16" ht="19.5" customHeight="1">
      <c r="A29" s="28">
        <f t="shared" si="6"/>
        <v>1820</v>
      </c>
      <c r="B29" s="80">
        <f>'[4]TableA12'!$G$10</f>
        <v>0.058348179991208615</v>
      </c>
      <c r="C29" s="59">
        <v>0.045</v>
      </c>
      <c r="D29" s="41">
        <f t="shared" si="0"/>
        <v>0.08599479997488176</v>
      </c>
      <c r="E29" s="41">
        <v>0.04</v>
      </c>
      <c r="F29" s="62">
        <f t="shared" si="1"/>
        <v>0.05834817999120861</v>
      </c>
      <c r="G29" s="41">
        <f t="shared" si="2"/>
        <v>0.045</v>
      </c>
      <c r="H29" s="41">
        <f t="shared" si="3"/>
        <v>0.08599479997488176</v>
      </c>
      <c r="I29" s="46">
        <f t="shared" si="4"/>
        <v>0.04</v>
      </c>
      <c r="J29" s="49">
        <f t="shared" si="5"/>
        <v>0.060147919989952704</v>
      </c>
      <c r="K29" s="6"/>
      <c r="L29" s="6"/>
      <c r="M29" s="6"/>
      <c r="O29" s="6"/>
      <c r="P29" s="6"/>
    </row>
    <row r="30" spans="1:16" ht="19.5" customHeight="1" hidden="1">
      <c r="A30" s="28">
        <f t="shared" si="6"/>
        <v>1821</v>
      </c>
      <c r="B30" s="80">
        <f>'[4]TableA12'!$G$10</f>
        <v>0.058348179991208615</v>
      </c>
      <c r="C30" s="59">
        <f>C29</f>
        <v>0.045</v>
      </c>
      <c r="D30" s="41">
        <f t="shared" si="0"/>
        <v>0.08599479997488176</v>
      </c>
      <c r="E30" s="41">
        <f>E29</f>
        <v>0.04</v>
      </c>
      <c r="F30" s="62">
        <f t="shared" si="1"/>
        <v>0.05834817999120861</v>
      </c>
      <c r="G30" s="41">
        <f t="shared" si="2"/>
        <v>0.045</v>
      </c>
      <c r="H30" s="41">
        <f t="shared" si="3"/>
        <v>0.08599479997488176</v>
      </c>
      <c r="I30" s="46">
        <f t="shared" si="4"/>
        <v>0.04</v>
      </c>
      <c r="J30" s="49">
        <f t="shared" si="5"/>
        <v>0.060147919989952704</v>
      </c>
      <c r="K30" s="6"/>
      <c r="L30" s="6"/>
      <c r="M30" s="6"/>
      <c r="O30" s="6"/>
      <c r="P30" s="6"/>
    </row>
    <row r="31" spans="1:16" ht="19.5" customHeight="1" hidden="1">
      <c r="A31" s="28">
        <f t="shared" si="6"/>
        <v>1822</v>
      </c>
      <c r="B31" s="80">
        <f>'[4]TableA12'!$G$10</f>
        <v>0.058348179991208615</v>
      </c>
      <c r="C31" s="59">
        <f aca="true" t="shared" si="9" ref="C31:E38">C30</f>
        <v>0.045</v>
      </c>
      <c r="D31" s="41">
        <f t="shared" si="0"/>
        <v>0.08599479997488176</v>
      </c>
      <c r="E31" s="41">
        <f t="shared" si="9"/>
        <v>0.04</v>
      </c>
      <c r="F31" s="62">
        <f t="shared" si="1"/>
        <v>0.05834817999120861</v>
      </c>
      <c r="G31" s="41">
        <f t="shared" si="2"/>
        <v>0.045</v>
      </c>
      <c r="H31" s="41">
        <f t="shared" si="3"/>
        <v>0.08599479997488176</v>
      </c>
      <c r="I31" s="46">
        <f t="shared" si="4"/>
        <v>0.04</v>
      </c>
      <c r="J31" s="49">
        <f t="shared" si="5"/>
        <v>0.060147919989952704</v>
      </c>
      <c r="K31" s="6"/>
      <c r="L31" s="6"/>
      <c r="M31" s="6"/>
      <c r="O31" s="6"/>
      <c r="P31" s="6"/>
    </row>
    <row r="32" spans="1:16" ht="19.5" customHeight="1" hidden="1">
      <c r="A32" s="28">
        <f t="shared" si="6"/>
        <v>1823</v>
      </c>
      <c r="B32" s="80">
        <f>'[4]TableA12'!$G$10</f>
        <v>0.058348179991208615</v>
      </c>
      <c r="C32" s="59">
        <f t="shared" si="9"/>
        <v>0.045</v>
      </c>
      <c r="D32" s="41">
        <f t="shared" si="0"/>
        <v>0.08599479997488176</v>
      </c>
      <c r="E32" s="41">
        <f t="shared" si="9"/>
        <v>0.04</v>
      </c>
      <c r="F32" s="62">
        <f t="shared" si="1"/>
        <v>0.05834817999120861</v>
      </c>
      <c r="G32" s="41">
        <f t="shared" si="2"/>
        <v>0.045</v>
      </c>
      <c r="H32" s="41">
        <f t="shared" si="3"/>
        <v>0.08599479997488176</v>
      </c>
      <c r="I32" s="46">
        <f t="shared" si="4"/>
        <v>0.04</v>
      </c>
      <c r="J32" s="49">
        <f t="shared" si="5"/>
        <v>0.060147919989952704</v>
      </c>
      <c r="K32" s="6"/>
      <c r="L32" s="6"/>
      <c r="M32" s="6"/>
      <c r="O32" s="6"/>
      <c r="P32" s="6"/>
    </row>
    <row r="33" spans="1:16" ht="19.5" customHeight="1" hidden="1">
      <c r="A33" s="28">
        <f t="shared" si="6"/>
        <v>1824</v>
      </c>
      <c r="B33" s="80">
        <f>'[4]TableA12'!$G$10</f>
        <v>0.058348179991208615</v>
      </c>
      <c r="C33" s="59">
        <f t="shared" si="9"/>
        <v>0.045</v>
      </c>
      <c r="D33" s="41">
        <f t="shared" si="0"/>
        <v>0.08599479997488176</v>
      </c>
      <c r="E33" s="41">
        <f t="shared" si="9"/>
        <v>0.04</v>
      </c>
      <c r="F33" s="62">
        <f t="shared" si="1"/>
        <v>0.05834817999120861</v>
      </c>
      <c r="G33" s="41">
        <f t="shared" si="2"/>
        <v>0.045</v>
      </c>
      <c r="H33" s="41">
        <f t="shared" si="3"/>
        <v>0.08599479997488176</v>
      </c>
      <c r="I33" s="46">
        <f t="shared" si="4"/>
        <v>0.04</v>
      </c>
      <c r="J33" s="49">
        <f t="shared" si="5"/>
        <v>0.060147919989952704</v>
      </c>
      <c r="K33" s="6"/>
      <c r="L33" s="6"/>
      <c r="M33" s="6"/>
      <c r="O33" s="6"/>
      <c r="P33" s="6"/>
    </row>
    <row r="34" spans="1:16" ht="19.5" customHeight="1" hidden="1">
      <c r="A34" s="28">
        <f t="shared" si="6"/>
        <v>1825</v>
      </c>
      <c r="B34" s="80">
        <f>'[4]TableA12'!$G$10</f>
        <v>0.058348179991208615</v>
      </c>
      <c r="C34" s="59">
        <f t="shared" si="9"/>
        <v>0.045</v>
      </c>
      <c r="D34" s="41">
        <f t="shared" si="0"/>
        <v>0.08599479997488176</v>
      </c>
      <c r="E34" s="41">
        <f t="shared" si="9"/>
        <v>0.04</v>
      </c>
      <c r="F34" s="62">
        <f t="shared" si="1"/>
        <v>0.05834817999120861</v>
      </c>
      <c r="G34" s="41">
        <f t="shared" si="2"/>
        <v>0.045</v>
      </c>
      <c r="H34" s="41">
        <f t="shared" si="3"/>
        <v>0.08599479997488176</v>
      </c>
      <c r="I34" s="46">
        <f t="shared" si="4"/>
        <v>0.04</v>
      </c>
      <c r="J34" s="49">
        <f t="shared" si="5"/>
        <v>0.060147919989952704</v>
      </c>
      <c r="K34" s="6"/>
      <c r="L34" s="6"/>
      <c r="M34" s="6"/>
      <c r="O34" s="6"/>
      <c r="P34" s="6"/>
    </row>
    <row r="35" spans="1:16" ht="19.5" customHeight="1" hidden="1">
      <c r="A35" s="28">
        <f t="shared" si="6"/>
        <v>1826</v>
      </c>
      <c r="B35" s="80">
        <f>'[4]TableA12'!$G$10</f>
        <v>0.058348179991208615</v>
      </c>
      <c r="C35" s="59">
        <f t="shared" si="9"/>
        <v>0.045</v>
      </c>
      <c r="D35" s="41">
        <f t="shared" si="0"/>
        <v>0.08599479997488176</v>
      </c>
      <c r="E35" s="41">
        <f t="shared" si="9"/>
        <v>0.04</v>
      </c>
      <c r="F35" s="62">
        <f t="shared" si="1"/>
        <v>0.05834817999120861</v>
      </c>
      <c r="G35" s="41">
        <f t="shared" si="2"/>
        <v>0.045</v>
      </c>
      <c r="H35" s="41">
        <f t="shared" si="3"/>
        <v>0.08599479997488176</v>
      </c>
      <c r="I35" s="46">
        <f t="shared" si="4"/>
        <v>0.04</v>
      </c>
      <c r="J35" s="49">
        <f t="shared" si="5"/>
        <v>0.060147919989952704</v>
      </c>
      <c r="K35" s="6"/>
      <c r="L35" s="6"/>
      <c r="M35" s="6"/>
      <c r="O35" s="6"/>
      <c r="P35" s="6"/>
    </row>
    <row r="36" spans="1:16" ht="19.5" customHeight="1" hidden="1">
      <c r="A36" s="28">
        <f t="shared" si="6"/>
        <v>1827</v>
      </c>
      <c r="B36" s="80">
        <f>'[4]TableA12'!$G$10</f>
        <v>0.058348179991208615</v>
      </c>
      <c r="C36" s="59">
        <f t="shared" si="9"/>
        <v>0.045</v>
      </c>
      <c r="D36" s="41">
        <f t="shared" si="0"/>
        <v>0.08599479997488176</v>
      </c>
      <c r="E36" s="41">
        <f t="shared" si="9"/>
        <v>0.04</v>
      </c>
      <c r="F36" s="62">
        <f t="shared" si="1"/>
        <v>0.05834817999120861</v>
      </c>
      <c r="G36" s="41">
        <f t="shared" si="2"/>
        <v>0.045</v>
      </c>
      <c r="H36" s="41">
        <f t="shared" si="3"/>
        <v>0.08599479997488176</v>
      </c>
      <c r="I36" s="46">
        <f t="shared" si="4"/>
        <v>0.04</v>
      </c>
      <c r="J36" s="49">
        <f t="shared" si="5"/>
        <v>0.060147919989952704</v>
      </c>
      <c r="K36" s="6"/>
      <c r="L36" s="6"/>
      <c r="M36" s="6"/>
      <c r="O36" s="6"/>
      <c r="P36" s="6"/>
    </row>
    <row r="37" spans="1:16" ht="19.5" customHeight="1" hidden="1">
      <c r="A37" s="28">
        <f t="shared" si="6"/>
        <v>1828</v>
      </c>
      <c r="B37" s="80">
        <f>'[4]TableA12'!$G$10</f>
        <v>0.058348179991208615</v>
      </c>
      <c r="C37" s="59">
        <f t="shared" si="9"/>
        <v>0.045</v>
      </c>
      <c r="D37" s="41">
        <f t="shared" si="0"/>
        <v>0.08599479997488176</v>
      </c>
      <c r="E37" s="41">
        <f t="shared" si="9"/>
        <v>0.04</v>
      </c>
      <c r="F37" s="62">
        <f t="shared" si="1"/>
        <v>0.05834817999120861</v>
      </c>
      <c r="G37" s="41">
        <f t="shared" si="2"/>
        <v>0.045</v>
      </c>
      <c r="H37" s="41">
        <f t="shared" si="3"/>
        <v>0.08599479997488176</v>
      </c>
      <c r="I37" s="46">
        <f t="shared" si="4"/>
        <v>0.04</v>
      </c>
      <c r="J37" s="49">
        <f t="shared" si="5"/>
        <v>0.060147919989952704</v>
      </c>
      <c r="K37" s="6"/>
      <c r="L37" s="6"/>
      <c r="M37" s="6"/>
      <c r="O37" s="6"/>
      <c r="P37" s="6"/>
    </row>
    <row r="38" spans="1:16" ht="19.5" customHeight="1" hidden="1">
      <c r="A38" s="28">
        <f t="shared" si="6"/>
        <v>1829</v>
      </c>
      <c r="B38" s="80">
        <f>'[4]TableA12'!$G$10</f>
        <v>0.058348179991208615</v>
      </c>
      <c r="C38" s="59">
        <f t="shared" si="9"/>
        <v>0.045</v>
      </c>
      <c r="D38" s="41">
        <f t="shared" si="0"/>
        <v>0.08599479997488176</v>
      </c>
      <c r="E38" s="41">
        <f t="shared" si="9"/>
        <v>0.04</v>
      </c>
      <c r="F38" s="62">
        <f t="shared" si="1"/>
        <v>0.05834817999120861</v>
      </c>
      <c r="G38" s="41">
        <f t="shared" si="2"/>
        <v>0.045</v>
      </c>
      <c r="H38" s="41">
        <f t="shared" si="3"/>
        <v>0.08599479997488176</v>
      </c>
      <c r="I38" s="46">
        <f t="shared" si="4"/>
        <v>0.04</v>
      </c>
      <c r="J38" s="49">
        <f t="shared" si="5"/>
        <v>0.060147919989952704</v>
      </c>
      <c r="K38" s="6"/>
      <c r="L38" s="6"/>
      <c r="M38" s="6"/>
      <c r="O38" s="6"/>
      <c r="P38" s="6"/>
    </row>
    <row r="39" spans="1:16" ht="19.5" customHeight="1">
      <c r="A39" s="28">
        <f t="shared" si="6"/>
        <v>1830</v>
      </c>
      <c r="B39" s="80">
        <f>'[4]TableA12'!$G$20</f>
        <v>0.06196422183162336</v>
      </c>
      <c r="C39" s="59">
        <v>0.045</v>
      </c>
      <c r="D39" s="41">
        <f>0.9*(B39-C$8*C39-E$8*E39)/D$8</f>
        <v>0.08669371328131723</v>
      </c>
      <c r="E39" s="41">
        <v>0.04</v>
      </c>
      <c r="F39" s="62">
        <f t="shared" si="1"/>
        <v>0.05859279964846103</v>
      </c>
      <c r="G39" s="41">
        <f t="shared" si="2"/>
        <v>0.045</v>
      </c>
      <c r="H39" s="41">
        <f t="shared" si="3"/>
        <v>0.08669371328131723</v>
      </c>
      <c r="I39" s="46">
        <f t="shared" si="4"/>
        <v>0.04</v>
      </c>
      <c r="J39" s="49">
        <f t="shared" si="5"/>
        <v>0.060427485312526896</v>
      </c>
      <c r="K39" s="6"/>
      <c r="L39" s="6"/>
      <c r="M39" s="6"/>
      <c r="O39" s="6"/>
      <c r="P39" s="6"/>
    </row>
    <row r="40" spans="1:16" ht="19.5" customHeight="1" hidden="1">
      <c r="A40" s="28">
        <f t="shared" si="6"/>
        <v>1831</v>
      </c>
      <c r="B40" s="80">
        <f>'[4]TableA12'!$G$20</f>
        <v>0.06196422183162336</v>
      </c>
      <c r="C40" s="59">
        <f>C39</f>
        <v>0.045</v>
      </c>
      <c r="D40" s="41">
        <f aca="true" t="shared" si="10" ref="D40:D48">0.9*(B40-C$8*C40-E$8*E40)/D$8</f>
        <v>0.08669371328131723</v>
      </c>
      <c r="E40" s="41">
        <f>E39</f>
        <v>0.04</v>
      </c>
      <c r="F40" s="62">
        <f t="shared" si="1"/>
        <v>0.05859279964846103</v>
      </c>
      <c r="G40" s="41">
        <f t="shared" si="2"/>
        <v>0.045</v>
      </c>
      <c r="H40" s="41">
        <f t="shared" si="3"/>
        <v>0.08669371328131723</v>
      </c>
      <c r="I40" s="46">
        <f t="shared" si="4"/>
        <v>0.04</v>
      </c>
      <c r="J40" s="49">
        <f t="shared" si="5"/>
        <v>0.060427485312526896</v>
      </c>
      <c r="K40" s="6"/>
      <c r="L40" s="6"/>
      <c r="M40" s="6"/>
      <c r="O40" s="6"/>
      <c r="P40" s="6"/>
    </row>
    <row r="41" spans="1:16" ht="19.5" customHeight="1" hidden="1">
      <c r="A41" s="28">
        <f t="shared" si="6"/>
        <v>1832</v>
      </c>
      <c r="B41" s="80">
        <f>'[4]TableA12'!$G$20</f>
        <v>0.06196422183162336</v>
      </c>
      <c r="C41" s="59">
        <f aca="true" t="shared" si="11" ref="C41:E48">C40</f>
        <v>0.045</v>
      </c>
      <c r="D41" s="41">
        <f t="shared" si="10"/>
        <v>0.08669371328131723</v>
      </c>
      <c r="E41" s="41">
        <f t="shared" si="11"/>
        <v>0.04</v>
      </c>
      <c r="F41" s="62">
        <f t="shared" si="1"/>
        <v>0.05859279964846103</v>
      </c>
      <c r="G41" s="41">
        <f t="shared" si="2"/>
        <v>0.045</v>
      </c>
      <c r="H41" s="41">
        <f t="shared" si="3"/>
        <v>0.08669371328131723</v>
      </c>
      <c r="I41" s="46">
        <f t="shared" si="4"/>
        <v>0.04</v>
      </c>
      <c r="J41" s="49">
        <f t="shared" si="5"/>
        <v>0.060427485312526896</v>
      </c>
      <c r="K41" s="6"/>
      <c r="L41" s="6"/>
      <c r="M41" s="6"/>
      <c r="O41" s="6"/>
      <c r="P41" s="6"/>
    </row>
    <row r="42" spans="1:16" ht="19.5" customHeight="1" hidden="1">
      <c r="A42" s="28">
        <f t="shared" si="6"/>
        <v>1833</v>
      </c>
      <c r="B42" s="80">
        <f>'[4]TableA12'!$G$20</f>
        <v>0.06196422183162336</v>
      </c>
      <c r="C42" s="59">
        <f t="shared" si="11"/>
        <v>0.045</v>
      </c>
      <c r="D42" s="41">
        <f t="shared" si="10"/>
        <v>0.08669371328131723</v>
      </c>
      <c r="E42" s="41">
        <f t="shared" si="11"/>
        <v>0.04</v>
      </c>
      <c r="F42" s="62">
        <f t="shared" si="1"/>
        <v>0.05859279964846103</v>
      </c>
      <c r="G42" s="41">
        <f t="shared" si="2"/>
        <v>0.045</v>
      </c>
      <c r="H42" s="41">
        <f t="shared" si="3"/>
        <v>0.08669371328131723</v>
      </c>
      <c r="I42" s="46">
        <f t="shared" si="4"/>
        <v>0.04</v>
      </c>
      <c r="J42" s="49">
        <f t="shared" si="5"/>
        <v>0.060427485312526896</v>
      </c>
      <c r="K42" s="6"/>
      <c r="L42" s="6"/>
      <c r="M42" s="6"/>
      <c r="O42" s="6"/>
      <c r="P42" s="6"/>
    </row>
    <row r="43" spans="1:16" ht="19.5" customHeight="1" hidden="1">
      <c r="A43" s="28">
        <f t="shared" si="6"/>
        <v>1834</v>
      </c>
      <c r="B43" s="80">
        <f>'[4]TableA12'!$G$20</f>
        <v>0.06196422183162336</v>
      </c>
      <c r="C43" s="59">
        <f t="shared" si="11"/>
        <v>0.045</v>
      </c>
      <c r="D43" s="41">
        <f t="shared" si="10"/>
        <v>0.08669371328131723</v>
      </c>
      <c r="E43" s="41">
        <f t="shared" si="11"/>
        <v>0.04</v>
      </c>
      <c r="F43" s="62">
        <f t="shared" si="1"/>
        <v>0.05859279964846103</v>
      </c>
      <c r="G43" s="41">
        <f t="shared" si="2"/>
        <v>0.045</v>
      </c>
      <c r="H43" s="41">
        <f t="shared" si="3"/>
        <v>0.08669371328131723</v>
      </c>
      <c r="I43" s="46">
        <f t="shared" si="4"/>
        <v>0.04</v>
      </c>
      <c r="J43" s="49">
        <f t="shared" si="5"/>
        <v>0.060427485312526896</v>
      </c>
      <c r="K43" s="6"/>
      <c r="L43" s="6"/>
      <c r="M43" s="6"/>
      <c r="O43" s="6"/>
      <c r="P43" s="6"/>
    </row>
    <row r="44" spans="1:16" ht="19.5" customHeight="1" hidden="1">
      <c r="A44" s="28">
        <f t="shared" si="6"/>
        <v>1835</v>
      </c>
      <c r="B44" s="80">
        <f>'[4]TableA12'!$G$20</f>
        <v>0.06196422183162336</v>
      </c>
      <c r="C44" s="59">
        <f t="shared" si="11"/>
        <v>0.045</v>
      </c>
      <c r="D44" s="41">
        <f t="shared" si="10"/>
        <v>0.08669371328131723</v>
      </c>
      <c r="E44" s="41">
        <f t="shared" si="11"/>
        <v>0.04</v>
      </c>
      <c r="F44" s="62">
        <f t="shared" si="1"/>
        <v>0.05859279964846103</v>
      </c>
      <c r="G44" s="41">
        <f t="shared" si="2"/>
        <v>0.045</v>
      </c>
      <c r="H44" s="41">
        <f t="shared" si="3"/>
        <v>0.08669371328131723</v>
      </c>
      <c r="I44" s="46">
        <f t="shared" si="4"/>
        <v>0.04</v>
      </c>
      <c r="J44" s="49">
        <f t="shared" si="5"/>
        <v>0.060427485312526896</v>
      </c>
      <c r="K44" s="6"/>
      <c r="L44" s="6"/>
      <c r="M44" s="6"/>
      <c r="O44" s="6"/>
      <c r="P44" s="6"/>
    </row>
    <row r="45" spans="1:16" ht="19.5" customHeight="1" hidden="1">
      <c r="A45" s="28">
        <f t="shared" si="6"/>
        <v>1836</v>
      </c>
      <c r="B45" s="80">
        <f>'[4]TableA12'!$G$20</f>
        <v>0.06196422183162336</v>
      </c>
      <c r="C45" s="59">
        <f t="shared" si="11"/>
        <v>0.045</v>
      </c>
      <c r="D45" s="41">
        <f t="shared" si="10"/>
        <v>0.08669371328131723</v>
      </c>
      <c r="E45" s="41">
        <f t="shared" si="11"/>
        <v>0.04</v>
      </c>
      <c r="F45" s="62">
        <f t="shared" si="1"/>
        <v>0.05859279964846103</v>
      </c>
      <c r="G45" s="41">
        <f t="shared" si="2"/>
        <v>0.045</v>
      </c>
      <c r="H45" s="41">
        <f t="shared" si="3"/>
        <v>0.08669371328131723</v>
      </c>
      <c r="I45" s="46">
        <f t="shared" si="4"/>
        <v>0.04</v>
      </c>
      <c r="J45" s="49">
        <f t="shared" si="5"/>
        <v>0.060427485312526896</v>
      </c>
      <c r="K45" s="6"/>
      <c r="L45" s="6"/>
      <c r="M45" s="6"/>
      <c r="O45" s="6"/>
      <c r="P45" s="6"/>
    </row>
    <row r="46" spans="1:16" ht="19.5" customHeight="1" hidden="1">
      <c r="A46" s="28">
        <f t="shared" si="6"/>
        <v>1837</v>
      </c>
      <c r="B46" s="80">
        <f>'[4]TableA12'!$G$20</f>
        <v>0.06196422183162336</v>
      </c>
      <c r="C46" s="59">
        <f t="shared" si="11"/>
        <v>0.045</v>
      </c>
      <c r="D46" s="41">
        <f t="shared" si="10"/>
        <v>0.08669371328131723</v>
      </c>
      <c r="E46" s="41">
        <f t="shared" si="11"/>
        <v>0.04</v>
      </c>
      <c r="F46" s="62">
        <f t="shared" si="1"/>
        <v>0.05859279964846103</v>
      </c>
      <c r="G46" s="41">
        <f t="shared" si="2"/>
        <v>0.045</v>
      </c>
      <c r="H46" s="41">
        <f t="shared" si="3"/>
        <v>0.08669371328131723</v>
      </c>
      <c r="I46" s="46">
        <f t="shared" si="4"/>
        <v>0.04</v>
      </c>
      <c r="J46" s="49">
        <f t="shared" si="5"/>
        <v>0.060427485312526896</v>
      </c>
      <c r="K46" s="6"/>
      <c r="L46" s="6"/>
      <c r="M46" s="6"/>
      <c r="O46" s="6"/>
      <c r="P46" s="6"/>
    </row>
    <row r="47" spans="1:16" ht="19.5" customHeight="1" hidden="1">
      <c r="A47" s="28">
        <f t="shared" si="6"/>
        <v>1838</v>
      </c>
      <c r="B47" s="80">
        <f>'[4]TableA12'!$G$20</f>
        <v>0.06196422183162336</v>
      </c>
      <c r="C47" s="59">
        <f t="shared" si="11"/>
        <v>0.045</v>
      </c>
      <c r="D47" s="41">
        <f t="shared" si="10"/>
        <v>0.08669371328131723</v>
      </c>
      <c r="E47" s="41">
        <f t="shared" si="11"/>
        <v>0.04</v>
      </c>
      <c r="F47" s="62">
        <f t="shared" si="1"/>
        <v>0.05859279964846103</v>
      </c>
      <c r="G47" s="41">
        <f t="shared" si="2"/>
        <v>0.045</v>
      </c>
      <c r="H47" s="41">
        <f t="shared" si="3"/>
        <v>0.08669371328131723</v>
      </c>
      <c r="I47" s="46">
        <f t="shared" si="4"/>
        <v>0.04</v>
      </c>
      <c r="J47" s="49">
        <f t="shared" si="5"/>
        <v>0.060427485312526896</v>
      </c>
      <c r="K47" s="6"/>
      <c r="L47" s="6"/>
      <c r="M47" s="6"/>
      <c r="O47" s="6"/>
      <c r="P47" s="6"/>
    </row>
    <row r="48" spans="1:16" ht="19.5" customHeight="1" hidden="1">
      <c r="A48" s="28">
        <f t="shared" si="6"/>
        <v>1839</v>
      </c>
      <c r="B48" s="80">
        <f>'[4]TableA12'!$G$20</f>
        <v>0.06196422183162336</v>
      </c>
      <c r="C48" s="59">
        <f t="shared" si="11"/>
        <v>0.045</v>
      </c>
      <c r="D48" s="41">
        <f t="shared" si="10"/>
        <v>0.08669371328131723</v>
      </c>
      <c r="E48" s="41">
        <f t="shared" si="11"/>
        <v>0.04</v>
      </c>
      <c r="F48" s="62">
        <f t="shared" si="1"/>
        <v>0.05859279964846103</v>
      </c>
      <c r="G48" s="41">
        <f t="shared" si="2"/>
        <v>0.045</v>
      </c>
      <c r="H48" s="41">
        <f t="shared" si="3"/>
        <v>0.08669371328131723</v>
      </c>
      <c r="I48" s="46">
        <f t="shared" si="4"/>
        <v>0.04</v>
      </c>
      <c r="J48" s="49">
        <f t="shared" si="5"/>
        <v>0.060427485312526896</v>
      </c>
      <c r="K48" s="6"/>
      <c r="L48" s="6"/>
      <c r="M48" s="6"/>
      <c r="O48" s="6"/>
      <c r="P48" s="6"/>
    </row>
    <row r="49" spans="1:16" ht="19.5" customHeight="1">
      <c r="A49" s="28">
        <f t="shared" si="6"/>
        <v>1840</v>
      </c>
      <c r="B49" s="80">
        <f>'[4]TableA12'!$G$30</f>
        <v>0.06687819106828168</v>
      </c>
      <c r="C49" s="59">
        <v>0.045</v>
      </c>
      <c r="D49" s="41">
        <f>0.8*(B49-C$8*C49-E$8*E49)/D$8</f>
        <v>0.0882930081560724</v>
      </c>
      <c r="E49" s="41">
        <v>0.04</v>
      </c>
      <c r="F49" s="62">
        <f t="shared" si="1"/>
        <v>0.05915255285462533</v>
      </c>
      <c r="G49" s="41">
        <f t="shared" si="2"/>
        <v>0.045</v>
      </c>
      <c r="H49" s="41">
        <f t="shared" si="3"/>
        <v>0.0882930081560724</v>
      </c>
      <c r="I49" s="46">
        <f t="shared" si="4"/>
        <v>0.04</v>
      </c>
      <c r="J49" s="49">
        <f t="shared" si="5"/>
        <v>0.06106720326242896</v>
      </c>
      <c r="K49" s="6"/>
      <c r="L49" s="6"/>
      <c r="M49" s="6"/>
      <c r="O49" s="6"/>
      <c r="P49" s="6"/>
    </row>
    <row r="50" spans="1:16" ht="19.5" customHeight="1" hidden="1">
      <c r="A50" s="28">
        <f t="shared" si="6"/>
        <v>1841</v>
      </c>
      <c r="B50" s="80">
        <f>'[4]TableA12'!$G$30</f>
        <v>0.06687819106828168</v>
      </c>
      <c r="C50" s="59">
        <f>C49</f>
        <v>0.045</v>
      </c>
      <c r="D50" s="41">
        <f aca="true" t="shared" si="12" ref="D50:D58">0.8*(B50-C$8*C50-E$8*E50)/D$8</f>
        <v>0.0882930081560724</v>
      </c>
      <c r="E50" s="41">
        <f>E49</f>
        <v>0.04</v>
      </c>
      <c r="F50" s="62">
        <f t="shared" si="1"/>
        <v>0.05915255285462533</v>
      </c>
      <c r="G50" s="41">
        <f t="shared" si="2"/>
        <v>0.045</v>
      </c>
      <c r="H50" s="41">
        <f t="shared" si="3"/>
        <v>0.0882930081560724</v>
      </c>
      <c r="I50" s="46">
        <f t="shared" si="4"/>
        <v>0.04</v>
      </c>
      <c r="J50" s="49">
        <f t="shared" si="5"/>
        <v>0.06106720326242896</v>
      </c>
      <c r="K50" s="6"/>
      <c r="L50" s="6"/>
      <c r="M50" s="6"/>
      <c r="O50" s="6"/>
      <c r="P50" s="6"/>
    </row>
    <row r="51" spans="1:16" ht="19.5" customHeight="1" hidden="1">
      <c r="A51" s="28">
        <f t="shared" si="6"/>
        <v>1842</v>
      </c>
      <c r="B51" s="80">
        <f>'[4]TableA12'!$G$30</f>
        <v>0.06687819106828168</v>
      </c>
      <c r="C51" s="59">
        <f aca="true" t="shared" si="13" ref="C51:E58">C50</f>
        <v>0.045</v>
      </c>
      <c r="D51" s="41">
        <f t="shared" si="12"/>
        <v>0.0882930081560724</v>
      </c>
      <c r="E51" s="41">
        <f t="shared" si="13"/>
        <v>0.04</v>
      </c>
      <c r="F51" s="62">
        <f t="shared" si="1"/>
        <v>0.05915255285462533</v>
      </c>
      <c r="G51" s="41">
        <f t="shared" si="2"/>
        <v>0.045</v>
      </c>
      <c r="H51" s="41">
        <f t="shared" si="3"/>
        <v>0.0882930081560724</v>
      </c>
      <c r="I51" s="46">
        <f t="shared" si="4"/>
        <v>0.04</v>
      </c>
      <c r="J51" s="49">
        <f t="shared" si="5"/>
        <v>0.06106720326242896</v>
      </c>
      <c r="K51" s="6"/>
      <c r="L51" s="6"/>
      <c r="M51" s="6"/>
      <c r="O51" s="6"/>
      <c r="P51" s="6"/>
    </row>
    <row r="52" spans="1:16" ht="19.5" customHeight="1" hidden="1">
      <c r="A52" s="28">
        <f t="shared" si="6"/>
        <v>1843</v>
      </c>
      <c r="B52" s="80">
        <f>'[4]TableA12'!$G$30</f>
        <v>0.06687819106828168</v>
      </c>
      <c r="C52" s="59">
        <f t="shared" si="13"/>
        <v>0.045</v>
      </c>
      <c r="D52" s="41">
        <f t="shared" si="12"/>
        <v>0.0882930081560724</v>
      </c>
      <c r="E52" s="41">
        <f t="shared" si="13"/>
        <v>0.04</v>
      </c>
      <c r="F52" s="62">
        <f t="shared" si="1"/>
        <v>0.05915255285462533</v>
      </c>
      <c r="G52" s="41">
        <f t="shared" si="2"/>
        <v>0.045</v>
      </c>
      <c r="H52" s="41">
        <f t="shared" si="3"/>
        <v>0.0882930081560724</v>
      </c>
      <c r="I52" s="46">
        <f t="shared" si="4"/>
        <v>0.04</v>
      </c>
      <c r="J52" s="49">
        <f t="shared" si="5"/>
        <v>0.06106720326242896</v>
      </c>
      <c r="K52" s="6"/>
      <c r="L52" s="6"/>
      <c r="M52" s="6"/>
      <c r="O52" s="6"/>
      <c r="P52" s="6"/>
    </row>
    <row r="53" spans="1:16" ht="19.5" customHeight="1" hidden="1">
      <c r="A53" s="28">
        <f t="shared" si="6"/>
        <v>1844</v>
      </c>
      <c r="B53" s="80">
        <f>'[4]TableA12'!$G$30</f>
        <v>0.06687819106828168</v>
      </c>
      <c r="C53" s="59">
        <f t="shared" si="13"/>
        <v>0.045</v>
      </c>
      <c r="D53" s="41">
        <f t="shared" si="12"/>
        <v>0.0882930081560724</v>
      </c>
      <c r="E53" s="41">
        <f t="shared" si="13"/>
        <v>0.04</v>
      </c>
      <c r="F53" s="62">
        <f t="shared" si="1"/>
        <v>0.05915255285462533</v>
      </c>
      <c r="G53" s="41">
        <f t="shared" si="2"/>
        <v>0.045</v>
      </c>
      <c r="H53" s="41">
        <f t="shared" si="3"/>
        <v>0.0882930081560724</v>
      </c>
      <c r="I53" s="46">
        <f t="shared" si="4"/>
        <v>0.04</v>
      </c>
      <c r="J53" s="49">
        <f t="shared" si="5"/>
        <v>0.06106720326242896</v>
      </c>
      <c r="K53" s="6"/>
      <c r="L53" s="6"/>
      <c r="M53" s="6"/>
      <c r="O53" s="6"/>
      <c r="P53" s="6"/>
    </row>
    <row r="54" spans="1:16" ht="19.5" customHeight="1" hidden="1">
      <c r="A54" s="28">
        <f t="shared" si="6"/>
        <v>1845</v>
      </c>
      <c r="B54" s="80">
        <f>'[4]TableA12'!$G$30</f>
        <v>0.06687819106828168</v>
      </c>
      <c r="C54" s="59">
        <f t="shared" si="13"/>
        <v>0.045</v>
      </c>
      <c r="D54" s="41">
        <f t="shared" si="12"/>
        <v>0.0882930081560724</v>
      </c>
      <c r="E54" s="41">
        <f t="shared" si="13"/>
        <v>0.04</v>
      </c>
      <c r="F54" s="62">
        <f t="shared" si="1"/>
        <v>0.05915255285462533</v>
      </c>
      <c r="G54" s="41">
        <f t="shared" si="2"/>
        <v>0.045</v>
      </c>
      <c r="H54" s="41">
        <f t="shared" si="3"/>
        <v>0.0882930081560724</v>
      </c>
      <c r="I54" s="46">
        <f t="shared" si="4"/>
        <v>0.04</v>
      </c>
      <c r="J54" s="49">
        <f t="shared" si="5"/>
        <v>0.06106720326242896</v>
      </c>
      <c r="K54" s="6"/>
      <c r="L54" s="6"/>
      <c r="M54" s="6"/>
      <c r="O54" s="6"/>
      <c r="P54" s="6"/>
    </row>
    <row r="55" spans="1:16" ht="19.5" customHeight="1" hidden="1">
      <c r="A55" s="28">
        <f t="shared" si="6"/>
        <v>1846</v>
      </c>
      <c r="B55" s="80">
        <f>'[4]TableA12'!$G$30</f>
        <v>0.06687819106828168</v>
      </c>
      <c r="C55" s="59">
        <f t="shared" si="13"/>
        <v>0.045</v>
      </c>
      <c r="D55" s="41">
        <f t="shared" si="12"/>
        <v>0.0882930081560724</v>
      </c>
      <c r="E55" s="41">
        <f t="shared" si="13"/>
        <v>0.04</v>
      </c>
      <c r="F55" s="62">
        <f t="shared" si="1"/>
        <v>0.05915255285462533</v>
      </c>
      <c r="G55" s="41">
        <f t="shared" si="2"/>
        <v>0.045</v>
      </c>
      <c r="H55" s="41">
        <f t="shared" si="3"/>
        <v>0.0882930081560724</v>
      </c>
      <c r="I55" s="46">
        <f t="shared" si="4"/>
        <v>0.04</v>
      </c>
      <c r="J55" s="49">
        <f t="shared" si="5"/>
        <v>0.06106720326242896</v>
      </c>
      <c r="K55" s="6"/>
      <c r="L55" s="6"/>
      <c r="M55" s="6"/>
      <c r="O55" s="6"/>
      <c r="P55" s="6"/>
    </row>
    <row r="56" spans="1:16" ht="19.5" customHeight="1" hidden="1">
      <c r="A56" s="28">
        <f t="shared" si="6"/>
        <v>1847</v>
      </c>
      <c r="B56" s="80">
        <f>'[4]TableA12'!$G$30</f>
        <v>0.06687819106828168</v>
      </c>
      <c r="C56" s="59">
        <f t="shared" si="13"/>
        <v>0.045</v>
      </c>
      <c r="D56" s="41">
        <f t="shared" si="12"/>
        <v>0.0882930081560724</v>
      </c>
      <c r="E56" s="41">
        <f t="shared" si="13"/>
        <v>0.04</v>
      </c>
      <c r="F56" s="62">
        <f t="shared" si="1"/>
        <v>0.05915255285462533</v>
      </c>
      <c r="G56" s="41">
        <f t="shared" si="2"/>
        <v>0.045</v>
      </c>
      <c r="H56" s="41">
        <f t="shared" si="3"/>
        <v>0.0882930081560724</v>
      </c>
      <c r="I56" s="46">
        <f t="shared" si="4"/>
        <v>0.04</v>
      </c>
      <c r="J56" s="49">
        <f t="shared" si="5"/>
        <v>0.06106720326242896</v>
      </c>
      <c r="K56" s="6"/>
      <c r="L56" s="6"/>
      <c r="M56" s="6"/>
      <c r="O56" s="6"/>
      <c r="P56" s="6"/>
    </row>
    <row r="57" spans="1:16" ht="19.5" customHeight="1" hidden="1">
      <c r="A57" s="28">
        <f t="shared" si="6"/>
        <v>1848</v>
      </c>
      <c r="B57" s="80">
        <f>'[4]TableA12'!$G$30</f>
        <v>0.06687819106828168</v>
      </c>
      <c r="C57" s="59">
        <f t="shared" si="13"/>
        <v>0.045</v>
      </c>
      <c r="D57" s="41">
        <f t="shared" si="12"/>
        <v>0.0882930081560724</v>
      </c>
      <c r="E57" s="41">
        <f t="shared" si="13"/>
        <v>0.04</v>
      </c>
      <c r="F57" s="62">
        <f t="shared" si="1"/>
        <v>0.05915255285462533</v>
      </c>
      <c r="G57" s="41">
        <f t="shared" si="2"/>
        <v>0.045</v>
      </c>
      <c r="H57" s="41">
        <f t="shared" si="3"/>
        <v>0.0882930081560724</v>
      </c>
      <c r="I57" s="46">
        <f t="shared" si="4"/>
        <v>0.04</v>
      </c>
      <c r="J57" s="49">
        <f t="shared" si="5"/>
        <v>0.06106720326242896</v>
      </c>
      <c r="K57" s="6"/>
      <c r="L57" s="6"/>
      <c r="M57" s="6"/>
      <c r="O57" s="6"/>
      <c r="P57" s="6"/>
    </row>
    <row r="58" spans="1:16" ht="19.5" customHeight="1" hidden="1">
      <c r="A58" s="28">
        <f t="shared" si="6"/>
        <v>1849</v>
      </c>
      <c r="B58" s="80">
        <f>'[4]TableA12'!$G$30</f>
        <v>0.06687819106828168</v>
      </c>
      <c r="C58" s="59">
        <f t="shared" si="13"/>
        <v>0.045</v>
      </c>
      <c r="D58" s="41">
        <f t="shared" si="12"/>
        <v>0.0882930081560724</v>
      </c>
      <c r="E58" s="41">
        <f t="shared" si="13"/>
        <v>0.04</v>
      </c>
      <c r="F58" s="62">
        <f t="shared" si="1"/>
        <v>0.05915255285462533</v>
      </c>
      <c r="G58" s="41">
        <f t="shared" si="2"/>
        <v>0.045</v>
      </c>
      <c r="H58" s="41">
        <f t="shared" si="3"/>
        <v>0.0882930081560724</v>
      </c>
      <c r="I58" s="46">
        <f t="shared" si="4"/>
        <v>0.04</v>
      </c>
      <c r="J58" s="49">
        <f t="shared" si="5"/>
        <v>0.06106720326242896</v>
      </c>
      <c r="K58" s="6"/>
      <c r="L58" s="6"/>
      <c r="M58" s="6"/>
      <c r="O58" s="6"/>
      <c r="P58" s="6"/>
    </row>
    <row r="59" spans="1:16" ht="19.5" customHeight="1">
      <c r="A59" s="28">
        <f t="shared" si="6"/>
        <v>1850</v>
      </c>
      <c r="B59" s="80">
        <f>'[4]TableA12'!$G$40</f>
        <v>0.07806049713048697</v>
      </c>
      <c r="C59" s="59">
        <v>0.045</v>
      </c>
      <c r="D59" s="41">
        <f>0.7*(B59-C$8*C59-E$8*E59)/D$8</f>
        <v>0.09962099426097394</v>
      </c>
      <c r="E59" s="41">
        <v>0.04</v>
      </c>
      <c r="F59" s="62">
        <f t="shared" si="1"/>
        <v>0.06311734799134089</v>
      </c>
      <c r="G59" s="41">
        <f t="shared" si="2"/>
        <v>0.045</v>
      </c>
      <c r="H59" s="41">
        <f t="shared" si="3"/>
        <v>0.09962099426097394</v>
      </c>
      <c r="I59" s="46">
        <f t="shared" si="4"/>
        <v>0.04</v>
      </c>
      <c r="J59" s="49">
        <f t="shared" si="5"/>
        <v>0.06559839770438958</v>
      </c>
      <c r="K59" s="6"/>
      <c r="L59" s="6"/>
      <c r="M59" s="6"/>
      <c r="O59" s="6"/>
      <c r="P59" s="6"/>
    </row>
    <row r="60" spans="1:16" ht="19.5" customHeight="1" hidden="1">
      <c r="A60" s="28">
        <f t="shared" si="6"/>
        <v>1851</v>
      </c>
      <c r="B60" s="80">
        <f>'[4]TableA12'!$G$40</f>
        <v>0.07806049713048697</v>
      </c>
      <c r="C60" s="59">
        <f>C59</f>
        <v>0.045</v>
      </c>
      <c r="D60" s="41">
        <f aca="true" t="shared" si="14" ref="D60:D78">0.7*(B60-C$8*C60-E$8*E60)/D$8</f>
        <v>0.09962099426097394</v>
      </c>
      <c r="E60" s="41">
        <f>E59</f>
        <v>0.04</v>
      </c>
      <c r="F60" s="62">
        <f t="shared" si="1"/>
        <v>0.06311734799134089</v>
      </c>
      <c r="G60" s="41">
        <f t="shared" si="2"/>
        <v>0.045</v>
      </c>
      <c r="H60" s="41">
        <f t="shared" si="3"/>
        <v>0.09962099426097394</v>
      </c>
      <c r="I60" s="46">
        <f t="shared" si="4"/>
        <v>0.04</v>
      </c>
      <c r="J60" s="49">
        <f t="shared" si="5"/>
        <v>0.06559839770438958</v>
      </c>
      <c r="K60" s="6"/>
      <c r="L60" s="6"/>
      <c r="M60" s="6"/>
      <c r="O60" s="6"/>
      <c r="P60" s="6"/>
    </row>
    <row r="61" spans="1:16" ht="19.5" customHeight="1" hidden="1">
      <c r="A61" s="28">
        <f t="shared" si="6"/>
        <v>1852</v>
      </c>
      <c r="B61" s="80">
        <f>'[4]TableA12'!$G$40</f>
        <v>0.07806049713048697</v>
      </c>
      <c r="C61" s="59">
        <f aca="true" t="shared" si="15" ref="C61:E68">C60</f>
        <v>0.045</v>
      </c>
      <c r="D61" s="41">
        <f t="shared" si="14"/>
        <v>0.09962099426097394</v>
      </c>
      <c r="E61" s="41">
        <f t="shared" si="15"/>
        <v>0.04</v>
      </c>
      <c r="F61" s="62">
        <f t="shared" si="1"/>
        <v>0.06311734799134089</v>
      </c>
      <c r="G61" s="41">
        <f t="shared" si="2"/>
        <v>0.045</v>
      </c>
      <c r="H61" s="41">
        <f t="shared" si="3"/>
        <v>0.09962099426097394</v>
      </c>
      <c r="I61" s="46">
        <f t="shared" si="4"/>
        <v>0.04</v>
      </c>
      <c r="J61" s="49">
        <f t="shared" si="5"/>
        <v>0.06559839770438958</v>
      </c>
      <c r="K61" s="6"/>
      <c r="L61" s="6"/>
      <c r="M61" s="6"/>
      <c r="O61" s="6"/>
      <c r="P61" s="6"/>
    </row>
    <row r="62" spans="1:16" ht="19.5" customHeight="1" hidden="1">
      <c r="A62" s="28">
        <f t="shared" si="6"/>
        <v>1853</v>
      </c>
      <c r="B62" s="80">
        <f>'[4]TableA12'!$G$40</f>
        <v>0.07806049713048697</v>
      </c>
      <c r="C62" s="59">
        <f t="shared" si="15"/>
        <v>0.045</v>
      </c>
      <c r="D62" s="41">
        <f t="shared" si="14"/>
        <v>0.09962099426097394</v>
      </c>
      <c r="E62" s="41">
        <f t="shared" si="15"/>
        <v>0.04</v>
      </c>
      <c r="F62" s="62">
        <f t="shared" si="1"/>
        <v>0.06311734799134089</v>
      </c>
      <c r="G62" s="41">
        <f t="shared" si="2"/>
        <v>0.045</v>
      </c>
      <c r="H62" s="41">
        <f t="shared" si="3"/>
        <v>0.09962099426097394</v>
      </c>
      <c r="I62" s="46">
        <f t="shared" si="4"/>
        <v>0.04</v>
      </c>
      <c r="J62" s="49">
        <f t="shared" si="5"/>
        <v>0.06559839770438958</v>
      </c>
      <c r="K62" s="6"/>
      <c r="L62" s="6"/>
      <c r="M62" s="6"/>
      <c r="O62" s="6"/>
      <c r="P62" s="6"/>
    </row>
    <row r="63" spans="1:16" ht="19.5" customHeight="1" hidden="1">
      <c r="A63" s="28">
        <f t="shared" si="6"/>
        <v>1854</v>
      </c>
      <c r="B63" s="80">
        <f>'[4]TableA12'!$G$40</f>
        <v>0.07806049713048697</v>
      </c>
      <c r="C63" s="59">
        <f t="shared" si="15"/>
        <v>0.045</v>
      </c>
      <c r="D63" s="41">
        <f t="shared" si="14"/>
        <v>0.09962099426097394</v>
      </c>
      <c r="E63" s="41">
        <f t="shared" si="15"/>
        <v>0.04</v>
      </c>
      <c r="F63" s="62">
        <f t="shared" si="1"/>
        <v>0.06311734799134089</v>
      </c>
      <c r="G63" s="41">
        <f t="shared" si="2"/>
        <v>0.045</v>
      </c>
      <c r="H63" s="41">
        <f t="shared" si="3"/>
        <v>0.09962099426097394</v>
      </c>
      <c r="I63" s="46">
        <f t="shared" si="4"/>
        <v>0.04</v>
      </c>
      <c r="J63" s="49">
        <f t="shared" si="5"/>
        <v>0.06559839770438958</v>
      </c>
      <c r="K63" s="6"/>
      <c r="L63" s="6"/>
      <c r="M63" s="6"/>
      <c r="O63" s="6"/>
      <c r="P63" s="6"/>
    </row>
    <row r="64" spans="1:16" ht="19.5" customHeight="1" hidden="1">
      <c r="A64" s="28">
        <f t="shared" si="6"/>
        <v>1855</v>
      </c>
      <c r="B64" s="80">
        <f>'[4]TableA12'!$G$40</f>
        <v>0.07806049713048697</v>
      </c>
      <c r="C64" s="59">
        <f t="shared" si="15"/>
        <v>0.045</v>
      </c>
      <c r="D64" s="41">
        <f t="shared" si="14"/>
        <v>0.09962099426097394</v>
      </c>
      <c r="E64" s="41">
        <f t="shared" si="15"/>
        <v>0.04</v>
      </c>
      <c r="F64" s="62">
        <f t="shared" si="1"/>
        <v>0.06311734799134089</v>
      </c>
      <c r="G64" s="41">
        <f t="shared" si="2"/>
        <v>0.045</v>
      </c>
      <c r="H64" s="41">
        <f t="shared" si="3"/>
        <v>0.09962099426097394</v>
      </c>
      <c r="I64" s="46">
        <f t="shared" si="4"/>
        <v>0.04</v>
      </c>
      <c r="J64" s="49">
        <f t="shared" si="5"/>
        <v>0.06559839770438958</v>
      </c>
      <c r="K64" s="6"/>
      <c r="L64" s="6"/>
      <c r="M64" s="6"/>
      <c r="O64" s="6"/>
      <c r="P64" s="6"/>
    </row>
    <row r="65" spans="1:16" ht="19.5" customHeight="1" hidden="1">
      <c r="A65" s="28">
        <f t="shared" si="6"/>
        <v>1856</v>
      </c>
      <c r="B65" s="80">
        <f>'[4]TableA12'!$G$40</f>
        <v>0.07806049713048697</v>
      </c>
      <c r="C65" s="59">
        <f t="shared" si="15"/>
        <v>0.045</v>
      </c>
      <c r="D65" s="41">
        <f t="shared" si="14"/>
        <v>0.09962099426097394</v>
      </c>
      <c r="E65" s="41">
        <f t="shared" si="15"/>
        <v>0.04</v>
      </c>
      <c r="F65" s="62">
        <f t="shared" si="1"/>
        <v>0.06311734799134089</v>
      </c>
      <c r="G65" s="41">
        <f t="shared" si="2"/>
        <v>0.045</v>
      </c>
      <c r="H65" s="41">
        <f t="shared" si="3"/>
        <v>0.09962099426097394</v>
      </c>
      <c r="I65" s="46">
        <f t="shared" si="4"/>
        <v>0.04</v>
      </c>
      <c r="J65" s="49">
        <f t="shared" si="5"/>
        <v>0.06559839770438958</v>
      </c>
      <c r="K65" s="6"/>
      <c r="L65" s="6"/>
      <c r="M65" s="6"/>
      <c r="O65" s="6"/>
      <c r="P65" s="6"/>
    </row>
    <row r="66" spans="1:16" ht="19.5" customHeight="1" hidden="1">
      <c r="A66" s="28">
        <f t="shared" si="6"/>
        <v>1857</v>
      </c>
      <c r="B66" s="80">
        <f>'[4]TableA12'!$G$40</f>
        <v>0.07806049713048697</v>
      </c>
      <c r="C66" s="59">
        <f t="shared" si="15"/>
        <v>0.045</v>
      </c>
      <c r="D66" s="41">
        <f t="shared" si="14"/>
        <v>0.09962099426097394</v>
      </c>
      <c r="E66" s="41">
        <f t="shared" si="15"/>
        <v>0.04</v>
      </c>
      <c r="F66" s="62">
        <f t="shared" si="1"/>
        <v>0.06311734799134089</v>
      </c>
      <c r="G66" s="41">
        <f t="shared" si="2"/>
        <v>0.045</v>
      </c>
      <c r="H66" s="41">
        <f t="shared" si="3"/>
        <v>0.09962099426097394</v>
      </c>
      <c r="I66" s="46">
        <f t="shared" si="4"/>
        <v>0.04</v>
      </c>
      <c r="J66" s="49">
        <f t="shared" si="5"/>
        <v>0.06559839770438958</v>
      </c>
      <c r="K66" s="6"/>
      <c r="L66" s="6"/>
      <c r="M66" s="6"/>
      <c r="O66" s="6"/>
      <c r="P66" s="6"/>
    </row>
    <row r="67" spans="1:16" ht="19.5" customHeight="1" hidden="1">
      <c r="A67" s="28">
        <f t="shared" si="6"/>
        <v>1858</v>
      </c>
      <c r="B67" s="80">
        <f>'[4]TableA12'!$G$40</f>
        <v>0.07806049713048697</v>
      </c>
      <c r="C67" s="59">
        <f t="shared" si="15"/>
        <v>0.045</v>
      </c>
      <c r="D67" s="41">
        <f t="shared" si="14"/>
        <v>0.09962099426097394</v>
      </c>
      <c r="E67" s="41">
        <f t="shared" si="15"/>
        <v>0.04</v>
      </c>
      <c r="F67" s="62">
        <f t="shared" si="1"/>
        <v>0.06311734799134089</v>
      </c>
      <c r="G67" s="41">
        <f t="shared" si="2"/>
        <v>0.045</v>
      </c>
      <c r="H67" s="41">
        <f t="shared" si="3"/>
        <v>0.09962099426097394</v>
      </c>
      <c r="I67" s="46">
        <f t="shared" si="4"/>
        <v>0.04</v>
      </c>
      <c r="J67" s="49">
        <f t="shared" si="5"/>
        <v>0.06559839770438958</v>
      </c>
      <c r="K67" s="6"/>
      <c r="L67" s="6"/>
      <c r="M67" s="6"/>
      <c r="O67" s="6"/>
      <c r="P67" s="6"/>
    </row>
    <row r="68" spans="1:16" ht="19.5" customHeight="1" hidden="1">
      <c r="A68" s="28">
        <f t="shared" si="6"/>
        <v>1859</v>
      </c>
      <c r="B68" s="80">
        <f>'[4]TableA12'!$G$40</f>
        <v>0.07806049713048697</v>
      </c>
      <c r="C68" s="59">
        <f t="shared" si="15"/>
        <v>0.045</v>
      </c>
      <c r="D68" s="41">
        <f t="shared" si="14"/>
        <v>0.09962099426097394</v>
      </c>
      <c r="E68" s="41">
        <f t="shared" si="15"/>
        <v>0.04</v>
      </c>
      <c r="F68" s="62">
        <f t="shared" si="1"/>
        <v>0.06311734799134089</v>
      </c>
      <c r="G68" s="41">
        <f t="shared" si="2"/>
        <v>0.045</v>
      </c>
      <c r="H68" s="41">
        <f t="shared" si="3"/>
        <v>0.09962099426097394</v>
      </c>
      <c r="I68" s="46">
        <f t="shared" si="4"/>
        <v>0.04</v>
      </c>
      <c r="J68" s="49">
        <f t="shared" si="5"/>
        <v>0.06559839770438958</v>
      </c>
      <c r="K68" s="6"/>
      <c r="L68" s="6"/>
      <c r="M68" s="6"/>
      <c r="O68" s="6"/>
      <c r="P68" s="6"/>
    </row>
    <row r="69" spans="1:16" ht="19.5" customHeight="1">
      <c r="A69" s="28">
        <f t="shared" si="6"/>
        <v>1860</v>
      </c>
      <c r="B69" s="80">
        <f>'[4]TableA12'!$G$50</f>
        <v>0.0733048099537396</v>
      </c>
      <c r="C69" s="59">
        <v>0.045</v>
      </c>
      <c r="D69" s="41">
        <f t="shared" si="14"/>
        <v>0.09010961990747919</v>
      </c>
      <c r="E69" s="41">
        <v>0.04</v>
      </c>
      <c r="F69" s="62">
        <f t="shared" si="1"/>
        <v>0.05978836696761771</v>
      </c>
      <c r="G69" s="41">
        <f t="shared" si="2"/>
        <v>0.045</v>
      </c>
      <c r="H69" s="41">
        <f t="shared" si="3"/>
        <v>0.09010961990747919</v>
      </c>
      <c r="I69" s="46">
        <f t="shared" si="4"/>
        <v>0.04</v>
      </c>
      <c r="J69" s="49">
        <f t="shared" si="5"/>
        <v>0.06179384796299168</v>
      </c>
      <c r="K69" s="6"/>
      <c r="L69" s="6"/>
      <c r="M69" s="6"/>
      <c r="O69" s="6"/>
      <c r="P69" s="6"/>
    </row>
    <row r="70" spans="1:16" ht="19.5" customHeight="1" hidden="1">
      <c r="A70" s="28">
        <f t="shared" si="6"/>
        <v>1861</v>
      </c>
      <c r="B70" s="80">
        <f>'[4]TableA12'!$G$50</f>
        <v>0.0733048099537396</v>
      </c>
      <c r="C70" s="59">
        <f>C69</f>
        <v>0.045</v>
      </c>
      <c r="D70" s="41">
        <f t="shared" si="14"/>
        <v>0.09010961990747919</v>
      </c>
      <c r="E70" s="41">
        <f>E69</f>
        <v>0.04</v>
      </c>
      <c r="F70" s="62">
        <f t="shared" si="1"/>
        <v>0.05978836696761771</v>
      </c>
      <c r="G70" s="41">
        <f t="shared" si="2"/>
        <v>0.045</v>
      </c>
      <c r="H70" s="41">
        <f t="shared" si="3"/>
        <v>0.09010961990747919</v>
      </c>
      <c r="I70" s="46">
        <f t="shared" si="4"/>
        <v>0.04</v>
      </c>
      <c r="J70" s="49">
        <f t="shared" si="5"/>
        <v>0.06179384796299168</v>
      </c>
      <c r="K70" s="6"/>
      <c r="L70" s="6"/>
      <c r="M70" s="6"/>
      <c r="O70" s="6"/>
      <c r="P70" s="6"/>
    </row>
    <row r="71" spans="1:16" ht="19.5" customHeight="1" hidden="1">
      <c r="A71" s="28">
        <f t="shared" si="6"/>
        <v>1862</v>
      </c>
      <c r="B71" s="80">
        <f>'[4]TableA12'!$G$50</f>
        <v>0.0733048099537396</v>
      </c>
      <c r="C71" s="59">
        <f aca="true" t="shared" si="16" ref="C71:E78">C70</f>
        <v>0.045</v>
      </c>
      <c r="D71" s="41">
        <f t="shared" si="14"/>
        <v>0.09010961990747919</v>
      </c>
      <c r="E71" s="41">
        <f t="shared" si="16"/>
        <v>0.04</v>
      </c>
      <c r="F71" s="62">
        <f t="shared" si="1"/>
        <v>0.05978836696761771</v>
      </c>
      <c r="G71" s="41">
        <f t="shared" si="2"/>
        <v>0.045</v>
      </c>
      <c r="H71" s="41">
        <f t="shared" si="3"/>
        <v>0.09010961990747919</v>
      </c>
      <c r="I71" s="46">
        <f t="shared" si="4"/>
        <v>0.04</v>
      </c>
      <c r="J71" s="49">
        <f t="shared" si="5"/>
        <v>0.06179384796299168</v>
      </c>
      <c r="K71" s="6"/>
      <c r="L71" s="6"/>
      <c r="M71" s="6"/>
      <c r="O71" s="6"/>
      <c r="P71" s="6"/>
    </row>
    <row r="72" spans="1:16" ht="19.5" customHeight="1" hidden="1">
      <c r="A72" s="28">
        <f t="shared" si="6"/>
        <v>1863</v>
      </c>
      <c r="B72" s="80">
        <f>'[4]TableA12'!$G$50</f>
        <v>0.0733048099537396</v>
      </c>
      <c r="C72" s="59">
        <f t="shared" si="16"/>
        <v>0.045</v>
      </c>
      <c r="D72" s="41">
        <f t="shared" si="14"/>
        <v>0.09010961990747919</v>
      </c>
      <c r="E72" s="41">
        <f t="shared" si="16"/>
        <v>0.04</v>
      </c>
      <c r="F72" s="62">
        <f t="shared" si="1"/>
        <v>0.05978836696761771</v>
      </c>
      <c r="G72" s="41">
        <f t="shared" si="2"/>
        <v>0.045</v>
      </c>
      <c r="H72" s="41">
        <f t="shared" si="3"/>
        <v>0.09010961990747919</v>
      </c>
      <c r="I72" s="46">
        <f t="shared" si="4"/>
        <v>0.04</v>
      </c>
      <c r="J72" s="49">
        <f t="shared" si="5"/>
        <v>0.06179384796299168</v>
      </c>
      <c r="K72" s="6"/>
      <c r="L72" s="6"/>
      <c r="M72" s="6"/>
      <c r="O72" s="6"/>
      <c r="P72" s="6"/>
    </row>
    <row r="73" spans="1:16" ht="19.5" customHeight="1" hidden="1">
      <c r="A73" s="28">
        <f t="shared" si="6"/>
        <v>1864</v>
      </c>
      <c r="B73" s="80">
        <f>'[4]TableA12'!$G$50</f>
        <v>0.0733048099537396</v>
      </c>
      <c r="C73" s="59">
        <f t="shared" si="16"/>
        <v>0.045</v>
      </c>
      <c r="D73" s="41">
        <f t="shared" si="14"/>
        <v>0.09010961990747919</v>
      </c>
      <c r="E73" s="41">
        <f t="shared" si="16"/>
        <v>0.04</v>
      </c>
      <c r="F73" s="62">
        <f t="shared" si="1"/>
        <v>0.05978836696761771</v>
      </c>
      <c r="G73" s="41">
        <f t="shared" si="2"/>
        <v>0.045</v>
      </c>
      <c r="H73" s="41">
        <f t="shared" si="3"/>
        <v>0.09010961990747919</v>
      </c>
      <c r="I73" s="46">
        <f t="shared" si="4"/>
        <v>0.04</v>
      </c>
      <c r="J73" s="49">
        <f t="shared" si="5"/>
        <v>0.06179384796299168</v>
      </c>
      <c r="K73" s="6"/>
      <c r="L73" s="6"/>
      <c r="M73" s="6"/>
      <c r="O73" s="6"/>
      <c r="P73" s="6"/>
    </row>
    <row r="74" spans="1:16" ht="19.5" customHeight="1" hidden="1">
      <c r="A74" s="28">
        <f t="shared" si="6"/>
        <v>1865</v>
      </c>
      <c r="B74" s="80">
        <f>'[4]TableA12'!$G$50</f>
        <v>0.0733048099537396</v>
      </c>
      <c r="C74" s="59">
        <f t="shared" si="16"/>
        <v>0.045</v>
      </c>
      <c r="D74" s="41">
        <f t="shared" si="14"/>
        <v>0.09010961990747919</v>
      </c>
      <c r="E74" s="41">
        <f t="shared" si="16"/>
        <v>0.04</v>
      </c>
      <c r="F74" s="62">
        <f aca="true" t="shared" si="17" ref="F74:F137">C$8*C74+D$8*D74+E$8*E74</f>
        <v>0.05978836696761771</v>
      </c>
      <c r="G74" s="41">
        <f aca="true" t="shared" si="18" ref="G74:G137">C74</f>
        <v>0.045</v>
      </c>
      <c r="H74" s="41">
        <f aca="true" t="shared" si="19" ref="H74:H137">D74</f>
        <v>0.09010961990747919</v>
      </c>
      <c r="I74" s="46">
        <f aca="true" t="shared" si="20" ref="I74:I137">E74</f>
        <v>0.04</v>
      </c>
      <c r="J74" s="49">
        <f aca="true" t="shared" si="21" ref="J74:J137">G$8*G74+H$8*H74+I$8*I74</f>
        <v>0.06179384796299168</v>
      </c>
      <c r="K74" s="6"/>
      <c r="L74" s="6"/>
      <c r="M74" s="6"/>
      <c r="O74" s="6"/>
      <c r="P74" s="6"/>
    </row>
    <row r="75" spans="1:16" ht="19.5" customHeight="1" hidden="1">
      <c r="A75" s="28">
        <f aca="true" t="shared" si="22" ref="A75:A138">A74+1</f>
        <v>1866</v>
      </c>
      <c r="B75" s="80">
        <f>'[4]TableA12'!$G$50</f>
        <v>0.0733048099537396</v>
      </c>
      <c r="C75" s="59">
        <f t="shared" si="16"/>
        <v>0.045</v>
      </c>
      <c r="D75" s="41">
        <f t="shared" si="14"/>
        <v>0.09010961990747919</v>
      </c>
      <c r="E75" s="41">
        <f t="shared" si="16"/>
        <v>0.04</v>
      </c>
      <c r="F75" s="62">
        <f t="shared" si="17"/>
        <v>0.05978836696761771</v>
      </c>
      <c r="G75" s="41">
        <f t="shared" si="18"/>
        <v>0.045</v>
      </c>
      <c r="H75" s="41">
        <f t="shared" si="19"/>
        <v>0.09010961990747919</v>
      </c>
      <c r="I75" s="46">
        <f t="shared" si="20"/>
        <v>0.04</v>
      </c>
      <c r="J75" s="49">
        <f t="shared" si="21"/>
        <v>0.06179384796299168</v>
      </c>
      <c r="K75" s="6"/>
      <c r="L75" s="6"/>
      <c r="M75" s="6"/>
      <c r="O75" s="6"/>
      <c r="P75" s="6"/>
    </row>
    <row r="76" spans="1:16" ht="19.5" customHeight="1" hidden="1">
      <c r="A76" s="28">
        <f t="shared" si="22"/>
        <v>1867</v>
      </c>
      <c r="B76" s="80">
        <f>'[4]TableA12'!$G$50</f>
        <v>0.0733048099537396</v>
      </c>
      <c r="C76" s="59">
        <f t="shared" si="16"/>
        <v>0.045</v>
      </c>
      <c r="D76" s="41">
        <f t="shared" si="14"/>
        <v>0.09010961990747919</v>
      </c>
      <c r="E76" s="41">
        <f t="shared" si="16"/>
        <v>0.04</v>
      </c>
      <c r="F76" s="62">
        <f t="shared" si="17"/>
        <v>0.05978836696761771</v>
      </c>
      <c r="G76" s="41">
        <f t="shared" si="18"/>
        <v>0.045</v>
      </c>
      <c r="H76" s="41">
        <f t="shared" si="19"/>
        <v>0.09010961990747919</v>
      </c>
      <c r="I76" s="46">
        <f t="shared" si="20"/>
        <v>0.04</v>
      </c>
      <c r="J76" s="49">
        <f t="shared" si="21"/>
        <v>0.06179384796299168</v>
      </c>
      <c r="K76" s="6"/>
      <c r="L76" s="6"/>
      <c r="M76" s="6"/>
      <c r="O76" s="6"/>
      <c r="P76" s="6"/>
    </row>
    <row r="77" spans="1:16" ht="19.5" customHeight="1" hidden="1">
      <c r="A77" s="28">
        <f t="shared" si="22"/>
        <v>1868</v>
      </c>
      <c r="B77" s="80">
        <f>'[4]TableA12'!$G$50</f>
        <v>0.0733048099537396</v>
      </c>
      <c r="C77" s="59">
        <f t="shared" si="16"/>
        <v>0.045</v>
      </c>
      <c r="D77" s="41">
        <f t="shared" si="14"/>
        <v>0.09010961990747919</v>
      </c>
      <c r="E77" s="41">
        <f t="shared" si="16"/>
        <v>0.04</v>
      </c>
      <c r="F77" s="62">
        <f t="shared" si="17"/>
        <v>0.05978836696761771</v>
      </c>
      <c r="G77" s="41">
        <f t="shared" si="18"/>
        <v>0.045</v>
      </c>
      <c r="H77" s="41">
        <f t="shared" si="19"/>
        <v>0.09010961990747919</v>
      </c>
      <c r="I77" s="46">
        <f t="shared" si="20"/>
        <v>0.04</v>
      </c>
      <c r="J77" s="49">
        <f t="shared" si="21"/>
        <v>0.06179384796299168</v>
      </c>
      <c r="K77" s="6"/>
      <c r="L77" s="6"/>
      <c r="M77" s="6"/>
      <c r="O77" s="6"/>
      <c r="P77" s="6"/>
    </row>
    <row r="78" spans="1:16" ht="19.5" customHeight="1" hidden="1">
      <c r="A78" s="28">
        <f t="shared" si="22"/>
        <v>1869</v>
      </c>
      <c r="B78" s="80">
        <f>'[4]TableA12'!$G$50</f>
        <v>0.0733048099537396</v>
      </c>
      <c r="C78" s="59">
        <f t="shared" si="16"/>
        <v>0.045</v>
      </c>
      <c r="D78" s="41">
        <f t="shared" si="14"/>
        <v>0.09010961990747919</v>
      </c>
      <c r="E78" s="41">
        <f t="shared" si="16"/>
        <v>0.04</v>
      </c>
      <c r="F78" s="62">
        <f t="shared" si="17"/>
        <v>0.05978836696761771</v>
      </c>
      <c r="G78" s="41">
        <f t="shared" si="18"/>
        <v>0.045</v>
      </c>
      <c r="H78" s="41">
        <f t="shared" si="19"/>
        <v>0.09010961990747919</v>
      </c>
      <c r="I78" s="46">
        <f t="shared" si="20"/>
        <v>0.04</v>
      </c>
      <c r="J78" s="49">
        <f t="shared" si="21"/>
        <v>0.06179384796299168</v>
      </c>
      <c r="K78" s="6"/>
      <c r="L78" s="6"/>
      <c r="M78" s="6"/>
      <c r="O78" s="6"/>
      <c r="P78" s="6"/>
    </row>
    <row r="79" spans="1:16" ht="19.5" customHeight="1">
      <c r="A79" s="28">
        <f t="shared" si="22"/>
        <v>1870</v>
      </c>
      <c r="B79" s="80">
        <f>'[4]TableA12'!$G$60</f>
        <v>0.06776721053088418</v>
      </c>
      <c r="C79" s="59">
        <v>0.045</v>
      </c>
      <c r="D79" s="41">
        <f>0.8*(B79-C$8*C79-E$8*E79)/D$8</f>
        <v>0.09032505264202098</v>
      </c>
      <c r="E79" s="41">
        <v>0.04</v>
      </c>
      <c r="F79" s="62">
        <f t="shared" si="17"/>
        <v>0.05986376842470734</v>
      </c>
      <c r="G79" s="41">
        <f t="shared" si="18"/>
        <v>0.045</v>
      </c>
      <c r="H79" s="41">
        <f t="shared" si="19"/>
        <v>0.09032505264202098</v>
      </c>
      <c r="I79" s="46">
        <f t="shared" si="20"/>
        <v>0.04</v>
      </c>
      <c r="J79" s="49">
        <f t="shared" si="21"/>
        <v>0.0618800210568084</v>
      </c>
      <c r="K79" s="6"/>
      <c r="L79" s="6"/>
      <c r="M79" s="6"/>
      <c r="O79" s="6"/>
      <c r="P79" s="6"/>
    </row>
    <row r="80" spans="1:16" ht="19.5" customHeight="1" hidden="1">
      <c r="A80" s="28">
        <f t="shared" si="22"/>
        <v>1871</v>
      </c>
      <c r="B80" s="80">
        <f>'[4]TableA12'!$G$60</f>
        <v>0.06776721053088418</v>
      </c>
      <c r="C80" s="59">
        <f>C79</f>
        <v>0.045</v>
      </c>
      <c r="D80" s="41">
        <f aca="true" t="shared" si="23" ref="D80:D88">0.8*(B80-C$8*C80-E$8*E80)/D$8</f>
        <v>0.09032505264202098</v>
      </c>
      <c r="E80" s="41">
        <f>E79</f>
        <v>0.04</v>
      </c>
      <c r="F80" s="62">
        <f t="shared" si="17"/>
        <v>0.05986376842470734</v>
      </c>
      <c r="G80" s="41">
        <f t="shared" si="18"/>
        <v>0.045</v>
      </c>
      <c r="H80" s="41">
        <f t="shared" si="19"/>
        <v>0.09032505264202098</v>
      </c>
      <c r="I80" s="46">
        <f t="shared" si="20"/>
        <v>0.04</v>
      </c>
      <c r="J80" s="49">
        <f t="shared" si="21"/>
        <v>0.0618800210568084</v>
      </c>
      <c r="K80" s="6"/>
      <c r="L80" s="6"/>
      <c r="M80" s="6"/>
      <c r="O80" s="6"/>
      <c r="P80" s="6"/>
    </row>
    <row r="81" spans="1:16" ht="19.5" customHeight="1" hidden="1">
      <c r="A81" s="28">
        <f t="shared" si="22"/>
        <v>1872</v>
      </c>
      <c r="B81" s="80">
        <f>'[4]TableA12'!$G$60</f>
        <v>0.06776721053088418</v>
      </c>
      <c r="C81" s="59">
        <f aca="true" t="shared" si="24" ref="C81:E88">C80</f>
        <v>0.045</v>
      </c>
      <c r="D81" s="41">
        <f t="shared" si="23"/>
        <v>0.09032505264202098</v>
      </c>
      <c r="E81" s="41">
        <f t="shared" si="24"/>
        <v>0.04</v>
      </c>
      <c r="F81" s="62">
        <f t="shared" si="17"/>
        <v>0.05986376842470734</v>
      </c>
      <c r="G81" s="41">
        <f t="shared" si="18"/>
        <v>0.045</v>
      </c>
      <c r="H81" s="41">
        <f t="shared" si="19"/>
        <v>0.09032505264202098</v>
      </c>
      <c r="I81" s="46">
        <f t="shared" si="20"/>
        <v>0.04</v>
      </c>
      <c r="J81" s="49">
        <f t="shared" si="21"/>
        <v>0.0618800210568084</v>
      </c>
      <c r="K81" s="6"/>
      <c r="L81" s="6"/>
      <c r="M81" s="6"/>
      <c r="O81" s="6"/>
      <c r="P81" s="6"/>
    </row>
    <row r="82" spans="1:16" ht="19.5" customHeight="1" hidden="1">
      <c r="A82" s="28">
        <f t="shared" si="22"/>
        <v>1873</v>
      </c>
      <c r="B82" s="80">
        <f>'[4]TableA12'!$G$60</f>
        <v>0.06776721053088418</v>
      </c>
      <c r="C82" s="59">
        <f t="shared" si="24"/>
        <v>0.045</v>
      </c>
      <c r="D82" s="41">
        <f t="shared" si="23"/>
        <v>0.09032505264202098</v>
      </c>
      <c r="E82" s="41">
        <f t="shared" si="24"/>
        <v>0.04</v>
      </c>
      <c r="F82" s="62">
        <f t="shared" si="17"/>
        <v>0.05986376842470734</v>
      </c>
      <c r="G82" s="41">
        <f t="shared" si="18"/>
        <v>0.045</v>
      </c>
      <c r="H82" s="41">
        <f t="shared" si="19"/>
        <v>0.09032505264202098</v>
      </c>
      <c r="I82" s="46">
        <f t="shared" si="20"/>
        <v>0.04</v>
      </c>
      <c r="J82" s="49">
        <f t="shared" si="21"/>
        <v>0.0618800210568084</v>
      </c>
      <c r="K82" s="6"/>
      <c r="L82" s="6"/>
      <c r="M82" s="6"/>
      <c r="O82" s="6"/>
      <c r="P82" s="6"/>
    </row>
    <row r="83" spans="1:16" ht="19.5" customHeight="1" hidden="1">
      <c r="A83" s="28">
        <f t="shared" si="22"/>
        <v>1874</v>
      </c>
      <c r="B83" s="80">
        <f>'[4]TableA12'!$G$60</f>
        <v>0.06776721053088418</v>
      </c>
      <c r="C83" s="59">
        <f t="shared" si="24"/>
        <v>0.045</v>
      </c>
      <c r="D83" s="41">
        <f t="shared" si="23"/>
        <v>0.09032505264202098</v>
      </c>
      <c r="E83" s="41">
        <f t="shared" si="24"/>
        <v>0.04</v>
      </c>
      <c r="F83" s="62">
        <f t="shared" si="17"/>
        <v>0.05986376842470734</v>
      </c>
      <c r="G83" s="41">
        <f t="shared" si="18"/>
        <v>0.045</v>
      </c>
      <c r="H83" s="41">
        <f t="shared" si="19"/>
        <v>0.09032505264202098</v>
      </c>
      <c r="I83" s="46">
        <f t="shared" si="20"/>
        <v>0.04</v>
      </c>
      <c r="J83" s="49">
        <f t="shared" si="21"/>
        <v>0.0618800210568084</v>
      </c>
      <c r="K83" s="6"/>
      <c r="L83" s="6"/>
      <c r="M83" s="6"/>
      <c r="O83" s="6"/>
      <c r="P83" s="6"/>
    </row>
    <row r="84" spans="1:16" ht="19.5" customHeight="1" hidden="1">
      <c r="A84" s="28">
        <f t="shared" si="22"/>
        <v>1875</v>
      </c>
      <c r="B84" s="80">
        <f>'[4]TableA12'!$G$60</f>
        <v>0.06776721053088418</v>
      </c>
      <c r="C84" s="59">
        <f t="shared" si="24"/>
        <v>0.045</v>
      </c>
      <c r="D84" s="41">
        <f t="shared" si="23"/>
        <v>0.09032505264202098</v>
      </c>
      <c r="E84" s="41">
        <f t="shared" si="24"/>
        <v>0.04</v>
      </c>
      <c r="F84" s="62">
        <f t="shared" si="17"/>
        <v>0.05986376842470734</v>
      </c>
      <c r="G84" s="41">
        <f t="shared" si="18"/>
        <v>0.045</v>
      </c>
      <c r="H84" s="41">
        <f t="shared" si="19"/>
        <v>0.09032505264202098</v>
      </c>
      <c r="I84" s="46">
        <f t="shared" si="20"/>
        <v>0.04</v>
      </c>
      <c r="J84" s="49">
        <f t="shared" si="21"/>
        <v>0.0618800210568084</v>
      </c>
      <c r="K84" s="6"/>
      <c r="L84" s="6"/>
      <c r="M84" s="6"/>
      <c r="O84" s="6"/>
      <c r="P84" s="6"/>
    </row>
    <row r="85" spans="1:16" ht="19.5" customHeight="1" hidden="1">
      <c r="A85" s="28">
        <f t="shared" si="22"/>
        <v>1876</v>
      </c>
      <c r="B85" s="80">
        <f>'[4]TableA12'!$G$60</f>
        <v>0.06776721053088418</v>
      </c>
      <c r="C85" s="59">
        <f t="shared" si="24"/>
        <v>0.045</v>
      </c>
      <c r="D85" s="41">
        <f t="shared" si="23"/>
        <v>0.09032505264202098</v>
      </c>
      <c r="E85" s="41">
        <f t="shared" si="24"/>
        <v>0.04</v>
      </c>
      <c r="F85" s="62">
        <f t="shared" si="17"/>
        <v>0.05986376842470734</v>
      </c>
      <c r="G85" s="41">
        <f t="shared" si="18"/>
        <v>0.045</v>
      </c>
      <c r="H85" s="41">
        <f t="shared" si="19"/>
        <v>0.09032505264202098</v>
      </c>
      <c r="I85" s="46">
        <f t="shared" si="20"/>
        <v>0.04</v>
      </c>
      <c r="J85" s="49">
        <f t="shared" si="21"/>
        <v>0.0618800210568084</v>
      </c>
      <c r="K85" s="6"/>
      <c r="L85" s="6"/>
      <c r="M85" s="6"/>
      <c r="O85" s="6"/>
      <c r="P85" s="6"/>
    </row>
    <row r="86" spans="1:16" ht="19.5" customHeight="1" hidden="1">
      <c r="A86" s="28">
        <f t="shared" si="22"/>
        <v>1877</v>
      </c>
      <c r="B86" s="80">
        <f>'[4]TableA12'!$G$60</f>
        <v>0.06776721053088418</v>
      </c>
      <c r="C86" s="59">
        <f t="shared" si="24"/>
        <v>0.045</v>
      </c>
      <c r="D86" s="41">
        <f t="shared" si="23"/>
        <v>0.09032505264202098</v>
      </c>
      <c r="E86" s="41">
        <f t="shared" si="24"/>
        <v>0.04</v>
      </c>
      <c r="F86" s="62">
        <f t="shared" si="17"/>
        <v>0.05986376842470734</v>
      </c>
      <c r="G86" s="41">
        <f t="shared" si="18"/>
        <v>0.045</v>
      </c>
      <c r="H86" s="41">
        <f t="shared" si="19"/>
        <v>0.09032505264202098</v>
      </c>
      <c r="I86" s="46">
        <f t="shared" si="20"/>
        <v>0.04</v>
      </c>
      <c r="J86" s="49">
        <f t="shared" si="21"/>
        <v>0.0618800210568084</v>
      </c>
      <c r="K86" s="6"/>
      <c r="L86" s="6"/>
      <c r="M86" s="6"/>
      <c r="O86" s="6"/>
      <c r="P86" s="6"/>
    </row>
    <row r="87" spans="1:16" ht="19.5" customHeight="1" hidden="1">
      <c r="A87" s="28">
        <f t="shared" si="22"/>
        <v>1878</v>
      </c>
      <c r="B87" s="80">
        <f>'[4]TableA12'!$G$60</f>
        <v>0.06776721053088418</v>
      </c>
      <c r="C87" s="59">
        <f t="shared" si="24"/>
        <v>0.045</v>
      </c>
      <c r="D87" s="41">
        <f t="shared" si="23"/>
        <v>0.09032505264202098</v>
      </c>
      <c r="E87" s="41">
        <f t="shared" si="24"/>
        <v>0.04</v>
      </c>
      <c r="F87" s="62">
        <f t="shared" si="17"/>
        <v>0.05986376842470734</v>
      </c>
      <c r="G87" s="41">
        <f t="shared" si="18"/>
        <v>0.045</v>
      </c>
      <c r="H87" s="41">
        <f t="shared" si="19"/>
        <v>0.09032505264202098</v>
      </c>
      <c r="I87" s="46">
        <f t="shared" si="20"/>
        <v>0.04</v>
      </c>
      <c r="J87" s="49">
        <f t="shared" si="21"/>
        <v>0.0618800210568084</v>
      </c>
      <c r="K87" s="6"/>
      <c r="L87" s="6"/>
      <c r="M87" s="6"/>
      <c r="O87" s="6"/>
      <c r="P87" s="6"/>
    </row>
    <row r="88" spans="1:16" ht="19.5" customHeight="1" hidden="1">
      <c r="A88" s="28">
        <f t="shared" si="22"/>
        <v>1879</v>
      </c>
      <c r="B88" s="80">
        <f>'[4]TableA12'!$G$60</f>
        <v>0.06776721053088418</v>
      </c>
      <c r="C88" s="59">
        <f t="shared" si="24"/>
        <v>0.045</v>
      </c>
      <c r="D88" s="41">
        <f t="shared" si="23"/>
        <v>0.09032505264202098</v>
      </c>
      <c r="E88" s="41">
        <f t="shared" si="24"/>
        <v>0.04</v>
      </c>
      <c r="F88" s="62">
        <f t="shared" si="17"/>
        <v>0.05986376842470734</v>
      </c>
      <c r="G88" s="41">
        <f t="shared" si="18"/>
        <v>0.045</v>
      </c>
      <c r="H88" s="41">
        <f t="shared" si="19"/>
        <v>0.09032505264202098</v>
      </c>
      <c r="I88" s="46">
        <f t="shared" si="20"/>
        <v>0.04</v>
      </c>
      <c r="J88" s="49">
        <f t="shared" si="21"/>
        <v>0.0618800210568084</v>
      </c>
      <c r="K88" s="6"/>
      <c r="L88" s="6"/>
      <c r="M88" s="6"/>
      <c r="O88" s="6"/>
      <c r="P88" s="6"/>
    </row>
    <row r="89" spans="1:16" ht="19.5" customHeight="1">
      <c r="A89" s="28">
        <f t="shared" si="22"/>
        <v>1880</v>
      </c>
      <c r="B89" s="80">
        <f>'[4]TableA12'!$G$70</f>
        <v>0.045384597888712186</v>
      </c>
      <c r="C89" s="59">
        <v>0.04</v>
      </c>
      <c r="D89" s="41">
        <f>(B89-C$8*C89-E$8*E89)/D$8</f>
        <v>0.058241708253463385</v>
      </c>
      <c r="E89" s="41">
        <v>0.035</v>
      </c>
      <c r="F89" s="62">
        <f t="shared" si="17"/>
        <v>0.045384597888712186</v>
      </c>
      <c r="G89" s="41">
        <f t="shared" si="18"/>
        <v>0.04</v>
      </c>
      <c r="H89" s="41">
        <f t="shared" si="19"/>
        <v>0.058241708253463385</v>
      </c>
      <c r="I89" s="46">
        <f t="shared" si="20"/>
        <v>0.035</v>
      </c>
      <c r="J89" s="49">
        <f t="shared" si="21"/>
        <v>0.04604668330138536</v>
      </c>
      <c r="K89" s="6"/>
      <c r="L89" s="6"/>
      <c r="M89" s="6"/>
      <c r="O89" s="6"/>
      <c r="P89" s="6"/>
    </row>
    <row r="90" spans="1:16" ht="19.5" customHeight="1" hidden="1">
      <c r="A90" s="28">
        <f t="shared" si="22"/>
        <v>1881</v>
      </c>
      <c r="B90" s="80">
        <f>'[4]TableA12'!$G$70</f>
        <v>0.045384597888712186</v>
      </c>
      <c r="C90" s="59">
        <f>C89</f>
        <v>0.04</v>
      </c>
      <c r="D90" s="41">
        <f aca="true" t="shared" si="25" ref="D90:D125">(B90-C$8*C90-E$8*E90)/D$8</f>
        <v>0.058241708253463385</v>
      </c>
      <c r="E90" s="41">
        <f>E89</f>
        <v>0.035</v>
      </c>
      <c r="F90" s="62">
        <f t="shared" si="17"/>
        <v>0.045384597888712186</v>
      </c>
      <c r="G90" s="41">
        <f t="shared" si="18"/>
        <v>0.04</v>
      </c>
      <c r="H90" s="41">
        <f t="shared" si="19"/>
        <v>0.058241708253463385</v>
      </c>
      <c r="I90" s="46">
        <f t="shared" si="20"/>
        <v>0.035</v>
      </c>
      <c r="J90" s="49">
        <f t="shared" si="21"/>
        <v>0.04604668330138536</v>
      </c>
      <c r="K90" s="6"/>
      <c r="L90" s="6"/>
      <c r="M90" s="6"/>
      <c r="O90" s="6"/>
      <c r="P90" s="6"/>
    </row>
    <row r="91" spans="1:16" ht="19.5" customHeight="1" hidden="1">
      <c r="A91" s="28">
        <f t="shared" si="22"/>
        <v>1882</v>
      </c>
      <c r="B91" s="80">
        <f>'[4]TableA12'!$G$70</f>
        <v>0.045384597888712186</v>
      </c>
      <c r="C91" s="59">
        <f aca="true" t="shared" si="26" ref="C91:E98">C90</f>
        <v>0.04</v>
      </c>
      <c r="D91" s="41">
        <f t="shared" si="25"/>
        <v>0.058241708253463385</v>
      </c>
      <c r="E91" s="41">
        <f t="shared" si="26"/>
        <v>0.035</v>
      </c>
      <c r="F91" s="62">
        <f t="shared" si="17"/>
        <v>0.045384597888712186</v>
      </c>
      <c r="G91" s="41">
        <f t="shared" si="18"/>
        <v>0.04</v>
      </c>
      <c r="H91" s="41">
        <f t="shared" si="19"/>
        <v>0.058241708253463385</v>
      </c>
      <c r="I91" s="46">
        <f t="shared" si="20"/>
        <v>0.035</v>
      </c>
      <c r="J91" s="49">
        <f t="shared" si="21"/>
        <v>0.04604668330138536</v>
      </c>
      <c r="K91" s="6"/>
      <c r="L91" s="6"/>
      <c r="M91" s="6"/>
      <c r="O91" s="6"/>
      <c r="P91" s="6"/>
    </row>
    <row r="92" spans="1:16" ht="19.5" customHeight="1" hidden="1">
      <c r="A92" s="28">
        <f t="shared" si="22"/>
        <v>1883</v>
      </c>
      <c r="B92" s="80">
        <f>'[4]TableA12'!$G$70</f>
        <v>0.045384597888712186</v>
      </c>
      <c r="C92" s="59">
        <f t="shared" si="26"/>
        <v>0.04</v>
      </c>
      <c r="D92" s="41">
        <f t="shared" si="25"/>
        <v>0.058241708253463385</v>
      </c>
      <c r="E92" s="41">
        <f t="shared" si="26"/>
        <v>0.035</v>
      </c>
      <c r="F92" s="62">
        <f t="shared" si="17"/>
        <v>0.045384597888712186</v>
      </c>
      <c r="G92" s="41">
        <f t="shared" si="18"/>
        <v>0.04</v>
      </c>
      <c r="H92" s="41">
        <f t="shared" si="19"/>
        <v>0.058241708253463385</v>
      </c>
      <c r="I92" s="46">
        <f t="shared" si="20"/>
        <v>0.035</v>
      </c>
      <c r="J92" s="49">
        <f t="shared" si="21"/>
        <v>0.04604668330138536</v>
      </c>
      <c r="K92" s="6"/>
      <c r="L92" s="6"/>
      <c r="M92" s="6"/>
      <c r="O92" s="6"/>
      <c r="P92" s="6"/>
    </row>
    <row r="93" spans="1:16" ht="19.5" customHeight="1" hidden="1">
      <c r="A93" s="28">
        <f t="shared" si="22"/>
        <v>1884</v>
      </c>
      <c r="B93" s="80">
        <f>'[4]TableA12'!$G$70</f>
        <v>0.045384597888712186</v>
      </c>
      <c r="C93" s="59">
        <f t="shared" si="26"/>
        <v>0.04</v>
      </c>
      <c r="D93" s="41">
        <f t="shared" si="25"/>
        <v>0.058241708253463385</v>
      </c>
      <c r="E93" s="41">
        <f t="shared" si="26"/>
        <v>0.035</v>
      </c>
      <c r="F93" s="62">
        <f t="shared" si="17"/>
        <v>0.045384597888712186</v>
      </c>
      <c r="G93" s="41">
        <f t="shared" si="18"/>
        <v>0.04</v>
      </c>
      <c r="H93" s="41">
        <f t="shared" si="19"/>
        <v>0.058241708253463385</v>
      </c>
      <c r="I93" s="46">
        <f t="shared" si="20"/>
        <v>0.035</v>
      </c>
      <c r="J93" s="49">
        <f t="shared" si="21"/>
        <v>0.04604668330138536</v>
      </c>
      <c r="K93" s="6"/>
      <c r="L93" s="6"/>
      <c r="M93" s="6"/>
      <c r="O93" s="6"/>
      <c r="P93" s="6"/>
    </row>
    <row r="94" spans="1:16" ht="19.5" customHeight="1" hidden="1">
      <c r="A94" s="28">
        <f t="shared" si="22"/>
        <v>1885</v>
      </c>
      <c r="B94" s="80">
        <f>'[4]TableA12'!$G$70</f>
        <v>0.045384597888712186</v>
      </c>
      <c r="C94" s="59">
        <f t="shared" si="26"/>
        <v>0.04</v>
      </c>
      <c r="D94" s="41">
        <f t="shared" si="25"/>
        <v>0.058241708253463385</v>
      </c>
      <c r="E94" s="41">
        <f t="shared" si="26"/>
        <v>0.035</v>
      </c>
      <c r="F94" s="62">
        <f t="shared" si="17"/>
        <v>0.045384597888712186</v>
      </c>
      <c r="G94" s="41">
        <f t="shared" si="18"/>
        <v>0.04</v>
      </c>
      <c r="H94" s="41">
        <f t="shared" si="19"/>
        <v>0.058241708253463385</v>
      </c>
      <c r="I94" s="46">
        <f t="shared" si="20"/>
        <v>0.035</v>
      </c>
      <c r="J94" s="49">
        <f t="shared" si="21"/>
        <v>0.04604668330138536</v>
      </c>
      <c r="K94" s="6"/>
      <c r="L94" s="6"/>
      <c r="M94" s="6"/>
      <c r="O94" s="6"/>
      <c r="P94" s="6"/>
    </row>
    <row r="95" spans="1:16" ht="19.5" customHeight="1" hidden="1">
      <c r="A95" s="28">
        <f t="shared" si="22"/>
        <v>1886</v>
      </c>
      <c r="B95" s="80">
        <f>'[4]TableA12'!$G$70</f>
        <v>0.045384597888712186</v>
      </c>
      <c r="C95" s="59">
        <f t="shared" si="26"/>
        <v>0.04</v>
      </c>
      <c r="D95" s="41">
        <f t="shared" si="25"/>
        <v>0.058241708253463385</v>
      </c>
      <c r="E95" s="41">
        <f t="shared" si="26"/>
        <v>0.035</v>
      </c>
      <c r="F95" s="62">
        <f t="shared" si="17"/>
        <v>0.045384597888712186</v>
      </c>
      <c r="G95" s="41">
        <f t="shared" si="18"/>
        <v>0.04</v>
      </c>
      <c r="H95" s="41">
        <f t="shared" si="19"/>
        <v>0.058241708253463385</v>
      </c>
      <c r="I95" s="46">
        <f t="shared" si="20"/>
        <v>0.035</v>
      </c>
      <c r="J95" s="49">
        <f t="shared" si="21"/>
        <v>0.04604668330138536</v>
      </c>
      <c r="K95" s="6"/>
      <c r="L95" s="6"/>
      <c r="M95" s="6"/>
      <c r="O95" s="6"/>
      <c r="P95" s="6"/>
    </row>
    <row r="96" spans="1:16" ht="19.5" customHeight="1" hidden="1">
      <c r="A96" s="28">
        <f t="shared" si="22"/>
        <v>1887</v>
      </c>
      <c r="B96" s="80">
        <f>'[4]TableA12'!$G$70</f>
        <v>0.045384597888712186</v>
      </c>
      <c r="C96" s="59">
        <f t="shared" si="26"/>
        <v>0.04</v>
      </c>
      <c r="D96" s="41">
        <f t="shared" si="25"/>
        <v>0.058241708253463385</v>
      </c>
      <c r="E96" s="41">
        <f t="shared" si="26"/>
        <v>0.035</v>
      </c>
      <c r="F96" s="62">
        <f t="shared" si="17"/>
        <v>0.045384597888712186</v>
      </c>
      <c r="G96" s="41">
        <f t="shared" si="18"/>
        <v>0.04</v>
      </c>
      <c r="H96" s="41">
        <f t="shared" si="19"/>
        <v>0.058241708253463385</v>
      </c>
      <c r="I96" s="46">
        <f t="shared" si="20"/>
        <v>0.035</v>
      </c>
      <c r="J96" s="49">
        <f t="shared" si="21"/>
        <v>0.04604668330138536</v>
      </c>
      <c r="K96" s="6"/>
      <c r="L96" s="6"/>
      <c r="M96" s="6"/>
      <c r="O96" s="6"/>
      <c r="P96" s="6"/>
    </row>
    <row r="97" spans="1:16" ht="19.5" customHeight="1" hidden="1">
      <c r="A97" s="28">
        <f t="shared" si="22"/>
        <v>1888</v>
      </c>
      <c r="B97" s="80">
        <f>'[4]TableA12'!$G$70</f>
        <v>0.045384597888712186</v>
      </c>
      <c r="C97" s="59">
        <f t="shared" si="26"/>
        <v>0.04</v>
      </c>
      <c r="D97" s="41">
        <f t="shared" si="25"/>
        <v>0.058241708253463385</v>
      </c>
      <c r="E97" s="41">
        <f t="shared" si="26"/>
        <v>0.035</v>
      </c>
      <c r="F97" s="62">
        <f t="shared" si="17"/>
        <v>0.045384597888712186</v>
      </c>
      <c r="G97" s="41">
        <f t="shared" si="18"/>
        <v>0.04</v>
      </c>
      <c r="H97" s="41">
        <f t="shared" si="19"/>
        <v>0.058241708253463385</v>
      </c>
      <c r="I97" s="46">
        <f t="shared" si="20"/>
        <v>0.035</v>
      </c>
      <c r="J97" s="49">
        <f t="shared" si="21"/>
        <v>0.04604668330138536</v>
      </c>
      <c r="K97" s="6"/>
      <c r="L97" s="6"/>
      <c r="M97" s="6"/>
      <c r="O97" s="6"/>
      <c r="P97" s="6"/>
    </row>
    <row r="98" spans="1:16" ht="19.5" customHeight="1" hidden="1">
      <c r="A98" s="28">
        <f t="shared" si="22"/>
        <v>1889</v>
      </c>
      <c r="B98" s="80">
        <f>'[4]TableA12'!$G$70</f>
        <v>0.045384597888712186</v>
      </c>
      <c r="C98" s="59">
        <f t="shared" si="26"/>
        <v>0.04</v>
      </c>
      <c r="D98" s="41">
        <f t="shared" si="25"/>
        <v>0.058241708253463385</v>
      </c>
      <c r="E98" s="41">
        <f t="shared" si="26"/>
        <v>0.035</v>
      </c>
      <c r="F98" s="62">
        <f t="shared" si="17"/>
        <v>0.045384597888712186</v>
      </c>
      <c r="G98" s="41">
        <f t="shared" si="18"/>
        <v>0.04</v>
      </c>
      <c r="H98" s="41">
        <f t="shared" si="19"/>
        <v>0.058241708253463385</v>
      </c>
      <c r="I98" s="46">
        <f t="shared" si="20"/>
        <v>0.035</v>
      </c>
      <c r="J98" s="49">
        <f t="shared" si="21"/>
        <v>0.04604668330138536</v>
      </c>
      <c r="K98" s="6"/>
      <c r="L98" s="6"/>
      <c r="M98" s="6"/>
      <c r="O98" s="6"/>
      <c r="P98" s="6"/>
    </row>
    <row r="99" spans="1:16" ht="19.5" customHeight="1">
      <c r="A99" s="28">
        <f t="shared" si="22"/>
        <v>1890</v>
      </c>
      <c r="B99" s="80">
        <f>'[4]TableA12'!$G$80</f>
        <v>0.04098181662802763</v>
      </c>
      <c r="C99" s="59">
        <v>0.035</v>
      </c>
      <c r="D99" s="41">
        <f t="shared" si="25"/>
        <v>0.05494804750865035</v>
      </c>
      <c r="E99" s="41">
        <v>0.03</v>
      </c>
      <c r="F99" s="62">
        <f t="shared" si="17"/>
        <v>0.04098181662802763</v>
      </c>
      <c r="G99" s="41">
        <f t="shared" si="18"/>
        <v>0.035</v>
      </c>
      <c r="H99" s="41">
        <f t="shared" si="19"/>
        <v>0.05494804750865035</v>
      </c>
      <c r="I99" s="46">
        <f t="shared" si="20"/>
        <v>0.03</v>
      </c>
      <c r="J99" s="49">
        <f t="shared" si="21"/>
        <v>0.04172921900346014</v>
      </c>
      <c r="K99" s="6"/>
      <c r="L99" s="6"/>
      <c r="M99" s="6"/>
      <c r="O99" s="6"/>
      <c r="P99" s="6"/>
    </row>
    <row r="100" spans="1:16" ht="19.5" customHeight="1" hidden="1">
      <c r="A100" s="28">
        <f t="shared" si="22"/>
        <v>1891</v>
      </c>
      <c r="B100" s="80">
        <f>'[4]TableA12'!$G$80</f>
        <v>0.04098181662802763</v>
      </c>
      <c r="C100" s="59">
        <f>C99</f>
        <v>0.035</v>
      </c>
      <c r="D100" s="41">
        <f t="shared" si="25"/>
        <v>0.05494804750865035</v>
      </c>
      <c r="E100" s="41">
        <f>E99</f>
        <v>0.03</v>
      </c>
      <c r="F100" s="62">
        <f t="shared" si="17"/>
        <v>0.04098181662802763</v>
      </c>
      <c r="G100" s="41">
        <f t="shared" si="18"/>
        <v>0.035</v>
      </c>
      <c r="H100" s="41">
        <f t="shared" si="19"/>
        <v>0.05494804750865035</v>
      </c>
      <c r="I100" s="46">
        <f t="shared" si="20"/>
        <v>0.03</v>
      </c>
      <c r="J100" s="49">
        <f t="shared" si="21"/>
        <v>0.04172921900346014</v>
      </c>
      <c r="K100" s="6"/>
      <c r="L100" s="6"/>
      <c r="M100" s="6"/>
      <c r="O100" s="6"/>
      <c r="P100" s="6"/>
    </row>
    <row r="101" spans="1:16" ht="19.5" customHeight="1" hidden="1">
      <c r="A101" s="28">
        <f t="shared" si="22"/>
        <v>1892</v>
      </c>
      <c r="B101" s="80">
        <f>'[4]TableA12'!$G$80</f>
        <v>0.04098181662802763</v>
      </c>
      <c r="C101" s="59">
        <f aca="true" t="shared" si="27" ref="C101:E104">C100</f>
        <v>0.035</v>
      </c>
      <c r="D101" s="41">
        <f t="shared" si="25"/>
        <v>0.05494804750865035</v>
      </c>
      <c r="E101" s="41">
        <f t="shared" si="27"/>
        <v>0.03</v>
      </c>
      <c r="F101" s="62">
        <f t="shared" si="17"/>
        <v>0.04098181662802763</v>
      </c>
      <c r="G101" s="41">
        <f t="shared" si="18"/>
        <v>0.035</v>
      </c>
      <c r="H101" s="41">
        <f t="shared" si="19"/>
        <v>0.05494804750865035</v>
      </c>
      <c r="I101" s="46">
        <f t="shared" si="20"/>
        <v>0.03</v>
      </c>
      <c r="J101" s="49">
        <f t="shared" si="21"/>
        <v>0.04172921900346014</v>
      </c>
      <c r="K101" s="6"/>
      <c r="L101" s="6"/>
      <c r="M101" s="6"/>
      <c r="O101" s="6"/>
      <c r="P101" s="6"/>
    </row>
    <row r="102" spans="1:16" ht="19.5" customHeight="1" hidden="1">
      <c r="A102" s="28">
        <f t="shared" si="22"/>
        <v>1893</v>
      </c>
      <c r="B102" s="80">
        <f>'[4]TableA12'!$G$80</f>
        <v>0.04098181662802763</v>
      </c>
      <c r="C102" s="59">
        <f t="shared" si="27"/>
        <v>0.035</v>
      </c>
      <c r="D102" s="41">
        <f t="shared" si="25"/>
        <v>0.05494804750865035</v>
      </c>
      <c r="E102" s="41">
        <f t="shared" si="27"/>
        <v>0.03</v>
      </c>
      <c r="F102" s="62">
        <f t="shared" si="17"/>
        <v>0.04098181662802763</v>
      </c>
      <c r="G102" s="41">
        <f t="shared" si="18"/>
        <v>0.035</v>
      </c>
      <c r="H102" s="41">
        <f t="shared" si="19"/>
        <v>0.05494804750865035</v>
      </c>
      <c r="I102" s="46">
        <f t="shared" si="20"/>
        <v>0.03</v>
      </c>
      <c r="J102" s="49">
        <f t="shared" si="21"/>
        <v>0.04172921900346014</v>
      </c>
      <c r="K102" s="6"/>
      <c r="L102" s="6"/>
      <c r="M102" s="6"/>
      <c r="O102" s="6"/>
      <c r="P102" s="6"/>
    </row>
    <row r="103" spans="1:16" ht="19.5" customHeight="1" hidden="1">
      <c r="A103" s="28">
        <f t="shared" si="22"/>
        <v>1894</v>
      </c>
      <c r="B103" s="80">
        <f>'[4]TableA12'!$G$80</f>
        <v>0.04098181662802763</v>
      </c>
      <c r="C103" s="59">
        <f t="shared" si="27"/>
        <v>0.035</v>
      </c>
      <c r="D103" s="41">
        <f t="shared" si="25"/>
        <v>0.05494804750865035</v>
      </c>
      <c r="E103" s="41">
        <f t="shared" si="27"/>
        <v>0.03</v>
      </c>
      <c r="F103" s="62">
        <f t="shared" si="17"/>
        <v>0.04098181662802763</v>
      </c>
      <c r="G103" s="41">
        <f t="shared" si="18"/>
        <v>0.035</v>
      </c>
      <c r="H103" s="41">
        <f t="shared" si="19"/>
        <v>0.05494804750865035</v>
      </c>
      <c r="I103" s="46">
        <f t="shared" si="20"/>
        <v>0.03</v>
      </c>
      <c r="J103" s="49">
        <f t="shared" si="21"/>
        <v>0.04172921900346014</v>
      </c>
      <c r="K103" s="6"/>
      <c r="L103" s="6"/>
      <c r="M103" s="6"/>
      <c r="O103" s="6"/>
      <c r="P103" s="6"/>
    </row>
    <row r="104" spans="1:16" ht="19.5" customHeight="1" hidden="1">
      <c r="A104" s="28">
        <f t="shared" si="22"/>
        <v>1895</v>
      </c>
      <c r="B104" s="80">
        <f>'[4]TableA12'!$G$80</f>
        <v>0.04098181662802763</v>
      </c>
      <c r="C104" s="59">
        <f t="shared" si="27"/>
        <v>0.035</v>
      </c>
      <c r="D104" s="41">
        <f t="shared" si="25"/>
        <v>0.05494804750865035</v>
      </c>
      <c r="E104" s="41">
        <f t="shared" si="27"/>
        <v>0.03</v>
      </c>
      <c r="F104" s="62">
        <f t="shared" si="17"/>
        <v>0.04098181662802763</v>
      </c>
      <c r="G104" s="41">
        <f t="shared" si="18"/>
        <v>0.035</v>
      </c>
      <c r="H104" s="41">
        <f t="shared" si="19"/>
        <v>0.05494804750865035</v>
      </c>
      <c r="I104" s="46">
        <f t="shared" si="20"/>
        <v>0.03</v>
      </c>
      <c r="J104" s="49">
        <f t="shared" si="21"/>
        <v>0.04172921900346014</v>
      </c>
      <c r="K104" s="6"/>
      <c r="L104" s="6"/>
      <c r="M104" s="6"/>
      <c r="O104" s="6"/>
      <c r="P104" s="6"/>
    </row>
    <row r="105" spans="1:16" ht="19.5" customHeight="1" hidden="1">
      <c r="A105" s="28">
        <f t="shared" si="22"/>
        <v>1896</v>
      </c>
      <c r="B105" s="80">
        <f>'[4]TableA11'!$G9</f>
        <v>0.04126013366604688</v>
      </c>
      <c r="C105" s="59">
        <v>0.035</v>
      </c>
      <c r="D105" s="41">
        <f t="shared" si="25"/>
        <v>0.05574323904584822</v>
      </c>
      <c r="E105" s="41">
        <v>0.03</v>
      </c>
      <c r="F105" s="62">
        <f t="shared" si="17"/>
        <v>0.04126013366604688</v>
      </c>
      <c r="G105" s="41">
        <f t="shared" si="18"/>
        <v>0.035</v>
      </c>
      <c r="H105" s="41">
        <f t="shared" si="19"/>
        <v>0.05574323904584822</v>
      </c>
      <c r="I105" s="46">
        <f t="shared" si="20"/>
        <v>0.03</v>
      </c>
      <c r="J105" s="49">
        <f t="shared" si="21"/>
        <v>0.04204729561833929</v>
      </c>
      <c r="K105" s="6"/>
      <c r="L105" s="6"/>
      <c r="M105" s="6"/>
      <c r="O105" s="6"/>
      <c r="P105" s="6"/>
    </row>
    <row r="106" spans="1:16" ht="19.5" customHeight="1" hidden="1">
      <c r="A106" s="28">
        <f t="shared" si="22"/>
        <v>1897</v>
      </c>
      <c r="B106" s="80">
        <f>'[4]TableA11'!$G10</f>
        <v>0.03612629344938646</v>
      </c>
      <c r="C106" s="59">
        <v>0.035</v>
      </c>
      <c r="D106" s="41">
        <f t="shared" si="25"/>
        <v>0.04107512414110417</v>
      </c>
      <c r="E106" s="41">
        <v>0.03</v>
      </c>
      <c r="F106" s="62">
        <f t="shared" si="17"/>
        <v>0.03612629344938646</v>
      </c>
      <c r="G106" s="41">
        <f t="shared" si="18"/>
        <v>0.035</v>
      </c>
      <c r="H106" s="41">
        <f t="shared" si="19"/>
        <v>0.04107512414110417</v>
      </c>
      <c r="I106" s="46">
        <f t="shared" si="20"/>
        <v>0.03</v>
      </c>
      <c r="J106" s="49">
        <f t="shared" si="21"/>
        <v>0.03618004965644167</v>
      </c>
      <c r="K106" s="6"/>
      <c r="L106" s="6"/>
      <c r="M106" s="6"/>
      <c r="O106" s="6"/>
      <c r="P106" s="6"/>
    </row>
    <row r="107" spans="1:16" ht="19.5" customHeight="1" hidden="1">
      <c r="A107" s="28">
        <f t="shared" si="22"/>
        <v>1898</v>
      </c>
      <c r="B107" s="80">
        <f>'[4]TableA11'!$G11</f>
        <v>0.039452676726544116</v>
      </c>
      <c r="C107" s="59">
        <v>0.035</v>
      </c>
      <c r="D107" s="41">
        <f t="shared" si="25"/>
        <v>0.050579076361554606</v>
      </c>
      <c r="E107" s="41">
        <v>0.03</v>
      </c>
      <c r="F107" s="62">
        <f t="shared" si="17"/>
        <v>0.039452676726544116</v>
      </c>
      <c r="G107" s="41">
        <f t="shared" si="18"/>
        <v>0.035</v>
      </c>
      <c r="H107" s="41">
        <f t="shared" si="19"/>
        <v>0.050579076361554606</v>
      </c>
      <c r="I107" s="46">
        <f t="shared" si="20"/>
        <v>0.03</v>
      </c>
      <c r="J107" s="49">
        <f t="shared" si="21"/>
        <v>0.039981630544621845</v>
      </c>
      <c r="K107" s="6"/>
      <c r="L107" s="6"/>
      <c r="M107" s="6"/>
      <c r="O107" s="6"/>
      <c r="P107" s="6"/>
    </row>
    <row r="108" spans="1:16" ht="19.5" customHeight="1" hidden="1">
      <c r="A108" s="28">
        <f t="shared" si="22"/>
        <v>1899</v>
      </c>
      <c r="B108" s="80">
        <f>'[4]TableA11'!$G12</f>
        <v>0.04332926200909084</v>
      </c>
      <c r="C108" s="59">
        <v>0.035</v>
      </c>
      <c r="D108" s="41">
        <f t="shared" si="25"/>
        <v>0.0616550343116881</v>
      </c>
      <c r="E108" s="41">
        <v>0.03</v>
      </c>
      <c r="F108" s="62">
        <f t="shared" si="17"/>
        <v>0.04332926200909084</v>
      </c>
      <c r="G108" s="41">
        <f t="shared" si="18"/>
        <v>0.035</v>
      </c>
      <c r="H108" s="41">
        <f t="shared" si="19"/>
        <v>0.0616550343116881</v>
      </c>
      <c r="I108" s="46">
        <f t="shared" si="20"/>
        <v>0.03</v>
      </c>
      <c r="J108" s="49">
        <f t="shared" si="21"/>
        <v>0.044412013724675244</v>
      </c>
      <c r="K108" s="6"/>
      <c r="L108" s="6"/>
      <c r="M108" s="6"/>
      <c r="O108" s="6"/>
      <c r="P108" s="6"/>
    </row>
    <row r="109" spans="1:16" ht="19.5" customHeight="1">
      <c r="A109" s="28">
        <f t="shared" si="22"/>
        <v>1900</v>
      </c>
      <c r="B109" s="80">
        <f>'[4]TableA11'!$G13</f>
        <v>0.04638010894652362</v>
      </c>
      <c r="C109" s="59">
        <v>0.035</v>
      </c>
      <c r="D109" s="41">
        <f t="shared" si="25"/>
        <v>0.07037173984721033</v>
      </c>
      <c r="E109" s="41">
        <v>0.03</v>
      </c>
      <c r="F109" s="62">
        <f t="shared" si="17"/>
        <v>0.04638010894652362</v>
      </c>
      <c r="G109" s="41">
        <f t="shared" si="18"/>
        <v>0.035</v>
      </c>
      <c r="H109" s="41">
        <f t="shared" si="19"/>
        <v>0.07037173984721033</v>
      </c>
      <c r="I109" s="46">
        <f t="shared" si="20"/>
        <v>0.03</v>
      </c>
      <c r="J109" s="49">
        <f t="shared" si="21"/>
        <v>0.047898695938884135</v>
      </c>
      <c r="K109" s="6"/>
      <c r="L109" s="6"/>
      <c r="M109" s="6"/>
      <c r="O109" s="6"/>
      <c r="P109" s="6"/>
    </row>
    <row r="110" spans="1:16" ht="19.5" customHeight="1" hidden="1">
      <c r="A110" s="28">
        <f t="shared" si="22"/>
        <v>1901</v>
      </c>
      <c r="B110" s="80">
        <f>'[4]TableA11'!$G14</f>
        <v>0.03576366601728667</v>
      </c>
      <c r="C110" s="59">
        <v>0.035</v>
      </c>
      <c r="D110" s="41">
        <f t="shared" si="25"/>
        <v>0.040039045763676194</v>
      </c>
      <c r="E110" s="41">
        <v>0.03</v>
      </c>
      <c r="F110" s="62">
        <f t="shared" si="17"/>
        <v>0.03576366601728667</v>
      </c>
      <c r="G110" s="41">
        <f t="shared" si="18"/>
        <v>0.035</v>
      </c>
      <c r="H110" s="41">
        <f t="shared" si="19"/>
        <v>0.040039045763676194</v>
      </c>
      <c r="I110" s="46">
        <f t="shared" si="20"/>
        <v>0.03</v>
      </c>
      <c r="J110" s="49">
        <f t="shared" si="21"/>
        <v>0.03576561830547048</v>
      </c>
      <c r="K110" s="6"/>
      <c r="L110" s="6"/>
      <c r="M110" s="6"/>
      <c r="O110" s="6"/>
      <c r="P110" s="6"/>
    </row>
    <row r="111" spans="1:16" ht="19.5" customHeight="1" hidden="1">
      <c r="A111" s="28">
        <f t="shared" si="22"/>
        <v>1902</v>
      </c>
      <c r="B111" s="80">
        <f>'[4]TableA11'!$G15</f>
        <v>0.03608716299384295</v>
      </c>
      <c r="C111" s="59">
        <v>0.035</v>
      </c>
      <c r="D111" s="41">
        <f t="shared" si="25"/>
        <v>0.04096332283955128</v>
      </c>
      <c r="E111" s="41">
        <v>0.03</v>
      </c>
      <c r="F111" s="62">
        <f t="shared" si="17"/>
        <v>0.03608716299384295</v>
      </c>
      <c r="G111" s="41">
        <f t="shared" si="18"/>
        <v>0.035</v>
      </c>
      <c r="H111" s="41">
        <f t="shared" si="19"/>
        <v>0.04096332283955128</v>
      </c>
      <c r="I111" s="46">
        <f t="shared" si="20"/>
        <v>0.03</v>
      </c>
      <c r="J111" s="49">
        <f t="shared" si="21"/>
        <v>0.036135329135820515</v>
      </c>
      <c r="K111" s="6"/>
      <c r="L111" s="6"/>
      <c r="M111" s="6"/>
      <c r="O111" s="6"/>
      <c r="P111" s="6"/>
    </row>
    <row r="112" spans="1:16" ht="19.5" customHeight="1" hidden="1">
      <c r="A112" s="28">
        <f t="shared" si="22"/>
        <v>1903</v>
      </c>
      <c r="B112" s="80">
        <f>'[4]TableA11'!$G16</f>
        <v>0.038075417172731794</v>
      </c>
      <c r="C112" s="59">
        <v>0.035</v>
      </c>
      <c r="D112" s="41">
        <f t="shared" si="25"/>
        <v>0.04664404906494797</v>
      </c>
      <c r="E112" s="41">
        <v>0.03</v>
      </c>
      <c r="F112" s="62">
        <f t="shared" si="17"/>
        <v>0.038075417172731794</v>
      </c>
      <c r="G112" s="41">
        <f t="shared" si="18"/>
        <v>0.035</v>
      </c>
      <c r="H112" s="41">
        <f t="shared" si="19"/>
        <v>0.04664404906494797</v>
      </c>
      <c r="I112" s="46">
        <f t="shared" si="20"/>
        <v>0.03</v>
      </c>
      <c r="J112" s="49">
        <f t="shared" si="21"/>
        <v>0.03840761962597919</v>
      </c>
      <c r="K112" s="6"/>
      <c r="L112" s="6"/>
      <c r="M112" s="6"/>
      <c r="O112" s="6"/>
      <c r="P112" s="6"/>
    </row>
    <row r="113" spans="1:16" ht="19.5" customHeight="1" hidden="1">
      <c r="A113" s="28">
        <f t="shared" si="22"/>
        <v>1904</v>
      </c>
      <c r="B113" s="80">
        <f>'[4]TableA11'!$G17</f>
        <v>0.03908672846860402</v>
      </c>
      <c r="C113" s="59">
        <v>0.035</v>
      </c>
      <c r="D113" s="41">
        <f t="shared" si="25"/>
        <v>0.04953350991029718</v>
      </c>
      <c r="E113" s="41">
        <v>0.03</v>
      </c>
      <c r="F113" s="62">
        <f t="shared" si="17"/>
        <v>0.03908672846860401</v>
      </c>
      <c r="G113" s="41">
        <f t="shared" si="18"/>
        <v>0.035</v>
      </c>
      <c r="H113" s="41">
        <f t="shared" si="19"/>
        <v>0.04953350991029718</v>
      </c>
      <c r="I113" s="46">
        <f t="shared" si="20"/>
        <v>0.03</v>
      </c>
      <c r="J113" s="49">
        <f t="shared" si="21"/>
        <v>0.03956340396411887</v>
      </c>
      <c r="K113" s="6"/>
      <c r="L113" s="6"/>
      <c r="M113" s="6"/>
      <c r="O113" s="6"/>
      <c r="P113" s="6"/>
    </row>
    <row r="114" spans="1:16" ht="19.5" customHeight="1" hidden="1">
      <c r="A114" s="28">
        <f t="shared" si="22"/>
        <v>1905</v>
      </c>
      <c r="B114" s="80">
        <f>'[4]TableA11'!$G18</f>
        <v>0.044360049701406085</v>
      </c>
      <c r="C114" s="59">
        <v>0.035</v>
      </c>
      <c r="D114" s="41">
        <f t="shared" si="25"/>
        <v>0.06460014200401737</v>
      </c>
      <c r="E114" s="41">
        <v>0.03</v>
      </c>
      <c r="F114" s="62">
        <f t="shared" si="17"/>
        <v>0.04436004970140608</v>
      </c>
      <c r="G114" s="41">
        <f t="shared" si="18"/>
        <v>0.035</v>
      </c>
      <c r="H114" s="41">
        <f t="shared" si="19"/>
        <v>0.06460014200401737</v>
      </c>
      <c r="I114" s="46">
        <f t="shared" si="20"/>
        <v>0.03</v>
      </c>
      <c r="J114" s="49">
        <f t="shared" si="21"/>
        <v>0.045590056801606944</v>
      </c>
      <c r="K114" s="6"/>
      <c r="L114" s="6"/>
      <c r="M114" s="6"/>
      <c r="O114" s="6"/>
      <c r="P114" s="6"/>
    </row>
    <row r="115" spans="1:16" ht="19.5" customHeight="1" hidden="1">
      <c r="A115" s="28">
        <f t="shared" si="22"/>
        <v>1906</v>
      </c>
      <c r="B115" s="80">
        <f>'[4]TableA11'!$G19</f>
        <v>0.03724178337934084</v>
      </c>
      <c r="C115" s="59">
        <v>0.035</v>
      </c>
      <c r="D115" s="41">
        <f t="shared" si="25"/>
        <v>0.0442622382266881</v>
      </c>
      <c r="E115" s="41">
        <v>0.03</v>
      </c>
      <c r="F115" s="62">
        <f t="shared" si="17"/>
        <v>0.03724178337934084</v>
      </c>
      <c r="G115" s="41">
        <f t="shared" si="18"/>
        <v>0.035</v>
      </c>
      <c r="H115" s="41">
        <f t="shared" si="19"/>
        <v>0.0442622382266881</v>
      </c>
      <c r="I115" s="46">
        <f t="shared" si="20"/>
        <v>0.03</v>
      </c>
      <c r="J115" s="49">
        <f t="shared" si="21"/>
        <v>0.03745489529067524</v>
      </c>
      <c r="K115" s="6"/>
      <c r="L115" s="6"/>
      <c r="M115" s="6"/>
      <c r="O115" s="6"/>
      <c r="P115" s="6"/>
    </row>
    <row r="116" spans="1:16" ht="19.5" customHeight="1" hidden="1">
      <c r="A116" s="28">
        <f t="shared" si="22"/>
        <v>1907</v>
      </c>
      <c r="B116" s="80">
        <f>'[4]TableA11'!$G20</f>
        <v>0.05296605501615456</v>
      </c>
      <c r="C116" s="59">
        <v>0.035</v>
      </c>
      <c r="D116" s="41">
        <f t="shared" si="25"/>
        <v>0.08918872861758448</v>
      </c>
      <c r="E116" s="41">
        <v>0.03</v>
      </c>
      <c r="F116" s="62">
        <f t="shared" si="17"/>
        <v>0.05296605501615457</v>
      </c>
      <c r="G116" s="41">
        <f t="shared" si="18"/>
        <v>0.035</v>
      </c>
      <c r="H116" s="41">
        <f t="shared" si="19"/>
        <v>0.08918872861758448</v>
      </c>
      <c r="I116" s="46">
        <f t="shared" si="20"/>
        <v>0.03</v>
      </c>
      <c r="J116" s="49">
        <f t="shared" si="21"/>
        <v>0.0554254914470338</v>
      </c>
      <c r="K116" s="6"/>
      <c r="L116" s="6"/>
      <c r="M116" s="6"/>
      <c r="O116" s="6"/>
      <c r="P116" s="6"/>
    </row>
    <row r="117" spans="1:16" ht="19.5" customHeight="1" hidden="1">
      <c r="A117" s="28">
        <f t="shared" si="22"/>
        <v>1908</v>
      </c>
      <c r="B117" s="80">
        <f>'[4]TableA11'!$G21</f>
        <v>0.043395405862330184</v>
      </c>
      <c r="C117" s="59">
        <v>0.035</v>
      </c>
      <c r="D117" s="41">
        <f t="shared" si="25"/>
        <v>0.0618440167495148</v>
      </c>
      <c r="E117" s="41">
        <v>0.03</v>
      </c>
      <c r="F117" s="62">
        <f t="shared" si="17"/>
        <v>0.043395405862330184</v>
      </c>
      <c r="G117" s="41">
        <f t="shared" si="18"/>
        <v>0.035</v>
      </c>
      <c r="H117" s="41">
        <f t="shared" si="19"/>
        <v>0.0618440167495148</v>
      </c>
      <c r="I117" s="46">
        <f t="shared" si="20"/>
        <v>0.03</v>
      </c>
      <c r="J117" s="49">
        <f t="shared" si="21"/>
        <v>0.04448760669980592</v>
      </c>
      <c r="K117" s="6"/>
      <c r="L117" s="6"/>
      <c r="M117" s="6"/>
      <c r="O117" s="6"/>
      <c r="P117" s="6"/>
    </row>
    <row r="118" spans="1:16" ht="19.5" customHeight="1" hidden="1">
      <c r="A118" s="28">
        <f t="shared" si="22"/>
        <v>1909</v>
      </c>
      <c r="B118" s="80">
        <f>'[4]TableA11'!$G22</f>
        <v>0.04901834048191209</v>
      </c>
      <c r="C118" s="59">
        <v>0.035</v>
      </c>
      <c r="D118" s="41">
        <f t="shared" si="25"/>
        <v>0.07790954423403454</v>
      </c>
      <c r="E118" s="41">
        <v>0.03</v>
      </c>
      <c r="F118" s="62">
        <f t="shared" si="17"/>
        <v>0.049018340481912094</v>
      </c>
      <c r="G118" s="41">
        <f t="shared" si="18"/>
        <v>0.035</v>
      </c>
      <c r="H118" s="41">
        <f t="shared" si="19"/>
        <v>0.07790954423403454</v>
      </c>
      <c r="I118" s="46">
        <f t="shared" si="20"/>
        <v>0.03</v>
      </c>
      <c r="J118" s="49">
        <f t="shared" si="21"/>
        <v>0.05091381769361381</v>
      </c>
      <c r="K118" s="6"/>
      <c r="L118" s="6"/>
      <c r="M118" s="6"/>
      <c r="O118" s="6"/>
      <c r="P118" s="6"/>
    </row>
    <row r="119" spans="1:16" ht="19.5" customHeight="1">
      <c r="A119" s="28">
        <f t="shared" si="22"/>
        <v>1910</v>
      </c>
      <c r="B119" s="80">
        <f>'[4]TableA11'!$G23</f>
        <v>0.04274067571561716</v>
      </c>
      <c r="C119" s="59">
        <v>0.035</v>
      </c>
      <c r="D119" s="41">
        <f t="shared" si="25"/>
        <v>0.05997335918747759</v>
      </c>
      <c r="E119" s="41">
        <v>0.03</v>
      </c>
      <c r="F119" s="62">
        <f t="shared" si="17"/>
        <v>0.04274067571561716</v>
      </c>
      <c r="G119" s="41">
        <f t="shared" si="18"/>
        <v>0.035</v>
      </c>
      <c r="H119" s="41">
        <f t="shared" si="19"/>
        <v>0.05997335918747759</v>
      </c>
      <c r="I119" s="46">
        <f t="shared" si="20"/>
        <v>0.03</v>
      </c>
      <c r="J119" s="49">
        <f t="shared" si="21"/>
        <v>0.04373934367499104</v>
      </c>
      <c r="K119" s="6"/>
      <c r="L119" s="6"/>
      <c r="M119" s="6"/>
      <c r="O119" s="6"/>
      <c r="P119" s="6"/>
    </row>
    <row r="120" spans="1:16" ht="19.5" customHeight="1" hidden="1">
      <c r="A120" s="28">
        <f t="shared" si="22"/>
        <v>1911</v>
      </c>
      <c r="B120" s="80">
        <f>'[4]TableA11'!$G24</f>
        <v>0.051474383843752754</v>
      </c>
      <c r="C120" s="59">
        <v>0.035</v>
      </c>
      <c r="D120" s="41">
        <f t="shared" si="25"/>
        <v>0.08492681098215071</v>
      </c>
      <c r="E120" s="41">
        <v>0.03</v>
      </c>
      <c r="F120" s="62">
        <f t="shared" si="17"/>
        <v>0.051474383843752754</v>
      </c>
      <c r="G120" s="41">
        <f t="shared" si="18"/>
        <v>0.035</v>
      </c>
      <c r="H120" s="41">
        <f t="shared" si="19"/>
        <v>0.08492681098215071</v>
      </c>
      <c r="I120" s="46">
        <f t="shared" si="20"/>
        <v>0.03</v>
      </c>
      <c r="J120" s="49">
        <f t="shared" si="21"/>
        <v>0.05372072439286029</v>
      </c>
      <c r="K120" s="6"/>
      <c r="L120" s="6"/>
      <c r="M120" s="6"/>
      <c r="O120" s="6"/>
      <c r="P120" s="6"/>
    </row>
    <row r="121" spans="1:16" ht="19.5" customHeight="1" hidden="1">
      <c r="A121" s="28">
        <f t="shared" si="22"/>
        <v>1912</v>
      </c>
      <c r="B121" s="80">
        <f>'[4]TableA11'!$G25</f>
        <v>0.06820062623891239</v>
      </c>
      <c r="C121" s="59">
        <v>0.035</v>
      </c>
      <c r="D121" s="41">
        <f t="shared" si="25"/>
        <v>0.13271607496832113</v>
      </c>
      <c r="E121" s="41">
        <v>0.03</v>
      </c>
      <c r="F121" s="62">
        <f t="shared" si="17"/>
        <v>0.0682006262389124</v>
      </c>
      <c r="G121" s="41">
        <f t="shared" si="18"/>
        <v>0.035</v>
      </c>
      <c r="H121" s="41">
        <f t="shared" si="19"/>
        <v>0.13271607496832113</v>
      </c>
      <c r="I121" s="46">
        <f t="shared" si="20"/>
        <v>0.03</v>
      </c>
      <c r="J121" s="49">
        <f t="shared" si="21"/>
        <v>0.07283642998732845</v>
      </c>
      <c r="K121" s="6"/>
      <c r="L121" s="6"/>
      <c r="M121" s="6"/>
      <c r="O121" s="6"/>
      <c r="P121" s="6"/>
    </row>
    <row r="122" spans="1:16" ht="19.5" customHeight="1" hidden="1">
      <c r="A122" s="28">
        <f t="shared" si="22"/>
        <v>1913</v>
      </c>
      <c r="B122" s="80">
        <f>'[4]TableA11'!$G26</f>
        <v>0.060702926766123856</v>
      </c>
      <c r="C122" s="59">
        <v>0.035</v>
      </c>
      <c r="D122" s="41">
        <f t="shared" si="25"/>
        <v>0.11129407647463958</v>
      </c>
      <c r="E122" s="41">
        <v>0.03</v>
      </c>
      <c r="F122" s="62">
        <f t="shared" si="17"/>
        <v>0.060702926766123856</v>
      </c>
      <c r="G122" s="41">
        <f t="shared" si="18"/>
        <v>0.035</v>
      </c>
      <c r="H122" s="41">
        <f t="shared" si="19"/>
        <v>0.11129407647463958</v>
      </c>
      <c r="I122" s="46">
        <f t="shared" si="20"/>
        <v>0.03</v>
      </c>
      <c r="J122" s="49">
        <f t="shared" si="21"/>
        <v>0.06426763058985582</v>
      </c>
      <c r="K122" s="6"/>
      <c r="L122" s="6"/>
      <c r="M122" s="6"/>
      <c r="O122" s="6"/>
      <c r="P122" s="6"/>
    </row>
    <row r="123" spans="1:16" ht="19.5" customHeight="1" hidden="1">
      <c r="A123" s="28">
        <f t="shared" si="22"/>
        <v>1914</v>
      </c>
      <c r="B123" s="80">
        <f>'[4]TableA11'!$G27</f>
        <v>0.03653447246531735</v>
      </c>
      <c r="C123" s="59">
        <v>0.035</v>
      </c>
      <c r="D123" s="41">
        <f t="shared" si="25"/>
        <v>0.042241349900906715</v>
      </c>
      <c r="E123" s="41">
        <v>0.03</v>
      </c>
      <c r="F123" s="62">
        <f t="shared" si="17"/>
        <v>0.03653447246531735</v>
      </c>
      <c r="G123" s="41">
        <f t="shared" si="18"/>
        <v>0.035</v>
      </c>
      <c r="H123" s="41">
        <f t="shared" si="19"/>
        <v>0.042241349900906715</v>
      </c>
      <c r="I123" s="46">
        <f t="shared" si="20"/>
        <v>0.03</v>
      </c>
      <c r="J123" s="49">
        <f t="shared" si="21"/>
        <v>0.036646539960362684</v>
      </c>
      <c r="K123" s="6"/>
      <c r="L123" s="6"/>
      <c r="M123" s="6"/>
      <c r="O123" s="6"/>
      <c r="P123" s="6"/>
    </row>
    <row r="124" spans="1:16" ht="19.5" customHeight="1" hidden="1">
      <c r="A124" s="28">
        <f t="shared" si="22"/>
        <v>1915</v>
      </c>
      <c r="B124" s="80">
        <f>'[4]TableA11'!$G28</f>
        <v>0.029566408298381305</v>
      </c>
      <c r="C124" s="59">
        <v>0.035</v>
      </c>
      <c r="D124" s="41">
        <f t="shared" si="25"/>
        <v>0.02233259513823229</v>
      </c>
      <c r="E124" s="41">
        <v>0.03</v>
      </c>
      <c r="F124" s="62">
        <f t="shared" si="17"/>
        <v>0.0295664082983813</v>
      </c>
      <c r="G124" s="41">
        <f t="shared" si="18"/>
        <v>0.035</v>
      </c>
      <c r="H124" s="41">
        <f t="shared" si="19"/>
        <v>0.02233259513823229</v>
      </c>
      <c r="I124" s="46">
        <f t="shared" si="20"/>
        <v>0.03</v>
      </c>
      <c r="J124" s="49">
        <f t="shared" si="21"/>
        <v>0.028683038055292917</v>
      </c>
      <c r="K124" s="6"/>
      <c r="L124" s="6"/>
      <c r="M124" s="6"/>
      <c r="O124" s="6"/>
      <c r="P124" s="6"/>
    </row>
    <row r="125" spans="1:16" ht="19.5" customHeight="1" hidden="1">
      <c r="A125" s="28">
        <f t="shared" si="22"/>
        <v>1916</v>
      </c>
      <c r="B125" s="80">
        <f>'[4]TableA11'!$G29</f>
        <v>0.0574655913177737</v>
      </c>
      <c r="C125" s="59">
        <v>0.04</v>
      </c>
      <c r="D125" s="41">
        <f t="shared" si="25"/>
        <v>0.09275883233649629</v>
      </c>
      <c r="E125" s="41">
        <v>0.035</v>
      </c>
      <c r="F125" s="62">
        <f t="shared" si="17"/>
        <v>0.0574655913177737</v>
      </c>
      <c r="G125" s="41">
        <f t="shared" si="18"/>
        <v>0.04</v>
      </c>
      <c r="H125" s="41">
        <f t="shared" si="19"/>
        <v>0.09275883233649629</v>
      </c>
      <c r="I125" s="46">
        <f t="shared" si="20"/>
        <v>0.035</v>
      </c>
      <c r="J125" s="49">
        <f t="shared" si="21"/>
        <v>0.05985353293459852</v>
      </c>
      <c r="K125" s="6"/>
      <c r="L125" s="6"/>
      <c r="M125" s="6"/>
      <c r="O125" s="6"/>
      <c r="P125" s="6"/>
    </row>
    <row r="126" spans="1:16" ht="19.5" customHeight="1" hidden="1">
      <c r="A126" s="28">
        <f t="shared" si="22"/>
        <v>1917</v>
      </c>
      <c r="B126" s="80">
        <f>'[4]TableA11'!$G30</f>
        <v>0.06760543023405148</v>
      </c>
      <c r="C126" s="59">
        <v>0.045</v>
      </c>
      <c r="D126" s="41">
        <f>0.6*(B126-C$8*C126-E$8*E126)/D$8</f>
        <v>0.06746645182980253</v>
      </c>
      <c r="E126" s="41">
        <v>0.04</v>
      </c>
      <c r="F126" s="62">
        <f t="shared" si="17"/>
        <v>0.051863258140430885</v>
      </c>
      <c r="G126" s="41">
        <f t="shared" si="18"/>
        <v>0.045</v>
      </c>
      <c r="H126" s="41">
        <f t="shared" si="19"/>
        <v>0.06746645182980253</v>
      </c>
      <c r="I126" s="46">
        <f t="shared" si="20"/>
        <v>0.04</v>
      </c>
      <c r="J126" s="49">
        <f t="shared" si="21"/>
        <v>0.052736580731921015</v>
      </c>
      <c r="K126" s="6"/>
      <c r="L126" s="6"/>
      <c r="M126" s="6"/>
      <c r="O126" s="6"/>
      <c r="P126" s="6"/>
    </row>
    <row r="127" spans="1:16" ht="19.5" customHeight="1" hidden="1">
      <c r="A127" s="28">
        <f t="shared" si="22"/>
        <v>1918</v>
      </c>
      <c r="B127" s="80">
        <f>'[4]TableA11'!$G31</f>
        <v>0.055801999899678635</v>
      </c>
      <c r="C127" s="59">
        <v>0.05</v>
      </c>
      <c r="D127" s="41">
        <f aca="true" t="shared" si="28" ref="D127:D146">0.6*(B127-C$8*C127-E$8*E127)/D$8</f>
        <v>0.03994628554230623</v>
      </c>
      <c r="E127" s="41">
        <v>0.05</v>
      </c>
      <c r="F127" s="62">
        <f t="shared" si="17"/>
        <v>0.046481199939807184</v>
      </c>
      <c r="G127" s="41">
        <f t="shared" si="18"/>
        <v>0.05</v>
      </c>
      <c r="H127" s="41">
        <f t="shared" si="19"/>
        <v>0.03994628554230623</v>
      </c>
      <c r="I127" s="46">
        <f t="shared" si="20"/>
        <v>0.05</v>
      </c>
      <c r="J127" s="49">
        <f t="shared" si="21"/>
        <v>0.04597851421692249</v>
      </c>
      <c r="K127" s="6"/>
      <c r="L127" s="6"/>
      <c r="M127" s="6"/>
      <c r="O127" s="6"/>
      <c r="P127" s="6"/>
    </row>
    <row r="128" spans="1:16" ht="19.5" customHeight="1" hidden="1">
      <c r="A128" s="28">
        <f t="shared" si="22"/>
        <v>1919</v>
      </c>
      <c r="B128" s="80">
        <f>'[4]TableA11'!$G32</f>
        <v>0.08856437069806716</v>
      </c>
      <c r="C128" s="59">
        <v>0.05</v>
      </c>
      <c r="D128" s="41">
        <f t="shared" si="28"/>
        <v>0.09611034976811511</v>
      </c>
      <c r="E128" s="41">
        <v>0.05</v>
      </c>
      <c r="F128" s="62">
        <f t="shared" si="17"/>
        <v>0.0661386224188403</v>
      </c>
      <c r="G128" s="41">
        <f t="shared" si="18"/>
        <v>0.05</v>
      </c>
      <c r="H128" s="41">
        <f t="shared" si="19"/>
        <v>0.09611034976811511</v>
      </c>
      <c r="I128" s="46">
        <f t="shared" si="20"/>
        <v>0.05</v>
      </c>
      <c r="J128" s="49">
        <f t="shared" si="21"/>
        <v>0.06844413990724604</v>
      </c>
      <c r="K128" s="6"/>
      <c r="L128" s="6"/>
      <c r="M128" s="6"/>
      <c r="O128" s="6"/>
      <c r="P128" s="6"/>
    </row>
    <row r="129" spans="1:16" ht="19.5" customHeight="1">
      <c r="A129" s="28">
        <f t="shared" si="22"/>
        <v>1920</v>
      </c>
      <c r="B129" s="80">
        <f>'[4]TableA11'!$G33</f>
        <v>0.0986176079630252</v>
      </c>
      <c r="C129" s="59">
        <v>0.05</v>
      </c>
      <c r="D129" s="41">
        <f t="shared" si="28"/>
        <v>0.11334447079375747</v>
      </c>
      <c r="E129" s="41">
        <v>0.05</v>
      </c>
      <c r="F129" s="62">
        <f t="shared" si="17"/>
        <v>0.07217056477781511</v>
      </c>
      <c r="G129" s="41">
        <f t="shared" si="18"/>
        <v>0.05</v>
      </c>
      <c r="H129" s="41">
        <f t="shared" si="19"/>
        <v>0.11334447079375747</v>
      </c>
      <c r="I129" s="46">
        <f t="shared" si="20"/>
        <v>0.05</v>
      </c>
      <c r="J129" s="49">
        <f t="shared" si="21"/>
        <v>0.07533778831750298</v>
      </c>
      <c r="K129" s="6"/>
      <c r="L129" s="6"/>
      <c r="M129" s="6"/>
      <c r="O129" s="6"/>
      <c r="P129" s="6"/>
    </row>
    <row r="130" spans="1:16" ht="19.5" customHeight="1" hidden="1">
      <c r="A130" s="28">
        <f t="shared" si="22"/>
        <v>1921</v>
      </c>
      <c r="B130" s="80">
        <f>'[4]TableA11'!$G34</f>
        <v>0.11555204537329354</v>
      </c>
      <c r="C130" s="59">
        <v>0.05</v>
      </c>
      <c r="D130" s="41">
        <f t="shared" si="28"/>
        <v>0.14237493492564604</v>
      </c>
      <c r="E130" s="41">
        <v>0.05</v>
      </c>
      <c r="F130" s="62">
        <f t="shared" si="17"/>
        <v>0.08233122722397612</v>
      </c>
      <c r="G130" s="41">
        <f t="shared" si="18"/>
        <v>0.05</v>
      </c>
      <c r="H130" s="41">
        <f t="shared" si="19"/>
        <v>0.14237493492564604</v>
      </c>
      <c r="I130" s="46">
        <f t="shared" si="20"/>
        <v>0.05</v>
      </c>
      <c r="J130" s="49">
        <f t="shared" si="21"/>
        <v>0.08694997397025842</v>
      </c>
      <c r="K130" s="6"/>
      <c r="L130" s="6"/>
      <c r="M130" s="6"/>
      <c r="O130" s="6"/>
      <c r="P130" s="6"/>
    </row>
    <row r="131" spans="1:16" ht="19.5" customHeight="1" hidden="1">
      <c r="A131" s="28">
        <f t="shared" si="22"/>
        <v>1922</v>
      </c>
      <c r="B131" s="80">
        <f>'[4]TableA11'!$G35</f>
        <v>0.13252551879617472</v>
      </c>
      <c r="C131" s="59">
        <v>0.05</v>
      </c>
      <c r="D131" s="41">
        <f t="shared" si="28"/>
        <v>0.17147231793629952</v>
      </c>
      <c r="E131" s="41">
        <v>0.05</v>
      </c>
      <c r="F131" s="62">
        <f t="shared" si="17"/>
        <v>0.09251531127770482</v>
      </c>
      <c r="G131" s="41">
        <f t="shared" si="18"/>
        <v>0.05</v>
      </c>
      <c r="H131" s="41">
        <f t="shared" si="19"/>
        <v>0.17147231793629952</v>
      </c>
      <c r="I131" s="46">
        <f t="shared" si="20"/>
        <v>0.05</v>
      </c>
      <c r="J131" s="49">
        <f t="shared" si="21"/>
        <v>0.09858892717451981</v>
      </c>
      <c r="K131" s="6"/>
      <c r="L131" s="6"/>
      <c r="M131" s="6"/>
      <c r="O131" s="6"/>
      <c r="P131" s="6"/>
    </row>
    <row r="132" spans="1:16" ht="19.5" customHeight="1" hidden="1">
      <c r="A132" s="28">
        <f t="shared" si="22"/>
        <v>1923</v>
      </c>
      <c r="B132" s="80">
        <f>'[4]TableA11'!$G36</f>
        <v>0.13892539484516167</v>
      </c>
      <c r="C132" s="59">
        <v>0.05</v>
      </c>
      <c r="D132" s="41">
        <f t="shared" si="28"/>
        <v>0.18244353402027716</v>
      </c>
      <c r="E132" s="41">
        <v>0.05</v>
      </c>
      <c r="F132" s="62">
        <f t="shared" si="17"/>
        <v>0.09635523690709702</v>
      </c>
      <c r="G132" s="41">
        <f t="shared" si="18"/>
        <v>0.05</v>
      </c>
      <c r="H132" s="41">
        <f t="shared" si="19"/>
        <v>0.18244353402027716</v>
      </c>
      <c r="I132" s="46">
        <f t="shared" si="20"/>
        <v>0.05</v>
      </c>
      <c r="J132" s="49">
        <f t="shared" si="21"/>
        <v>0.10297741360811087</v>
      </c>
      <c r="K132" s="6"/>
      <c r="L132" s="6"/>
      <c r="M132" s="6"/>
      <c r="O132" s="6"/>
      <c r="P132" s="6"/>
    </row>
    <row r="133" spans="1:16" ht="19.5" customHeight="1" hidden="1">
      <c r="A133" s="28">
        <f t="shared" si="22"/>
        <v>1924</v>
      </c>
      <c r="B133" s="80">
        <f>'[4]TableA11'!$G37</f>
        <v>0.13502123980363193</v>
      </c>
      <c r="C133" s="59">
        <v>0.05</v>
      </c>
      <c r="D133" s="41">
        <f t="shared" si="28"/>
        <v>0.17575069680622615</v>
      </c>
      <c r="E133" s="41">
        <v>0.05</v>
      </c>
      <c r="F133" s="62">
        <f t="shared" si="17"/>
        <v>0.09401274388217915</v>
      </c>
      <c r="G133" s="41">
        <f t="shared" si="18"/>
        <v>0.05</v>
      </c>
      <c r="H133" s="41">
        <f t="shared" si="19"/>
        <v>0.17575069680622615</v>
      </c>
      <c r="I133" s="46">
        <f t="shared" si="20"/>
        <v>0.05</v>
      </c>
      <c r="J133" s="49">
        <f t="shared" si="21"/>
        <v>0.10030027872249046</v>
      </c>
      <c r="K133" s="6"/>
      <c r="L133" s="6"/>
      <c r="M133" s="6"/>
      <c r="O133" s="6"/>
      <c r="P133" s="6"/>
    </row>
    <row r="134" spans="1:16" ht="19.5" customHeight="1" hidden="1">
      <c r="A134" s="28">
        <f t="shared" si="22"/>
        <v>1925</v>
      </c>
      <c r="B134" s="80">
        <f>'[4]TableA11'!$G38</f>
        <v>0.13469511050018626</v>
      </c>
      <c r="C134" s="59">
        <v>0.05</v>
      </c>
      <c r="D134" s="41">
        <f t="shared" si="28"/>
        <v>0.1751916180003193</v>
      </c>
      <c r="E134" s="41">
        <v>0.05</v>
      </c>
      <c r="F134" s="62">
        <f t="shared" si="17"/>
        <v>0.09381706630011175</v>
      </c>
      <c r="G134" s="41">
        <f t="shared" si="18"/>
        <v>0.05</v>
      </c>
      <c r="H134" s="41">
        <f t="shared" si="19"/>
        <v>0.1751916180003193</v>
      </c>
      <c r="I134" s="46">
        <f t="shared" si="20"/>
        <v>0.05</v>
      </c>
      <c r="J134" s="49">
        <f t="shared" si="21"/>
        <v>0.10007664720012772</v>
      </c>
      <c r="K134" s="6"/>
      <c r="L134" s="6"/>
      <c r="M134" s="6"/>
      <c r="O134" s="6"/>
      <c r="P134" s="6"/>
    </row>
    <row r="135" spans="1:16" ht="19.5" customHeight="1" hidden="1">
      <c r="A135" s="28">
        <f t="shared" si="22"/>
        <v>1926</v>
      </c>
      <c r="B135" s="80">
        <f>'[4]TableA11'!$G39</f>
        <v>0.12177025769651863</v>
      </c>
      <c r="C135" s="59">
        <v>0.05</v>
      </c>
      <c r="D135" s="41">
        <f t="shared" si="28"/>
        <v>0.1530347274797462</v>
      </c>
      <c r="E135" s="41">
        <v>0.05</v>
      </c>
      <c r="F135" s="62">
        <f t="shared" si="17"/>
        <v>0.08606215461791117</v>
      </c>
      <c r="G135" s="41">
        <f t="shared" si="18"/>
        <v>0.05</v>
      </c>
      <c r="H135" s="41">
        <f t="shared" si="19"/>
        <v>0.1530347274797462</v>
      </c>
      <c r="I135" s="46">
        <f t="shared" si="20"/>
        <v>0.05</v>
      </c>
      <c r="J135" s="49">
        <f t="shared" si="21"/>
        <v>0.09121389099189847</v>
      </c>
      <c r="K135" s="6"/>
      <c r="L135" s="6"/>
      <c r="M135" s="6"/>
      <c r="O135" s="6"/>
      <c r="P135" s="6"/>
    </row>
    <row r="136" spans="1:16" ht="19.5" customHeight="1" hidden="1">
      <c r="A136" s="28">
        <f t="shared" si="22"/>
        <v>1927</v>
      </c>
      <c r="B136" s="80">
        <f>'[4]TableA11'!$G40</f>
        <v>0.11548529654975598</v>
      </c>
      <c r="C136" s="59">
        <v>0.05</v>
      </c>
      <c r="D136" s="41">
        <f t="shared" si="28"/>
        <v>0.14226050837101023</v>
      </c>
      <c r="E136" s="41">
        <v>0.05</v>
      </c>
      <c r="F136" s="62">
        <f t="shared" si="17"/>
        <v>0.08229117792985358</v>
      </c>
      <c r="G136" s="41">
        <f t="shared" si="18"/>
        <v>0.05</v>
      </c>
      <c r="H136" s="41">
        <f t="shared" si="19"/>
        <v>0.14226050837101023</v>
      </c>
      <c r="I136" s="46">
        <f t="shared" si="20"/>
        <v>0.05</v>
      </c>
      <c r="J136" s="49">
        <f t="shared" si="21"/>
        <v>0.0869042033484041</v>
      </c>
      <c r="K136" s="6"/>
      <c r="L136" s="6"/>
      <c r="M136" s="6"/>
      <c r="O136" s="6"/>
      <c r="P136" s="6"/>
    </row>
    <row r="137" spans="1:16" ht="19.5" customHeight="1" hidden="1">
      <c r="A137" s="28">
        <f t="shared" si="22"/>
        <v>1928</v>
      </c>
      <c r="B137" s="80">
        <f>'[4]TableA11'!$G41</f>
        <v>0.1203887079721644</v>
      </c>
      <c r="C137" s="59">
        <v>0.05</v>
      </c>
      <c r="D137" s="41">
        <f t="shared" si="28"/>
        <v>0.15066635652371038</v>
      </c>
      <c r="E137" s="41">
        <v>0.05</v>
      </c>
      <c r="F137" s="62">
        <f t="shared" si="17"/>
        <v>0.08523322478329864</v>
      </c>
      <c r="G137" s="41">
        <f t="shared" si="18"/>
        <v>0.05</v>
      </c>
      <c r="H137" s="41">
        <f t="shared" si="19"/>
        <v>0.15066635652371038</v>
      </c>
      <c r="I137" s="46">
        <f t="shared" si="20"/>
        <v>0.05</v>
      </c>
      <c r="J137" s="49">
        <f t="shared" si="21"/>
        <v>0.09026654260948415</v>
      </c>
      <c r="K137" s="6"/>
      <c r="L137" s="6"/>
      <c r="M137" s="6"/>
      <c r="O137" s="6"/>
      <c r="P137" s="6"/>
    </row>
    <row r="138" spans="1:16" ht="19.5" customHeight="1" hidden="1">
      <c r="A138" s="28">
        <f t="shared" si="22"/>
        <v>1929</v>
      </c>
      <c r="B138" s="80">
        <f>'[4]TableA11'!$G42</f>
        <v>0.11337776623154057</v>
      </c>
      <c r="C138" s="59">
        <v>0.05</v>
      </c>
      <c r="D138" s="41">
        <f t="shared" si="28"/>
        <v>0.13864759925406953</v>
      </c>
      <c r="E138" s="41">
        <v>0.05</v>
      </c>
      <c r="F138" s="62">
        <f>C$8*C138+D$8*D138+E$8*E138</f>
        <v>0.08102665973892434</v>
      </c>
      <c r="G138" s="41">
        <f aca="true" t="shared" si="29" ref="G138:G146">C138</f>
        <v>0.05</v>
      </c>
      <c r="H138" s="41">
        <f aca="true" t="shared" si="30" ref="H138:H146">D138</f>
        <v>0.13864759925406953</v>
      </c>
      <c r="I138" s="46">
        <f aca="true" t="shared" si="31" ref="I138:I146">E138</f>
        <v>0.05</v>
      </c>
      <c r="J138" s="49">
        <f aca="true" t="shared" si="32" ref="J138:J146">G$8*G138+H$8*H138+I$8*I138</f>
        <v>0.08545903970162781</v>
      </c>
      <c r="K138" s="6"/>
      <c r="L138" s="6"/>
      <c r="M138" s="6"/>
      <c r="O138" s="6"/>
      <c r="P138" s="6"/>
    </row>
    <row r="139" spans="1:16" ht="19.5" customHeight="1" thickBot="1">
      <c r="A139" s="39">
        <f aca="true" t="shared" si="33" ref="A139:A146">A138+1</f>
        <v>1930</v>
      </c>
      <c r="B139" s="81">
        <f>'[4]TableA11'!$G43</f>
        <v>0.09609870345679991</v>
      </c>
      <c r="C139" s="60">
        <v>0.05</v>
      </c>
      <c r="D139" s="42">
        <f t="shared" si="28"/>
        <v>0.10902634878308556</v>
      </c>
      <c r="E139" s="42">
        <v>0.05</v>
      </c>
      <c r="F139" s="63">
        <f>C$8*C139+D$8*D139+E$8*E139</f>
        <v>0.07065922207407996</v>
      </c>
      <c r="G139" s="42">
        <f t="shared" si="29"/>
        <v>0.05</v>
      </c>
      <c r="H139" s="42">
        <f t="shared" si="30"/>
        <v>0.10902634878308556</v>
      </c>
      <c r="I139" s="47">
        <f t="shared" si="31"/>
        <v>0.05</v>
      </c>
      <c r="J139" s="56">
        <f t="shared" si="32"/>
        <v>0.07361053951323422</v>
      </c>
      <c r="K139" s="6"/>
      <c r="L139" s="6"/>
      <c r="M139" s="6"/>
      <c r="O139" s="6"/>
      <c r="P139" s="6"/>
    </row>
    <row r="140" spans="1:16" ht="19.5" customHeight="1" hidden="1" thickTop="1">
      <c r="A140" s="28">
        <f t="shared" si="33"/>
        <v>1931</v>
      </c>
      <c r="B140" s="54">
        <f>'[4]TableA11'!$G44</f>
        <v>0.08517557754240793</v>
      </c>
      <c r="C140" s="59">
        <v>0.05</v>
      </c>
      <c r="D140" s="41">
        <f t="shared" si="28"/>
        <v>0.09030099007269929</v>
      </c>
      <c r="E140" s="41">
        <v>0.05</v>
      </c>
      <c r="F140" s="62">
        <f aca="true" t="shared" si="34" ref="F140:F146">B140</f>
        <v>0.08517557754240793</v>
      </c>
      <c r="G140" s="41">
        <f t="shared" si="29"/>
        <v>0.05</v>
      </c>
      <c r="H140" s="41">
        <f t="shared" si="30"/>
        <v>0.09030099007269929</v>
      </c>
      <c r="I140" s="46">
        <f t="shared" si="31"/>
        <v>0.05</v>
      </c>
      <c r="J140" s="49">
        <f t="shared" si="32"/>
        <v>0.06612039602907971</v>
      </c>
      <c r="K140" s="6"/>
      <c r="L140" s="6"/>
      <c r="M140" s="6"/>
      <c r="O140" s="6"/>
      <c r="P140" s="6"/>
    </row>
    <row r="141" spans="1:16" ht="19.5" customHeight="1" hidden="1">
      <c r="A141" s="28">
        <f t="shared" si="33"/>
        <v>1932</v>
      </c>
      <c r="B141" s="54">
        <f>'[4]TableA11'!$G45</f>
        <v>0.07257014851305703</v>
      </c>
      <c r="C141" s="59">
        <v>0.05</v>
      </c>
      <c r="D141" s="41">
        <f t="shared" si="28"/>
        <v>0.06869168316524062</v>
      </c>
      <c r="E141" s="41">
        <v>0.05</v>
      </c>
      <c r="F141" s="62">
        <f t="shared" si="34"/>
        <v>0.07257014851305703</v>
      </c>
      <c r="G141" s="41">
        <f t="shared" si="29"/>
        <v>0.05</v>
      </c>
      <c r="H141" s="41">
        <f t="shared" si="30"/>
        <v>0.06869168316524062</v>
      </c>
      <c r="I141" s="46">
        <f t="shared" si="31"/>
        <v>0.05</v>
      </c>
      <c r="J141" s="49">
        <f t="shared" si="32"/>
        <v>0.05747667326609625</v>
      </c>
      <c r="K141" s="6"/>
      <c r="L141" s="6"/>
      <c r="M141" s="6"/>
      <c r="O141" s="6"/>
      <c r="P141" s="6"/>
    </row>
    <row r="142" spans="1:16" ht="19.5" customHeight="1" hidden="1">
      <c r="A142" s="28">
        <f t="shared" si="33"/>
        <v>1933</v>
      </c>
      <c r="B142" s="54">
        <f>'[4]TableA11'!$G46</f>
        <v>0.07945428238974866</v>
      </c>
      <c r="C142" s="59">
        <v>0.05</v>
      </c>
      <c r="D142" s="41">
        <f t="shared" si="28"/>
        <v>0.08049305552528342</v>
      </c>
      <c r="E142" s="41">
        <v>0.05</v>
      </c>
      <c r="F142" s="62">
        <f t="shared" si="34"/>
        <v>0.07945428238974866</v>
      </c>
      <c r="G142" s="41">
        <f t="shared" si="29"/>
        <v>0.05</v>
      </c>
      <c r="H142" s="41">
        <f t="shared" si="30"/>
        <v>0.08049305552528342</v>
      </c>
      <c r="I142" s="46">
        <f t="shared" si="31"/>
        <v>0.05</v>
      </c>
      <c r="J142" s="49">
        <f t="shared" si="32"/>
        <v>0.06219722221011337</v>
      </c>
      <c r="K142" s="6"/>
      <c r="L142" s="6"/>
      <c r="M142" s="6"/>
      <c r="O142" s="6"/>
      <c r="P142" s="6"/>
    </row>
    <row r="143" spans="1:16" ht="19.5" customHeight="1" hidden="1">
      <c r="A143" s="28">
        <f t="shared" si="33"/>
        <v>1934</v>
      </c>
      <c r="B143" s="54">
        <f>'[4]TableA11'!$G47</f>
        <v>0.07579480146646145</v>
      </c>
      <c r="C143" s="59">
        <v>0.05</v>
      </c>
      <c r="D143" s="41">
        <f t="shared" si="28"/>
        <v>0.07421965965679105</v>
      </c>
      <c r="E143" s="41">
        <v>0.05</v>
      </c>
      <c r="F143" s="62">
        <f t="shared" si="34"/>
        <v>0.07579480146646145</v>
      </c>
      <c r="G143" s="41">
        <f t="shared" si="29"/>
        <v>0.05</v>
      </c>
      <c r="H143" s="41">
        <f t="shared" si="30"/>
        <v>0.07421965965679105</v>
      </c>
      <c r="I143" s="46">
        <f t="shared" si="31"/>
        <v>0.05</v>
      </c>
      <c r="J143" s="49">
        <f t="shared" si="32"/>
        <v>0.05968786386271642</v>
      </c>
      <c r="K143" s="6"/>
      <c r="L143" s="6"/>
      <c r="M143" s="6"/>
      <c r="O143" s="6"/>
      <c r="P143" s="6"/>
    </row>
    <row r="144" spans="1:16" ht="19.5" customHeight="1" hidden="1">
      <c r="A144" s="28">
        <f t="shared" si="33"/>
        <v>1935</v>
      </c>
      <c r="B144" s="54">
        <f>'[4]TableA11'!$G48</f>
        <v>0.08784753634296473</v>
      </c>
      <c r="C144" s="59">
        <v>0.05</v>
      </c>
      <c r="D144" s="41">
        <f t="shared" si="28"/>
        <v>0.0948814908736538</v>
      </c>
      <c r="E144" s="41">
        <v>0.05</v>
      </c>
      <c r="F144" s="62">
        <f t="shared" si="34"/>
        <v>0.08784753634296473</v>
      </c>
      <c r="G144" s="41">
        <f t="shared" si="29"/>
        <v>0.05</v>
      </c>
      <c r="H144" s="41">
        <f t="shared" si="30"/>
        <v>0.0948814908736538</v>
      </c>
      <c r="I144" s="46">
        <f t="shared" si="31"/>
        <v>0.05</v>
      </c>
      <c r="J144" s="49">
        <f t="shared" si="32"/>
        <v>0.06795259634946152</v>
      </c>
      <c r="K144" s="6"/>
      <c r="L144" s="6"/>
      <c r="M144" s="6"/>
      <c r="O144" s="6"/>
      <c r="P144" s="6"/>
    </row>
    <row r="145" spans="1:16" ht="19.5" customHeight="1" hidden="1">
      <c r="A145" s="28">
        <f t="shared" si="33"/>
        <v>1936</v>
      </c>
      <c r="B145" s="54">
        <f>'[4]TableA11'!$G49</f>
        <v>0.08727958783372386</v>
      </c>
      <c r="C145" s="59">
        <v>0.05</v>
      </c>
      <c r="D145" s="41">
        <f t="shared" si="28"/>
        <v>0.09390786485781231</v>
      </c>
      <c r="E145" s="41">
        <v>0.05</v>
      </c>
      <c r="F145" s="62">
        <f t="shared" si="34"/>
        <v>0.08727958783372386</v>
      </c>
      <c r="G145" s="41">
        <f t="shared" si="29"/>
        <v>0.05</v>
      </c>
      <c r="H145" s="41">
        <f t="shared" si="30"/>
        <v>0.09390786485781231</v>
      </c>
      <c r="I145" s="46">
        <f t="shared" si="31"/>
        <v>0.05</v>
      </c>
      <c r="J145" s="49">
        <f t="shared" si="32"/>
        <v>0.06756314594312493</v>
      </c>
      <c r="K145" s="6"/>
      <c r="L145" s="6"/>
      <c r="M145" s="6"/>
      <c r="O145" s="6"/>
      <c r="P145" s="6"/>
    </row>
    <row r="146" spans="1:16" ht="19.5" customHeight="1" hidden="1" thickBot="1">
      <c r="A146" s="39">
        <f t="shared" si="33"/>
        <v>1937</v>
      </c>
      <c r="B146" s="55">
        <f>'[4]TableA11'!$G50</f>
        <v>0.07701247628533954</v>
      </c>
      <c r="C146" s="60">
        <v>0.05</v>
      </c>
      <c r="D146" s="42">
        <f t="shared" si="28"/>
        <v>0.0763071022034392</v>
      </c>
      <c r="E146" s="42">
        <v>0.05</v>
      </c>
      <c r="F146" s="63">
        <f t="shared" si="34"/>
        <v>0.07701247628533954</v>
      </c>
      <c r="G146" s="42">
        <f t="shared" si="29"/>
        <v>0.05</v>
      </c>
      <c r="H146" s="42">
        <f t="shared" si="30"/>
        <v>0.0763071022034392</v>
      </c>
      <c r="I146" s="47">
        <f t="shared" si="31"/>
        <v>0.05</v>
      </c>
      <c r="J146" s="56">
        <f t="shared" si="32"/>
        <v>0.060522840881375675</v>
      </c>
      <c r="K146" s="6"/>
      <c r="L146" s="6"/>
      <c r="M146" s="6"/>
      <c r="O146" s="6"/>
      <c r="P146" s="6"/>
    </row>
    <row r="147" spans="1:16" ht="19.5" customHeight="1" thickBot="1" thickTop="1">
      <c r="A147" s="195" t="s">
        <v>110</v>
      </c>
      <c r="B147" s="196"/>
      <c r="C147" s="196"/>
      <c r="D147" s="196"/>
      <c r="E147" s="196"/>
      <c r="F147" s="196"/>
      <c r="G147" s="196"/>
      <c r="H147" s="196"/>
      <c r="I147" s="196"/>
      <c r="J147" s="210"/>
      <c r="K147" s="6"/>
      <c r="L147" s="6"/>
      <c r="M147" s="6"/>
      <c r="O147" s="6" t="e">
        <f>#REF!*(B147/100)*PRODUCT('[4]TableA17'!$Y$25:$Y$35)</f>
        <v>#REF!</v>
      </c>
      <c r="P147" s="6" t="e">
        <f>100*O147/B147</f>
        <v>#REF!</v>
      </c>
    </row>
    <row r="148" spans="1:16" ht="19.5" customHeight="1" thickTop="1">
      <c r="A148" s="28"/>
      <c r="B148" s="29"/>
      <c r="C148" s="29"/>
      <c r="D148" s="29"/>
      <c r="E148" s="29"/>
      <c r="F148" s="34"/>
      <c r="G148" s="34"/>
      <c r="H148" s="34"/>
      <c r="I148" s="31"/>
      <c r="J148" s="31"/>
      <c r="K148" s="6"/>
      <c r="L148" s="6"/>
      <c r="M148" s="6"/>
      <c r="O148" s="6" t="e">
        <f>#REF!*(B148/100)*PRODUCT('[4]TableA17'!$Y$25:$Y$45)</f>
        <v>#REF!</v>
      </c>
      <c r="P148" s="6" t="e">
        <f>100*O148/B148</f>
        <v>#REF!</v>
      </c>
    </row>
    <row r="149" spans="1:16" ht="19.5" customHeight="1">
      <c r="A149" s="28"/>
      <c r="B149" s="29"/>
      <c r="C149" s="29"/>
      <c r="D149" s="29"/>
      <c r="E149" s="29"/>
      <c r="F149" s="34"/>
      <c r="G149" s="34"/>
      <c r="H149" s="34"/>
      <c r="I149" s="31"/>
      <c r="J149" s="31"/>
      <c r="K149" s="6"/>
      <c r="L149" s="6"/>
      <c r="M149" s="6"/>
      <c r="O149" s="6" t="e">
        <f>#REF!*(B149/100)*PRODUCT('[4]TableA17'!$Y$25:$Y$50)</f>
        <v>#REF!</v>
      </c>
      <c r="P149" s="6" t="e">
        <f>100*O149/B149</f>
        <v>#REF!</v>
      </c>
    </row>
  </sheetData>
  <mergeCells count="16">
    <mergeCell ref="A147:J147"/>
    <mergeCell ref="A3:J3"/>
    <mergeCell ref="O5:O6"/>
    <mergeCell ref="F5:F6"/>
    <mergeCell ref="B4:J4"/>
    <mergeCell ref="J5:J6"/>
    <mergeCell ref="I5:I6"/>
    <mergeCell ref="E5:E6"/>
    <mergeCell ref="B5:B8"/>
    <mergeCell ref="C7:F7"/>
    <mergeCell ref="G7:J7"/>
    <mergeCell ref="P5:P6"/>
    <mergeCell ref="C5:C6"/>
    <mergeCell ref="D5:D6"/>
    <mergeCell ref="G5:G6"/>
    <mergeCell ref="H5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t.piketty</cp:lastModifiedBy>
  <cp:lastPrinted>2011-04-26T10:21:17Z</cp:lastPrinted>
  <dcterms:created xsi:type="dcterms:W3CDTF">2010-03-26T12:31:35Z</dcterms:created>
  <dcterms:modified xsi:type="dcterms:W3CDTF">2011-04-30T17:39:30Z</dcterms:modified>
  <cp:category/>
  <cp:version/>
  <cp:contentType/>
  <cp:contentStatus/>
</cp:coreProperties>
</file>