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firstSheet="5" activeTab="6"/>
  </bookViews>
  <sheets>
    <sheet name="Jan2007" sheetId="1" r:id="rId1"/>
    <sheet name="SumStatJLR04072007" sheetId="2" r:id="rId2"/>
    <sheet name="WealthAgeAtDeath" sheetId="3" r:id="rId3"/>
    <sheet name="WealthPercentilesAtDeath" sheetId="4" r:id="rId4"/>
    <sheet name="WealthAgeByCohort" sheetId="5" r:id="rId5"/>
    <sheet name="DemographieMorts" sheetId="6" r:id="rId6"/>
    <sheet name="DemoVivants-EstateMult" sheetId="7" r:id="rId7"/>
    <sheet name="EstateMultStata" sheetId="8" r:id="rId8"/>
    <sheet name="WealthPercentilesofLiving" sheetId="9" r:id="rId9"/>
    <sheet name="OldSumStatJLR26012007" sheetId="10" r:id="rId10"/>
    <sheet name="OldWealthAgeAtDeathJLR26012007" sheetId="11" r:id="rId11"/>
  </sheets>
  <externalReferences>
    <externalReference r:id="rId14"/>
  </externalReferences>
  <definedNames>
    <definedName name="column_headings">#REF!</definedName>
    <definedName name="column_numbers">#REF!</definedName>
    <definedName name="data">#REF!</definedName>
    <definedName name="footnotes">#REF!</definedName>
    <definedName name="spanners_level1">#REF!</definedName>
    <definedName name="spanners_level2">#REF!</definedName>
    <definedName name="spanners_level3">#REF!</definedName>
    <definedName name="spanners_level4">#REF!</definedName>
    <definedName name="spanners_level5">#REF!</definedName>
    <definedName name="stub_lines">#REF!</definedName>
    <definedName name="titles">#REF!</definedName>
    <definedName name="totals">#REF!</definedName>
  </definedNames>
  <calcPr fullCalcOnLoad="1"/>
</workbook>
</file>

<file path=xl/sharedStrings.xml><?xml version="1.0" encoding="utf-8"?>
<sst xmlns="http://schemas.openxmlformats.org/spreadsheetml/2006/main" count="558" uniqueCount="154">
  <si>
    <t>20-yr +</t>
  </si>
  <si>
    <t>N. decedents</t>
  </si>
  <si>
    <t>(18/1/2007)</t>
  </si>
  <si>
    <t>Donnees AER</t>
  </si>
  <si>
    <t>N.</t>
  </si>
  <si>
    <t>Fraction</t>
  </si>
  <si>
    <t>Riches</t>
  </si>
  <si>
    <t>avec age</t>
  </si>
  <si>
    <t>dans base</t>
  </si>
  <si>
    <r>
      <t>Note</t>
    </r>
    <r>
      <rPr>
        <sz val="14"/>
        <rFont val="Arial"/>
        <family val="2"/>
      </rPr>
      <t xml:space="preserve"> les totals des morts sont differents et je ne sait pas pourquoi. J'ai repris ceux des donnees origines (demoparisienne2004.xls)</t>
    </r>
  </si>
  <si>
    <r>
      <t>Note</t>
    </r>
    <r>
      <rPr>
        <sz val="14"/>
        <rFont val="Arial"/>
        <family val="2"/>
      </rPr>
      <t xml:space="preserve"> Differences entre total des riches viens des individus morts ages de 0 a 19 ans</t>
    </r>
  </si>
  <si>
    <r>
      <t>Note</t>
    </r>
    <r>
      <rPr>
        <sz val="14"/>
        <rFont val="Arial"/>
        <family val="2"/>
      </rPr>
      <t xml:space="preserve"> la difference de ratio entre G et J en 1812 viens des differentes ponderations  hommes femmes sur les ages a la mort</t>
    </r>
  </si>
  <si>
    <r>
      <t>Note</t>
    </r>
    <r>
      <rPr>
        <sz val="14"/>
        <rFont val="Arial"/>
        <family val="2"/>
      </rPr>
      <t xml:space="preserve"> la  difference pour 1877 tient a ce que j'ai pris en compte les individu non trouves (DCL posterieure a dec 1879) 1887 idem</t>
    </r>
  </si>
  <si>
    <r>
      <t>Note</t>
    </r>
    <r>
      <rPr>
        <sz val="14"/>
        <rFont val="Arial"/>
        <family val="2"/>
      </rPr>
      <t xml:space="preserve"> la grosse difference pour 1902 tient a ce que AER semble donner positive et negatives comme individus riches</t>
    </r>
  </si>
  <si>
    <r>
      <t>Note</t>
    </r>
    <r>
      <rPr>
        <sz val="14"/>
        <rFont val="Arial"/>
        <family val="2"/>
      </rPr>
      <t xml:space="preserve"> la grosse difference pour 1912 tient a ce que AER donne Seine a partir des stats officielles 1913 Donc les individus seine plutot que Paris</t>
    </r>
  </si>
  <si>
    <t>(12/04/2007)</t>
  </si>
  <si>
    <t>Calculs de base sur le fichier InegsraJLR26012007</t>
  </si>
  <si>
    <t>Total</t>
  </si>
  <si>
    <t>Données Base Corrigées</t>
  </si>
  <si>
    <t>Estate Tax Returns in Paris, 1807-1912 - Summary Statistics (Fichier JLR 26012007)</t>
  </si>
  <si>
    <t>Notes JLR 26012007</t>
  </si>
  <si>
    <t>Notes TP 12042007</t>
  </si>
  <si>
    <r>
      <t>Note</t>
    </r>
    <r>
      <rPr>
        <sz val="14"/>
        <rFont val="Arial"/>
        <family val="2"/>
      </rPr>
      <t xml:space="preserve"> Les colonnes données base brutes correspondent exactement à ta annee, ta annee if total&gt;0: la base</t>
    </r>
  </si>
  <si>
    <t>brute comprend 267974 observations, toutes renseignées pour l'année, dont 76080 obs avec total&gt;0</t>
  </si>
  <si>
    <r>
      <t>Seuls petits bugs (à corriger)</t>
    </r>
    <r>
      <rPr>
        <sz val="14"/>
        <rFont val="Arial"/>
        <family val="2"/>
      </rPr>
      <t xml:space="preserve"> : (i) total est bien renseigné pour 267974 obs, mais il y a 1 obs&lt;0 (à corriger)</t>
    </r>
  </si>
  <si>
    <r>
      <t>(ii)</t>
    </r>
    <r>
      <rPr>
        <sz val="14"/>
        <rFont val="Arial"/>
        <family val="2"/>
      </rPr>
      <t xml:space="preserve"> age est renseigné (20-105 ans) pour 267874 obs et non 267974 obs (à corriger); par ailleurs il y a quelques obs</t>
    </r>
  </si>
  <si>
    <t>en 27,5 ans etc. (à corriger)</t>
  </si>
  <si>
    <r>
      <t>(iii)</t>
    </r>
    <r>
      <rPr>
        <sz val="14"/>
        <rFont val="Arial"/>
        <family val="2"/>
      </rPr>
      <t xml:space="preserve"> totmob est renseigné pour 267971 obs et non 267974 obs (à corriger); par ailleurs il y a 15 obs avec totmob&lt;0 (à corriger)</t>
    </r>
  </si>
  <si>
    <r>
      <t>(iv)</t>
    </r>
    <r>
      <rPr>
        <sz val="14"/>
        <rFont val="Arial"/>
        <family val="2"/>
      </rPr>
      <t xml:space="preserve"> totim est renseigné pour 255165 obs et non 267974 obs (à corriger); aucune obs &lt;0 </t>
    </r>
  </si>
  <si>
    <r>
      <t>(v)</t>
    </r>
    <r>
      <rPr>
        <sz val="14"/>
        <rFont val="Arial"/>
        <family val="2"/>
      </rPr>
      <t xml:space="preserve"> ceci explique (en partie) pourquoi diff=total-totim-totmob n'est pas uniformément = 0; diff defined only</t>
    </r>
  </si>
  <si>
    <t>pour 255162 obs, et environ 1000 obs&gt;0 et 1000 obs&lt;0 (à corriger)</t>
  </si>
  <si>
    <t xml:space="preserve">(vi) totnet uniquement renseigné pour 27911 obs (1912) </t>
  </si>
  <si>
    <t>(vii) sex est bien renseigné pour 267974 obs (léger recodage H/h à faire)</t>
  </si>
  <si>
    <t>80+</t>
  </si>
  <si>
    <t>average estate at death</t>
  </si>
  <si>
    <t>50-59 = 100</t>
  </si>
  <si>
    <t>average wealth by cohort</t>
  </si>
  <si>
    <t>%</t>
  </si>
  <si>
    <t>Donnees Base Brutes (exc. missing wealth/age/sex data)</t>
  </si>
  <si>
    <t>(30/05/2007)</t>
  </si>
  <si>
    <t>âge moyen</t>
  </si>
  <si>
    <t>âge moyen succ.&gt;0</t>
  </si>
  <si>
    <t>ratio</t>
  </si>
  <si>
    <t>n. obs decedents (data, H+F)</t>
  </si>
  <si>
    <t>n. obs decedents (data, H)</t>
  </si>
  <si>
    <t>n. obs decedents (data, F)</t>
  </si>
  <si>
    <t>%H/(H+F)</t>
  </si>
  <si>
    <t xml:space="preserve">Données de base du pb: dans les archives on observe uniquement les ages des succ&gt;0; JLR a complété les ages des succc=0 à </t>
  </si>
  <si>
    <t>partir des données état-civil; mais ces données ne sont pas disponibles annuellement en décomposition H/F; nous sommes donc</t>
  </si>
  <si>
    <t>contraint de faire des hypothèses sur l'évolution tendancielle du profil du ratio H/F par age de décès; les hypothèses faites ici sont</t>
  </si>
  <si>
    <t>les meilleures auxquelles JLR est parvenu pour l'instant, mais elles sont appelées à être améliorées</t>
  </si>
  <si>
    <t>Répartitions des morts par sexe et âge de décès dans l'échantillon</t>
  </si>
  <si>
    <t xml:space="preserve">Données sur les répartitions des vivants par âge de décès, et calculs des estates multipliers </t>
  </si>
  <si>
    <t>Population Paris 20+</t>
  </si>
  <si>
    <t>% 20+</t>
  </si>
  <si>
    <t>N. morts total Paris</t>
  </si>
  <si>
    <t>N. morts Paris 20+</t>
  </si>
  <si>
    <t>Estate multiplier 20+</t>
  </si>
  <si>
    <t>Estate multiplier total</t>
  </si>
  <si>
    <t>Ratio</t>
  </si>
  <si>
    <t>(1) Population totale Paris (recensement)</t>
  </si>
  <si>
    <t>(2) Population totale Paris (total âges)</t>
  </si>
  <si>
    <t>(1) Population totale recensement (feuille population Paris de démo Excel)</t>
  </si>
  <si>
    <t>(2) Population totale recensement (total de la décomposition par âges) (en principe les deux devraient coîncider… (1) plus fiable)</t>
  </si>
  <si>
    <t>2. Répartition des vivants par âge</t>
  </si>
  <si>
    <t>H, %</t>
  </si>
  <si>
    <t>N. total</t>
  </si>
  <si>
    <t>NB: 1832 correspond au recensement de 1831, 1837 au recensement de 1836, etc.</t>
  </si>
  <si>
    <t>F, %</t>
  </si>
  <si>
    <t>(répartitions brutes issues des recensements par âge et sexe)</t>
  </si>
  <si>
    <t>%F/(H+F)</t>
  </si>
  <si>
    <t>(conséquence de l'allongement de la durée de vie, et surtout du rajeunissement de Paris?)</t>
  </si>
  <si>
    <t>N. total 20+</t>
  </si>
  <si>
    <t>H+F, %</t>
  </si>
  <si>
    <t>H</t>
  </si>
  <si>
    <t>Ce classeur = calculs 2007</t>
  </si>
  <si>
    <t>% non-missing</t>
  </si>
  <si>
    <t>age</t>
  </si>
  <si>
    <t>(sauf diff qui continue d'être différent de 0 pour un petit nombre d'obs…)</t>
  </si>
  <si>
    <t>Notes TP 04072007</t>
  </si>
  <si>
    <t>brute comprend 268335 observations, toutes renseignées pour l'année, dont 76260 obs avec total&gt;0</t>
  </si>
  <si>
    <t>Tous les bugs associés au fichier JLR26012007 ont été corrigés dans le fichier JLR04072007</t>
  </si>
  <si>
    <t>Estate Tax Returns in Paris, 1807-1912 - Summary Statistics (Fichier JLR 04072007)</t>
  </si>
  <si>
    <t>Calculs de base sur le fichier InegsraJLR04072007</t>
  </si>
  <si>
    <t>stata output</t>
  </si>
  <si>
    <t>annee</t>
  </si>
  <si>
    <t>agedec</t>
  </si>
  <si>
    <t>totalbrut</t>
  </si>
  <si>
    <t>birthdec</t>
  </si>
  <si>
    <t>(04/07/2007)</t>
  </si>
  <si>
    <t>Répartitions des vivants: je prend 1817 pour 1807-1822, puis 1837 pour 1827-1842, puis les années les plus proches</t>
  </si>
  <si>
    <t>N. total decedents</t>
  </si>
  <si>
    <t>(état civil)</t>
  </si>
  <si>
    <t>N. decedents 20-yr +</t>
  </si>
  <si>
    <t>(état-civil)</t>
  </si>
  <si>
    <t>Donnees Etat-Civil</t>
  </si>
  <si>
    <t xml:space="preserve">Donnees AER </t>
  </si>
  <si>
    <t>Donnees Bases 04072007 (exc. missing age data)</t>
  </si>
  <si>
    <r>
      <t>1. Estates multipliers au niveau global</t>
    </r>
    <r>
      <rPr>
        <sz val="12"/>
        <rFont val="Arial"/>
        <family val="2"/>
      </rPr>
      <t xml:space="preserve"> </t>
    </r>
    <r>
      <rPr>
        <sz val="12"/>
        <color indexed="10"/>
        <rFont val="Arial"/>
        <family val="2"/>
      </rPr>
      <t>(en rouge: chiffres extrapolés)</t>
    </r>
  </si>
  <si>
    <t>&gt;&gt;&gt; les estates multipliers globaux passent de 35-40 à 60 de 1807 à 1912 (faible 1832=choléra)</t>
  </si>
  <si>
    <t>Vivants</t>
  </si>
  <si>
    <t>Morts</t>
  </si>
  <si>
    <t>Vivants/Morts</t>
  </si>
  <si>
    <t>(toutes les données démographiques sont reprises par liaisons dans le fichier MortsetVivantsJLR30052007)</t>
  </si>
  <si>
    <t>% H parmi vivants 20+</t>
  </si>
  <si>
    <t>% H parmi morts 20+</t>
  </si>
  <si>
    <t>Estate multiplier 20+ H</t>
  </si>
  <si>
    <t>Estate multiplier 20+ F</t>
  </si>
  <si>
    <t>(par ailleurs, multipliers plus élevés pour les femmes en fin de période = allongement de la durée de vie féminine plus fort)</t>
  </si>
  <si>
    <t>3. Estate multipliers par année, sexe et âge</t>
  </si>
  <si>
    <t>4. Coefficients d'ajustement implicites aux estate multipliers globaux</t>
  </si>
  <si>
    <t>sex</t>
  </si>
  <si>
    <t>pond</t>
  </si>
  <si>
    <t>F</t>
  </si>
  <si>
    <t>P0-50</t>
  </si>
  <si>
    <t>P50-90</t>
  </si>
  <si>
    <t>P90-95</t>
  </si>
  <si>
    <t>P95-99</t>
  </si>
  <si>
    <t>P99-99,5</t>
  </si>
  <si>
    <t>P99,5-99,9</t>
  </si>
  <si>
    <t>P99,9-100</t>
  </si>
  <si>
    <t>pe</t>
  </si>
  <si>
    <t>P95-99 = 100</t>
  </si>
  <si>
    <t>P99,5-100</t>
  </si>
  <si>
    <t>P99-100</t>
  </si>
  <si>
    <t>P95-100</t>
  </si>
  <si>
    <t>P90-100</t>
  </si>
  <si>
    <t>P50-100</t>
  </si>
  <si>
    <t>P0-100</t>
  </si>
  <si>
    <t>wealth shares</t>
  </si>
  <si>
    <t>stata output niveaux</t>
  </si>
  <si>
    <t>stata output seuils</t>
  </si>
  <si>
    <t>estate at death</t>
  </si>
  <si>
    <t>P0</t>
  </si>
  <si>
    <t>P50</t>
  </si>
  <si>
    <t>P90</t>
  </si>
  <si>
    <t>P95</t>
  </si>
  <si>
    <t>P99</t>
  </si>
  <si>
    <t>P99,5</t>
  </si>
  <si>
    <t>P99,9</t>
  </si>
  <si>
    <t>P95 = 100</t>
  </si>
  <si>
    <t xml:space="preserve">average estate </t>
  </si>
  <si>
    <t>estate</t>
  </si>
  <si>
    <t>stata output average wealth</t>
  </si>
  <si>
    <t>stata output % wealth&gt;0</t>
  </si>
  <si>
    <t>% wealth&gt;0 by cohort</t>
  </si>
  <si>
    <t>positivewealth</t>
  </si>
  <si>
    <t>à près de 50% chez les 80s</t>
  </si>
  <si>
    <t>&gt;&gt;&gt; en moyenne environ 30% des décédents ont une richesse positive, mais ce pourcentage passe de 10% dans les 20s</t>
  </si>
  <si>
    <t>H+F</t>
  </si>
  <si>
    <t>x%</t>
  </si>
  <si>
    <t>formule liant x et z</t>
  </si>
  <si>
    <t>x: (1+z)59</t>
  </si>
  <si>
    <t>1-x: (1-z)59</t>
  </si>
</sst>
</file>

<file path=xl/styles.xml><?xml version="1.0" encoding="utf-8"?>
<styleSheet xmlns="http://schemas.openxmlformats.org/spreadsheetml/2006/main">
  <numFmts count="6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\ ;\(\$#,##0\)"/>
    <numFmt numFmtId="173" formatCode="\$#,##0.00\ ;\(\$#,##0.00\)"/>
    <numFmt numFmtId="174" formatCode="0.000"/>
    <numFmt numFmtId="175" formatCode="0.0"/>
    <numFmt numFmtId="176" formatCode="0.0000"/>
    <numFmt numFmtId="177" formatCode="0.00000000"/>
    <numFmt numFmtId="178" formatCode="0.0000000"/>
    <numFmt numFmtId="179" formatCode="0.000000"/>
    <numFmt numFmtId="180" formatCode="0.00000"/>
    <numFmt numFmtId="181" formatCode="0.0%"/>
    <numFmt numFmtId="182" formatCode="#,##0.0"/>
    <numFmt numFmtId="183" formatCode="0.000000E+00;\ĝ"/>
    <numFmt numFmtId="184" formatCode="0.000000E+00;\幌"/>
    <numFmt numFmtId="185" formatCode="0.0000000E+00;\幌"/>
    <numFmt numFmtId="186" formatCode="0.00000000E+00;\幌"/>
    <numFmt numFmtId="187" formatCode="0.000000000E+00;\幌"/>
    <numFmt numFmtId="188" formatCode="0.0000000000E+00;\幌"/>
    <numFmt numFmtId="189" formatCode="0.00000000000E+00;\幌"/>
    <numFmt numFmtId="190" formatCode="0.000000000000E+00;\幌"/>
    <numFmt numFmtId="191" formatCode="0.0000000000000E+00;\幌"/>
    <numFmt numFmtId="192" formatCode="0.00000000000000E+00;\幌"/>
    <numFmt numFmtId="193" formatCode="0.000000000000000E+00;\幌"/>
    <numFmt numFmtId="194" formatCode="0.0000000000000000E+00;\幌"/>
    <numFmt numFmtId="195" formatCode="0.00000E+00;\幌"/>
    <numFmt numFmtId="196" formatCode="0.0000E+00;\幌"/>
    <numFmt numFmtId="197" formatCode="_-* #,##0.0\ _F_-;\-* #,##0.0\ _F_-;_-* &quot;-&quot;??\ _F_-;_-@_-"/>
    <numFmt numFmtId="198" formatCode="_-* #,##0\ _F_-;\-* #,##0\ _F_-;_-* &quot;-&quot;??\ _F_-;_-@_-"/>
    <numFmt numFmtId="199" formatCode="0.00000E+00"/>
    <numFmt numFmtId="200" formatCode="0.0000E+00"/>
    <numFmt numFmtId="201" formatCode="0.000E+00"/>
    <numFmt numFmtId="202" formatCode="0.0E+00"/>
    <numFmt numFmtId="203" formatCode="0E+00"/>
    <numFmt numFmtId="204" formatCode="0.000000000"/>
    <numFmt numFmtId="205" formatCode="0.000E+00;\༄"/>
    <numFmt numFmtId="206" formatCode="0.000E+00;\⯄"/>
    <numFmt numFmtId="207" formatCode="0.0000E+00;\⯄"/>
    <numFmt numFmtId="208" formatCode="0.00E+00;\⯄"/>
    <numFmt numFmtId="209" formatCode="0.0E+00;\ĝ"/>
    <numFmt numFmtId="210" formatCode="0.0E+00;\֬"/>
    <numFmt numFmtId="211" formatCode="0.00E+00;\֬"/>
    <numFmt numFmtId="212" formatCode="0.000E+00;\֬"/>
    <numFmt numFmtId="213" formatCode="0.0000E+00;\֬"/>
    <numFmt numFmtId="214" formatCode="0.00000E+00;\֬"/>
    <numFmt numFmtId="215" formatCode="0.00E+00;\༄"/>
    <numFmt numFmtId="216" formatCode="0.0E+00;\༄"/>
    <numFmt numFmtId="217" formatCode="0E+00;\༄"/>
    <numFmt numFmtId="218" formatCode="\$#,##0\ ;[Red]\(\$#,##0\)"/>
    <numFmt numFmtId="219" formatCode="\$#,##0.00\ ;[Red]\(\$#,##0.00\)"/>
    <numFmt numFmtId="220" formatCode="m/d"/>
    <numFmt numFmtId="221" formatCode="0.0000000000"/>
    <numFmt numFmtId="222" formatCode="0.00000000000"/>
    <numFmt numFmtId="223" formatCode="#,##0.000"/>
    <numFmt numFmtId="224" formatCode="#,##0.0000"/>
  </numFmts>
  <fonts count="25">
    <font>
      <sz val="12"/>
      <color indexed="24"/>
      <name val="Arial"/>
      <family val="0"/>
    </font>
    <font>
      <b/>
      <sz val="8"/>
      <color indexed="24"/>
      <name val="Times New Roman"/>
      <family val="0"/>
    </font>
    <font>
      <sz val="8"/>
      <color indexed="24"/>
      <name val="Times New Roman"/>
      <family val="0"/>
    </font>
    <font>
      <sz val="8"/>
      <color indexed="24"/>
      <name val="Arial"/>
      <family val="0"/>
    </font>
    <font>
      <u val="single"/>
      <sz val="10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0"/>
    </font>
    <font>
      <sz val="7"/>
      <name val="Helvetica"/>
      <family val="0"/>
    </font>
    <font>
      <sz val="10"/>
      <color indexed="24"/>
      <name val="Arial"/>
      <family val="2"/>
    </font>
    <font>
      <b/>
      <sz val="14"/>
      <name val="Arial"/>
      <family val="2"/>
    </font>
    <font>
      <sz val="14"/>
      <color indexed="24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0"/>
      <name val="Arial Narrow"/>
      <family val="2"/>
    </font>
    <font>
      <sz val="12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4"/>
      <color indexed="24"/>
      <name val="Arial"/>
      <family val="2"/>
    </font>
    <font>
      <sz val="14"/>
      <color indexed="8"/>
      <name val="Arial"/>
      <family val="0"/>
    </font>
    <font>
      <b/>
      <u val="single"/>
      <sz val="12"/>
      <name val="Arial"/>
      <family val="2"/>
    </font>
    <font>
      <b/>
      <sz val="12"/>
      <color indexed="24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17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7" fillId="0" borderId="1">
      <alignment horizontal="center"/>
      <protection/>
    </xf>
    <xf numFmtId="0" fontId="0" fillId="0" borderId="2" applyNumberFormat="0" applyFont="0" applyFill="0" applyAlignment="0" applyProtection="0"/>
    <xf numFmtId="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/>
    </xf>
    <xf numFmtId="3" fontId="11" fillId="0" borderId="0" xfId="0" applyNumberFormat="1" applyFont="1" applyAlignment="1">
      <alignment horizontal="center" vertical="center"/>
    </xf>
    <xf numFmtId="175" fontId="11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75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3" xfId="0" applyBorder="1" applyAlignment="1">
      <alignment vertical="center"/>
    </xf>
    <xf numFmtId="175" fontId="8" fillId="0" borderId="0" xfId="0" applyNumberFormat="1" applyFont="1" applyAlignment="1">
      <alignment/>
    </xf>
    <xf numFmtId="3" fontId="14" fillId="0" borderId="0" xfId="0" applyNumberFormat="1" applyFont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4" xfId="0" applyFont="1" applyBorder="1" applyAlignment="1">
      <alignment horizontal="center" vertical="center" wrapText="1"/>
    </xf>
    <xf numFmtId="175" fontId="14" fillId="0" borderId="0" xfId="0" applyNumberFormat="1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Border="1" applyAlignment="1">
      <alignment vertical="center"/>
    </xf>
    <xf numFmtId="181" fontId="1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75" fontId="14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2" fontId="14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181" fontId="16" fillId="0" borderId="0" xfId="0" applyNumberFormat="1" applyFont="1" applyAlignment="1">
      <alignment horizontal="center"/>
    </xf>
    <xf numFmtId="223" fontId="16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3" fontId="14" fillId="0" borderId="0" xfId="0" applyNumberFormat="1" applyFont="1" applyAlignment="1">
      <alignment horizontal="center" vertical="center" wrapText="1"/>
    </xf>
    <xf numFmtId="181" fontId="14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/>
    </xf>
    <xf numFmtId="181" fontId="24" fillId="0" borderId="0" xfId="0" applyNumberFormat="1" applyFont="1" applyAlignment="1">
      <alignment horizontal="center"/>
    </xf>
    <xf numFmtId="181" fontId="14" fillId="0" borderId="0" xfId="0" applyNumberFormat="1" applyFont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1" fontId="16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/>
    </xf>
    <xf numFmtId="175" fontId="12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  <xf numFmtId="175" fontId="12" fillId="0" borderId="4" xfId="0" applyNumberFormat="1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175" fontId="11" fillId="0" borderId="5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175" fontId="11" fillId="0" borderId="4" xfId="0" applyNumberFormat="1" applyFont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0" fillId="0" borderId="5" xfId="0" applyBorder="1" applyAlignment="1">
      <alignment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/>
    </xf>
    <xf numFmtId="0" fontId="19" fillId="0" borderId="5" xfId="0" applyFont="1" applyBorder="1" applyAlignment="1">
      <alignment horizontal="center" vertical="center" wrapText="1"/>
    </xf>
    <xf numFmtId="11" fontId="0" fillId="0" borderId="0" xfId="0" applyNumberFormat="1" applyAlignment="1">
      <alignment/>
    </xf>
    <xf numFmtId="9" fontId="14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</cellXfs>
  <cellStyles count="16">
    <cellStyle name="Normal" xfId="0"/>
    <cellStyle name="Date" xfId="15"/>
    <cellStyle name="En-tête 1" xfId="16"/>
    <cellStyle name="En-tête 2" xfId="17"/>
    <cellStyle name="Financier0" xfId="18"/>
    <cellStyle name="Hyperlink" xfId="19"/>
    <cellStyle name="Followed Hyperlink" xfId="20"/>
    <cellStyle name="Comma" xfId="21"/>
    <cellStyle name="Comma [0]" xfId="22"/>
    <cellStyle name="Currency" xfId="23"/>
    <cellStyle name="Currency [0]" xfId="24"/>
    <cellStyle name="Monétaire0" xfId="25"/>
    <cellStyle name="Percent" xfId="26"/>
    <cellStyle name="style_col_headings" xfId="27"/>
    <cellStyle name="Total" xfId="28"/>
    <cellStyle name="Virgule fixe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rts%20et%20Vivants%20Paris%20JLR3005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 de Paris"/>
      <sheetName val="Morts par age (pas par sexe)"/>
      <sheetName val="%Morts par age (pas par sexe)"/>
      <sheetName val="Morts par age et sexe"/>
      <sheetName val="%Morts par age et sexe"/>
      <sheetName val="Vivants par sexe et age"/>
      <sheetName val="Morts 1a par 1a 1880-5"/>
    </sheetNames>
    <sheetDataSet>
      <sheetData sheetId="0">
        <row r="4">
          <cell r="B4">
            <v>547756</v>
          </cell>
        </row>
        <row r="5">
          <cell r="B5">
            <v>623000</v>
          </cell>
        </row>
        <row r="6">
          <cell r="B6">
            <v>713966</v>
          </cell>
        </row>
        <row r="7">
          <cell r="B7">
            <v>785862</v>
          </cell>
        </row>
        <row r="8">
          <cell r="B8">
            <v>868438</v>
          </cell>
        </row>
        <row r="9">
          <cell r="B9">
            <v>935261</v>
          </cell>
        </row>
        <row r="10">
          <cell r="B10">
            <v>1053897</v>
          </cell>
        </row>
        <row r="11">
          <cell r="B11">
            <v>1053262</v>
          </cell>
        </row>
        <row r="12">
          <cell r="B12">
            <v>1174346</v>
          </cell>
        </row>
        <row r="13">
          <cell r="B13">
            <v>1696741</v>
          </cell>
        </row>
        <row r="14">
          <cell r="B14">
            <v>1825274</v>
          </cell>
        </row>
        <row r="16">
          <cell r="B16">
            <v>1988806</v>
          </cell>
        </row>
        <row r="18">
          <cell r="B18">
            <v>2260945</v>
          </cell>
        </row>
        <row r="21">
          <cell r="B21">
            <v>2714068</v>
          </cell>
        </row>
        <row r="23">
          <cell r="B23">
            <v>2888110</v>
          </cell>
        </row>
      </sheetData>
      <sheetData sheetId="1">
        <row r="5">
          <cell r="Z5">
            <v>11653</v>
          </cell>
          <cell r="AA5">
            <v>20852</v>
          </cell>
        </row>
        <row r="10">
          <cell r="Z10">
            <v>13060</v>
          </cell>
          <cell r="AA10">
            <v>22988</v>
          </cell>
        </row>
        <row r="15">
          <cell r="Z15">
            <v>13834</v>
          </cell>
          <cell r="AA15">
            <v>23217</v>
          </cell>
        </row>
        <row r="20">
          <cell r="Z20">
            <v>31380</v>
          </cell>
          <cell r="AA20">
            <v>44090</v>
          </cell>
        </row>
        <row r="25">
          <cell r="Z25">
            <v>16582</v>
          </cell>
          <cell r="AA25">
            <v>27814</v>
          </cell>
        </row>
        <row r="30">
          <cell r="Z30">
            <v>16936</v>
          </cell>
          <cell r="AA30">
            <v>28225</v>
          </cell>
        </row>
        <row r="35">
          <cell r="Z35">
            <v>17831</v>
          </cell>
          <cell r="AA35">
            <v>30582</v>
          </cell>
        </row>
        <row r="40">
          <cell r="Z40">
            <v>16577</v>
          </cell>
          <cell r="AA40">
            <v>27566</v>
          </cell>
        </row>
        <row r="45">
          <cell r="Z45">
            <v>18906</v>
          </cell>
          <cell r="AA45">
            <v>32909</v>
          </cell>
        </row>
        <row r="50">
          <cell r="Z50">
            <v>24531</v>
          </cell>
          <cell r="AA50">
            <v>42098</v>
          </cell>
        </row>
        <row r="55">
          <cell r="Z55">
            <v>27988</v>
          </cell>
          <cell r="AA55">
            <v>44559</v>
          </cell>
        </row>
        <row r="65">
          <cell r="Z65">
            <v>28771</v>
          </cell>
          <cell r="AA65">
            <v>47503</v>
          </cell>
        </row>
        <row r="75">
          <cell r="Z75">
            <v>34226</v>
          </cell>
          <cell r="AA75">
            <v>52652</v>
          </cell>
        </row>
        <row r="90">
          <cell r="Z90">
            <v>36265</v>
          </cell>
          <cell r="AA90">
            <v>48969</v>
          </cell>
        </row>
        <row r="100">
          <cell r="Z100">
            <v>36680</v>
          </cell>
          <cell r="AA100">
            <v>47058</v>
          </cell>
        </row>
      </sheetData>
      <sheetData sheetId="5">
        <row r="40">
          <cell r="B40">
            <v>305249</v>
          </cell>
          <cell r="C40">
            <v>351925</v>
          </cell>
          <cell r="D40">
            <v>429828</v>
          </cell>
          <cell r="E40">
            <v>416290</v>
          </cell>
          <cell r="F40">
            <v>533033</v>
          </cell>
          <cell r="G40">
            <v>528949</v>
          </cell>
          <cell r="H40">
            <v>590020</v>
          </cell>
          <cell r="I40">
            <v>584326</v>
          </cell>
          <cell r="J40">
            <v>863215</v>
          </cell>
          <cell r="K40">
            <v>832121</v>
          </cell>
          <cell r="L40">
            <v>904016</v>
          </cell>
          <cell r="M40">
            <v>894450</v>
          </cell>
          <cell r="P40">
            <v>979790</v>
          </cell>
          <cell r="Q40">
            <v>1006179</v>
          </cell>
          <cell r="T40">
            <v>1102568</v>
          </cell>
          <cell r="U40">
            <v>1157300</v>
          </cell>
          <cell r="Z40">
            <v>1251156</v>
          </cell>
          <cell r="AA40">
            <v>1395903</v>
          </cell>
          <cell r="AD40">
            <v>1333569</v>
          </cell>
          <cell r="AE40">
            <v>1504379</v>
          </cell>
        </row>
        <row r="41">
          <cell r="B41">
            <v>206171</v>
          </cell>
          <cell r="C41">
            <v>246375</v>
          </cell>
          <cell r="D41">
            <v>298225</v>
          </cell>
          <cell r="E41">
            <v>294673</v>
          </cell>
          <cell r="F41">
            <v>394658</v>
          </cell>
          <cell r="G41">
            <v>391523</v>
          </cell>
          <cell r="H41">
            <v>437508</v>
          </cell>
          <cell r="I41">
            <v>435395</v>
          </cell>
          <cell r="J41">
            <v>630396</v>
          </cell>
          <cell r="K41">
            <v>609001</v>
          </cell>
          <cell r="L41">
            <v>655787</v>
          </cell>
          <cell r="M41">
            <v>655763</v>
          </cell>
          <cell r="P41">
            <v>696381</v>
          </cell>
          <cell r="Q41">
            <v>719250</v>
          </cell>
          <cell r="T41">
            <v>800631</v>
          </cell>
          <cell r="U41">
            <v>846377</v>
          </cell>
          <cell r="Z41">
            <v>896889</v>
          </cell>
          <cell r="AA41">
            <v>1033005</v>
          </cell>
          <cell r="AD41">
            <v>979583</v>
          </cell>
          <cell r="AE41">
            <v>1137823</v>
          </cell>
        </row>
        <row r="42">
          <cell r="B42">
            <v>53601</v>
          </cell>
          <cell r="C42">
            <v>72692</v>
          </cell>
          <cell r="D42">
            <v>90047</v>
          </cell>
          <cell r="E42">
            <v>84996</v>
          </cell>
          <cell r="F42">
            <v>126723</v>
          </cell>
          <cell r="G42">
            <v>115102</v>
          </cell>
          <cell r="H42">
            <v>133365</v>
          </cell>
          <cell r="I42">
            <v>137701</v>
          </cell>
          <cell r="J42">
            <v>184969</v>
          </cell>
          <cell r="K42">
            <v>185524</v>
          </cell>
          <cell r="L42">
            <v>189103</v>
          </cell>
          <cell r="M42">
            <v>198295</v>
          </cell>
          <cell r="P42">
            <v>205071</v>
          </cell>
          <cell r="Q42">
            <v>217645</v>
          </cell>
          <cell r="T42">
            <v>223375</v>
          </cell>
          <cell r="U42">
            <v>251247</v>
          </cell>
          <cell r="Z42">
            <v>261214</v>
          </cell>
          <cell r="AA42">
            <v>303782</v>
          </cell>
          <cell r="AD42">
            <v>291190</v>
          </cell>
          <cell r="AE42">
            <v>340312</v>
          </cell>
        </row>
        <row r="43">
          <cell r="B43">
            <v>48003</v>
          </cell>
          <cell r="C43">
            <v>58150</v>
          </cell>
          <cell r="D43">
            <v>91631</v>
          </cell>
          <cell r="E43">
            <v>81893</v>
          </cell>
          <cell r="F43">
            <v>106261</v>
          </cell>
          <cell r="G43">
            <v>100724</v>
          </cell>
          <cell r="H43">
            <v>126003</v>
          </cell>
          <cell r="I43">
            <v>115436</v>
          </cell>
          <cell r="J43">
            <v>182546</v>
          </cell>
          <cell r="K43">
            <v>164380</v>
          </cell>
          <cell r="L43">
            <v>184671</v>
          </cell>
          <cell r="M43">
            <v>178049</v>
          </cell>
          <cell r="P43">
            <v>186392</v>
          </cell>
          <cell r="Q43">
            <v>184403</v>
          </cell>
          <cell r="T43">
            <v>216866</v>
          </cell>
          <cell r="U43">
            <v>216672</v>
          </cell>
          <cell r="Z43">
            <v>247998</v>
          </cell>
          <cell r="AA43">
            <v>268244</v>
          </cell>
          <cell r="AD43">
            <v>277428</v>
          </cell>
          <cell r="AE43">
            <v>293585</v>
          </cell>
        </row>
        <row r="44">
          <cell r="B44">
            <v>38572</v>
          </cell>
          <cell r="C44">
            <v>47422</v>
          </cell>
          <cell r="D44">
            <v>54692</v>
          </cell>
          <cell r="E44">
            <v>56400</v>
          </cell>
          <cell r="F44">
            <v>77844</v>
          </cell>
          <cell r="G44">
            <v>80613</v>
          </cell>
          <cell r="H44">
            <v>86229</v>
          </cell>
          <cell r="I44">
            <v>80794</v>
          </cell>
          <cell r="J44">
            <v>128480</v>
          </cell>
          <cell r="K44">
            <v>116151</v>
          </cell>
          <cell r="L44">
            <v>138412</v>
          </cell>
          <cell r="M44">
            <v>127221</v>
          </cell>
          <cell r="P44">
            <v>149907</v>
          </cell>
          <cell r="Q44">
            <v>143134</v>
          </cell>
          <cell r="T44">
            <v>166475</v>
          </cell>
          <cell r="U44">
            <v>164956</v>
          </cell>
          <cell r="Z44">
            <v>188208</v>
          </cell>
          <cell r="AA44">
            <v>199755</v>
          </cell>
          <cell r="AD44">
            <v>198116</v>
          </cell>
          <cell r="AE44">
            <v>218654</v>
          </cell>
        </row>
        <row r="45">
          <cell r="B45">
            <v>34852</v>
          </cell>
          <cell r="C45">
            <v>34578</v>
          </cell>
          <cell r="D45">
            <v>33042</v>
          </cell>
          <cell r="E45">
            <v>34459</v>
          </cell>
          <cell r="F45">
            <v>50973</v>
          </cell>
          <cell r="G45">
            <v>50648</v>
          </cell>
          <cell r="H45">
            <v>56805</v>
          </cell>
          <cell r="I45">
            <v>53417</v>
          </cell>
          <cell r="J45">
            <v>77143</v>
          </cell>
          <cell r="K45">
            <v>72011</v>
          </cell>
          <cell r="L45">
            <v>82128</v>
          </cell>
          <cell r="M45">
            <v>77554</v>
          </cell>
          <cell r="P45">
            <v>93476</v>
          </cell>
          <cell r="Q45">
            <v>94869</v>
          </cell>
          <cell r="T45">
            <v>112250</v>
          </cell>
          <cell r="U45">
            <v>113518</v>
          </cell>
          <cell r="Z45">
            <v>114071</v>
          </cell>
          <cell r="AA45">
            <v>135166</v>
          </cell>
          <cell r="AD45">
            <v>125976</v>
          </cell>
          <cell r="AE45">
            <v>147525</v>
          </cell>
        </row>
        <row r="46">
          <cell r="B46">
            <v>23043</v>
          </cell>
          <cell r="C46">
            <v>23087</v>
          </cell>
          <cell r="D46">
            <v>18602</v>
          </cell>
          <cell r="E46">
            <v>23946</v>
          </cell>
          <cell r="F46">
            <v>23051</v>
          </cell>
          <cell r="G46">
            <v>28245</v>
          </cell>
          <cell r="H46">
            <v>24604</v>
          </cell>
          <cell r="I46">
            <v>31249</v>
          </cell>
          <cell r="J46">
            <v>42444</v>
          </cell>
          <cell r="K46">
            <v>47271</v>
          </cell>
          <cell r="L46">
            <v>44525</v>
          </cell>
          <cell r="M46">
            <v>48014</v>
          </cell>
          <cell r="P46">
            <v>43677</v>
          </cell>
          <cell r="Q46">
            <v>52106</v>
          </cell>
          <cell r="T46">
            <v>57980</v>
          </cell>
          <cell r="U46">
            <v>65848</v>
          </cell>
          <cell r="Z46">
            <v>60855</v>
          </cell>
          <cell r="AA46">
            <v>82229</v>
          </cell>
          <cell r="AD46">
            <v>60120</v>
          </cell>
          <cell r="AE46">
            <v>87726</v>
          </cell>
        </row>
        <row r="47">
          <cell r="B47">
            <v>7017</v>
          </cell>
          <cell r="C47">
            <v>8730</v>
          </cell>
          <cell r="D47">
            <v>8333</v>
          </cell>
          <cell r="E47">
            <v>10455</v>
          </cell>
          <cell r="F47">
            <v>8244</v>
          </cell>
          <cell r="G47">
            <v>13018</v>
          </cell>
          <cell r="H47">
            <v>8960</v>
          </cell>
          <cell r="I47">
            <v>13440</v>
          </cell>
          <cell r="J47">
            <v>12579</v>
          </cell>
          <cell r="K47">
            <v>19156</v>
          </cell>
          <cell r="L47">
            <v>14444</v>
          </cell>
          <cell r="M47">
            <v>21701</v>
          </cell>
          <cell r="P47">
            <v>15088</v>
          </cell>
          <cell r="Q47">
            <v>21770</v>
          </cell>
          <cell r="T47">
            <v>20254</v>
          </cell>
          <cell r="U47">
            <v>27589</v>
          </cell>
          <cell r="Z47">
            <v>21211</v>
          </cell>
          <cell r="AA47">
            <v>36149</v>
          </cell>
          <cell r="AD47">
            <v>22485</v>
          </cell>
          <cell r="AE47">
            <v>40386</v>
          </cell>
        </row>
        <row r="48">
          <cell r="B48">
            <v>1083</v>
          </cell>
          <cell r="C48">
            <v>1716</v>
          </cell>
          <cell r="D48">
            <v>1878</v>
          </cell>
          <cell r="E48">
            <v>2524</v>
          </cell>
          <cell r="F48">
            <v>1562</v>
          </cell>
          <cell r="G48">
            <v>3173</v>
          </cell>
          <cell r="H48">
            <v>1542</v>
          </cell>
          <cell r="I48">
            <v>3358</v>
          </cell>
          <cell r="J48">
            <v>2235</v>
          </cell>
          <cell r="K48">
            <v>4508</v>
          </cell>
          <cell r="L48">
            <v>2504</v>
          </cell>
          <cell r="M48">
            <v>4929</v>
          </cell>
          <cell r="P48">
            <v>2770</v>
          </cell>
          <cell r="Q48">
            <v>5323</v>
          </cell>
          <cell r="T48">
            <v>3431</v>
          </cell>
          <cell r="U48">
            <v>6547</v>
          </cell>
          <cell r="Z48">
            <v>3332</v>
          </cell>
          <cell r="AA48">
            <v>7680</v>
          </cell>
          <cell r="AD48">
            <v>4268</v>
          </cell>
          <cell r="AE48">
            <v>9635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6" sqref="A6"/>
    </sheetView>
  </sheetViews>
  <sheetFormatPr defaultColWidth="11.5546875" defaultRowHeight="15"/>
  <sheetData>
    <row r="1" spans="1:5" ht="15.75">
      <c r="A1" s="15" t="s">
        <v>2</v>
      </c>
      <c r="B1" s="16" t="s">
        <v>75</v>
      </c>
      <c r="C1" s="15"/>
      <c r="D1" s="15"/>
      <c r="E1" s="15"/>
    </row>
    <row r="2" spans="1:5" ht="15.75">
      <c r="A2" s="15"/>
      <c r="B2" s="16"/>
      <c r="C2" s="15"/>
      <c r="D2" s="15"/>
      <c r="E2" s="15"/>
    </row>
    <row r="3" spans="1:5" ht="15.75">
      <c r="A3" s="16" t="s">
        <v>103</v>
      </c>
      <c r="B3" s="15"/>
      <c r="C3" s="15"/>
      <c r="D3" s="15"/>
      <c r="E3" s="15"/>
    </row>
    <row r="4" spans="1:5" ht="15">
      <c r="A4" s="15"/>
      <c r="B4" s="15"/>
      <c r="C4" s="15"/>
      <c r="D4" s="15"/>
      <c r="E4" s="15"/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G12">
      <selection activeCell="I23" sqref="I23"/>
    </sheetView>
  </sheetViews>
  <sheetFormatPr defaultColWidth="11.5546875" defaultRowHeight="15"/>
  <cols>
    <col min="1" max="6" width="13.77734375" style="0" customWidth="1"/>
    <col min="7" max="7" width="22.77734375" style="0" customWidth="1"/>
    <col min="8" max="14" width="13.77734375" style="0" customWidth="1"/>
    <col min="15" max="16384" width="8.88671875" style="0" customWidth="1"/>
  </cols>
  <sheetData>
    <row r="1" spans="1:7" ht="15">
      <c r="A1" s="12"/>
      <c r="B1" s="1"/>
      <c r="C1" s="1"/>
      <c r="D1" s="1"/>
      <c r="E1" s="1"/>
      <c r="F1" s="1"/>
      <c r="G1" s="1"/>
    </row>
    <row r="2" spans="1:7" ht="15.75" thickBot="1">
      <c r="A2" s="1"/>
      <c r="B2" s="1"/>
      <c r="C2" s="1"/>
      <c r="D2" s="1"/>
      <c r="E2" s="1"/>
      <c r="F2" s="1"/>
      <c r="G2" s="1"/>
    </row>
    <row r="3" spans="1:7" ht="18" customHeight="1" thickTop="1">
      <c r="A3" s="72" t="s">
        <v>19</v>
      </c>
      <c r="B3" s="73"/>
      <c r="C3" s="73"/>
      <c r="D3" s="73"/>
      <c r="E3" s="73"/>
      <c r="F3" s="73"/>
      <c r="G3" s="73"/>
    </row>
    <row r="4" spans="1:7" ht="18" customHeight="1">
      <c r="A4" s="2"/>
      <c r="B4" s="2"/>
      <c r="C4" s="2"/>
      <c r="D4" s="2"/>
      <c r="E4" s="2"/>
      <c r="F4" s="2"/>
      <c r="G4" s="2"/>
    </row>
    <row r="5" spans="1:7" ht="18" customHeight="1">
      <c r="A5" s="4"/>
      <c r="B5" s="64"/>
      <c r="C5" s="64"/>
      <c r="D5" s="64"/>
      <c r="E5" s="64"/>
      <c r="F5" s="64"/>
      <c r="G5" s="64"/>
    </row>
    <row r="6" spans="1:11" ht="18" customHeight="1">
      <c r="A6" s="2"/>
      <c r="B6" s="66" t="s">
        <v>3</v>
      </c>
      <c r="C6" s="66"/>
      <c r="D6" s="66"/>
      <c r="E6" s="66" t="s">
        <v>18</v>
      </c>
      <c r="F6" s="74"/>
      <c r="G6" s="74"/>
      <c r="H6" s="65" t="s">
        <v>38</v>
      </c>
      <c r="I6" s="65"/>
      <c r="J6" s="65"/>
      <c r="K6" s="54"/>
    </row>
    <row r="7" spans="1:10" ht="18" customHeight="1">
      <c r="A7" s="3"/>
      <c r="B7" s="17" t="s">
        <v>1</v>
      </c>
      <c r="C7" s="17" t="s">
        <v>4</v>
      </c>
      <c r="D7" s="17" t="s">
        <v>5</v>
      </c>
      <c r="E7" s="17" t="s">
        <v>1</v>
      </c>
      <c r="F7" s="17" t="s">
        <v>4</v>
      </c>
      <c r="G7" s="17" t="s">
        <v>5</v>
      </c>
      <c r="H7" s="17" t="s">
        <v>6</v>
      </c>
      <c r="I7" s="17" t="s">
        <v>1</v>
      </c>
      <c r="J7" s="17" t="s">
        <v>5</v>
      </c>
    </row>
    <row r="8" spans="1:10" ht="18" customHeight="1">
      <c r="A8" s="5"/>
      <c r="B8" s="14" t="s">
        <v>0</v>
      </c>
      <c r="C8" s="14" t="s">
        <v>6</v>
      </c>
      <c r="D8" s="14" t="s">
        <v>6</v>
      </c>
      <c r="E8" s="14" t="s">
        <v>0</v>
      </c>
      <c r="F8" s="14" t="s">
        <v>6</v>
      </c>
      <c r="G8" s="14" t="s">
        <v>6</v>
      </c>
      <c r="H8" s="14" t="s">
        <v>7</v>
      </c>
      <c r="I8" s="14" t="s">
        <v>8</v>
      </c>
      <c r="J8" s="14" t="s">
        <v>6</v>
      </c>
    </row>
    <row r="9" spans="1:11" ht="18" customHeight="1">
      <c r="A9" s="10">
        <v>1807</v>
      </c>
      <c r="B9" s="13">
        <v>11621.850738496496</v>
      </c>
      <c r="C9" s="13">
        <v>3647</v>
      </c>
      <c r="D9" s="9">
        <f aca="true" t="shared" si="0" ref="D9:D15">100*C9/B9</f>
        <v>31.380544132438306</v>
      </c>
      <c r="E9" s="13">
        <v>11622</v>
      </c>
      <c r="F9" s="13">
        <v>3614</v>
      </c>
      <c r="G9" s="9">
        <f aca="true" t="shared" si="1" ref="G9:G23">100*F9/E9</f>
        <v>31.09619686800895</v>
      </c>
      <c r="H9" s="13">
        <v>2232</v>
      </c>
      <c r="I9" s="6">
        <v>7211</v>
      </c>
      <c r="J9" s="9">
        <f>100*H9/I9</f>
        <v>30.952711135764805</v>
      </c>
      <c r="K9" s="22">
        <f>I9/E9</f>
        <v>0.6204611942866977</v>
      </c>
    </row>
    <row r="10" spans="1:11" ht="21.75" customHeight="1">
      <c r="A10" s="10">
        <v>1812</v>
      </c>
      <c r="B10" s="13">
        <f>(B9+B11)/2</f>
        <v>11773.425369248249</v>
      </c>
      <c r="C10" s="13">
        <v>3889</v>
      </c>
      <c r="D10" s="9">
        <f t="shared" si="0"/>
        <v>33.03201810883283</v>
      </c>
      <c r="E10" s="13">
        <v>11265</v>
      </c>
      <c r="F10" s="13">
        <v>3822</v>
      </c>
      <c r="G10" s="9">
        <f t="shared" si="1"/>
        <v>33.92809587217044</v>
      </c>
      <c r="H10" s="13">
        <v>2414</v>
      </c>
      <c r="I10" s="6">
        <v>7071</v>
      </c>
      <c r="J10" s="9">
        <f>100*H10/I10</f>
        <v>34.139442794512796</v>
      </c>
      <c r="K10" s="22">
        <f aca="true" t="shared" si="2" ref="K10:K26">I10/E10</f>
        <v>0.6276964047936086</v>
      </c>
    </row>
    <row r="11" spans="1:11" ht="21.75" customHeight="1">
      <c r="A11" s="10">
        <v>1817</v>
      </c>
      <c r="B11" s="13">
        <v>11925</v>
      </c>
      <c r="C11" s="13">
        <v>3287</v>
      </c>
      <c r="D11" s="9">
        <f t="shared" si="0"/>
        <v>27.563941299790358</v>
      </c>
      <c r="E11" s="13">
        <v>11653</v>
      </c>
      <c r="F11" s="13">
        <v>3193</v>
      </c>
      <c r="G11" s="9">
        <f t="shared" si="1"/>
        <v>27.400669355530766</v>
      </c>
      <c r="H11" s="13">
        <v>2510</v>
      </c>
      <c r="I11" s="6">
        <v>9228</v>
      </c>
      <c r="J11" s="9">
        <f>100*H11/I11</f>
        <v>27.199826614651062</v>
      </c>
      <c r="K11" s="22">
        <f t="shared" si="2"/>
        <v>0.7918990817815155</v>
      </c>
    </row>
    <row r="12" spans="1:11" ht="21.75" customHeight="1">
      <c r="A12" s="10">
        <v>1822</v>
      </c>
      <c r="B12" s="13">
        <v>13317</v>
      </c>
      <c r="C12" s="13">
        <v>3965</v>
      </c>
      <c r="D12" s="9">
        <f t="shared" si="0"/>
        <v>29.773973117068408</v>
      </c>
      <c r="E12" s="13">
        <v>13060</v>
      </c>
      <c r="F12" s="13">
        <v>3856</v>
      </c>
      <c r="G12" s="9">
        <f t="shared" si="1"/>
        <v>29.525267993874426</v>
      </c>
      <c r="H12" s="13">
        <v>3076</v>
      </c>
      <c r="I12" s="6">
        <v>10470</v>
      </c>
      <c r="J12" s="9">
        <f>100*H12/I12</f>
        <v>29.379178605539636</v>
      </c>
      <c r="K12" s="22">
        <f t="shared" si="2"/>
        <v>0.8016845329249617</v>
      </c>
    </row>
    <row r="13" spans="1:11" ht="21.75" customHeight="1">
      <c r="A13" s="10">
        <v>1827</v>
      </c>
      <c r="B13" s="13">
        <v>14151</v>
      </c>
      <c r="C13" s="13">
        <v>3877</v>
      </c>
      <c r="D13" s="9">
        <f t="shared" si="0"/>
        <v>27.397357077238357</v>
      </c>
      <c r="E13" s="13">
        <v>13834</v>
      </c>
      <c r="F13" s="13">
        <v>3814</v>
      </c>
      <c r="G13" s="9">
        <f t="shared" si="1"/>
        <v>27.56975567442533</v>
      </c>
      <c r="H13" s="13">
        <v>2809</v>
      </c>
      <c r="I13" s="6">
        <v>10256</v>
      </c>
      <c r="J13" s="9">
        <f>100*H13/I13</f>
        <v>27.388845553822154</v>
      </c>
      <c r="K13" s="22">
        <f t="shared" si="2"/>
        <v>0.741361862078936</v>
      </c>
    </row>
    <row r="14" spans="1:11" ht="21.75" customHeight="1">
      <c r="A14" s="10">
        <v>1832</v>
      </c>
      <c r="B14" s="13">
        <v>31753</v>
      </c>
      <c r="C14" s="13">
        <v>7087</v>
      </c>
      <c r="D14" s="9">
        <f t="shared" si="0"/>
        <v>22.319150946367273</v>
      </c>
      <c r="E14" s="13">
        <v>31380</v>
      </c>
      <c r="F14" s="13">
        <v>6971</v>
      </c>
      <c r="G14" s="9">
        <f t="shared" si="1"/>
        <v>22.21478648820905</v>
      </c>
      <c r="H14" s="13">
        <v>5288</v>
      </c>
      <c r="I14" s="6">
        <v>23949</v>
      </c>
      <c r="J14" s="9">
        <f aca="true" t="shared" si="3" ref="J14:J23">100*H14/I14</f>
        <v>22.08025387281306</v>
      </c>
      <c r="K14" s="22">
        <f t="shared" si="2"/>
        <v>0.7631931166347993</v>
      </c>
    </row>
    <row r="15" spans="1:11" ht="21.75" customHeight="1">
      <c r="A15" s="10">
        <v>1837</v>
      </c>
      <c r="B15" s="13">
        <v>16902</v>
      </c>
      <c r="C15" s="13">
        <v>4922</v>
      </c>
      <c r="D15" s="9">
        <f t="shared" si="0"/>
        <v>29.120814104839663</v>
      </c>
      <c r="E15" s="13">
        <v>16582</v>
      </c>
      <c r="F15" s="13">
        <v>5075</v>
      </c>
      <c r="G15" s="9">
        <f t="shared" si="1"/>
        <v>30.605475817151127</v>
      </c>
      <c r="H15" s="13">
        <v>4150</v>
      </c>
      <c r="I15" s="6">
        <v>13639</v>
      </c>
      <c r="J15" s="9">
        <f t="shared" si="3"/>
        <v>30.427450692866046</v>
      </c>
      <c r="K15" s="22">
        <f t="shared" si="2"/>
        <v>0.8225183934386684</v>
      </c>
    </row>
    <row r="16" spans="1:11" ht="21.75" customHeight="1">
      <c r="A16" s="10">
        <v>1842</v>
      </c>
      <c r="B16" s="6"/>
      <c r="C16" s="13"/>
      <c r="D16" s="9"/>
      <c r="E16" s="13">
        <v>16936</v>
      </c>
      <c r="F16" s="13">
        <v>4482</v>
      </c>
      <c r="G16" s="9">
        <f t="shared" si="1"/>
        <v>26.464336324988192</v>
      </c>
      <c r="H16" s="13">
        <v>3591</v>
      </c>
      <c r="I16" s="6">
        <v>13638</v>
      </c>
      <c r="J16" s="9">
        <f t="shared" si="3"/>
        <v>26.3308402991641</v>
      </c>
      <c r="K16" s="22">
        <f t="shared" si="2"/>
        <v>0.805266887104393</v>
      </c>
    </row>
    <row r="17" spans="1:11" ht="21.75" customHeight="1">
      <c r="A17" s="10">
        <v>1847</v>
      </c>
      <c r="B17" s="13">
        <v>18169</v>
      </c>
      <c r="C17" s="13">
        <v>4814</v>
      </c>
      <c r="D17" s="9">
        <f>100*C17/B17</f>
        <v>26.495679454015082</v>
      </c>
      <c r="E17" s="13">
        <v>17831</v>
      </c>
      <c r="F17" s="13">
        <v>4843</v>
      </c>
      <c r="G17" s="9">
        <f t="shared" si="1"/>
        <v>27.160563064326173</v>
      </c>
      <c r="H17" s="13">
        <v>3788</v>
      </c>
      <c r="I17" s="6">
        <v>14011</v>
      </c>
      <c r="J17" s="9">
        <f t="shared" si="3"/>
        <v>27.035900363999716</v>
      </c>
      <c r="K17" s="22">
        <f t="shared" si="2"/>
        <v>0.7857663619539005</v>
      </c>
    </row>
    <row r="18" spans="1:11" ht="21.75" customHeight="1">
      <c r="A18" s="10">
        <v>1852</v>
      </c>
      <c r="B18" s="13"/>
      <c r="C18" s="13"/>
      <c r="D18" s="9"/>
      <c r="E18" s="13">
        <v>16577</v>
      </c>
      <c r="F18" s="13">
        <v>5306</v>
      </c>
      <c r="G18" s="9">
        <f t="shared" si="1"/>
        <v>32.00820413826386</v>
      </c>
      <c r="H18" s="13">
        <v>3724</v>
      </c>
      <c r="I18" s="6">
        <v>11739</v>
      </c>
      <c r="J18" s="9">
        <f t="shared" si="3"/>
        <v>31.723315444245678</v>
      </c>
      <c r="K18" s="22">
        <f t="shared" si="2"/>
        <v>0.7081498461724075</v>
      </c>
    </row>
    <row r="19" spans="1:11" ht="21.75" customHeight="1">
      <c r="A19" s="10">
        <v>1857</v>
      </c>
      <c r="B19" s="13">
        <v>19248</v>
      </c>
      <c r="C19" s="13">
        <v>6048</v>
      </c>
      <c r="D19" s="9">
        <f>100*C19/B19</f>
        <v>31.4214463840399</v>
      </c>
      <c r="E19" s="13">
        <v>18906</v>
      </c>
      <c r="F19" s="13">
        <v>6068</v>
      </c>
      <c r="G19" s="9">
        <f t="shared" si="1"/>
        <v>32.095631016608486</v>
      </c>
      <c r="H19" s="13">
        <v>4299</v>
      </c>
      <c r="I19" s="6">
        <v>13513</v>
      </c>
      <c r="J19" s="9">
        <f t="shared" si="3"/>
        <v>31.81380892473914</v>
      </c>
      <c r="K19" s="22">
        <f t="shared" si="2"/>
        <v>0.7147466412779012</v>
      </c>
    </row>
    <row r="20" spans="1:11" ht="21.75" customHeight="1">
      <c r="A20" s="10">
        <v>1862</v>
      </c>
      <c r="C20" s="13"/>
      <c r="D20" s="9"/>
      <c r="E20" s="13">
        <v>24531</v>
      </c>
      <c r="F20" s="13">
        <v>7066</v>
      </c>
      <c r="G20" s="9">
        <f t="shared" si="1"/>
        <v>28.80436998084057</v>
      </c>
      <c r="H20" s="13">
        <v>5192</v>
      </c>
      <c r="I20" s="6">
        <v>17775</v>
      </c>
      <c r="J20" s="9">
        <f t="shared" si="3"/>
        <v>29.209563994374122</v>
      </c>
      <c r="K20" s="22">
        <f t="shared" si="2"/>
        <v>0.7245933716521952</v>
      </c>
    </row>
    <row r="21" spans="1:11" ht="21.75" customHeight="1">
      <c r="A21" s="10">
        <v>1867</v>
      </c>
      <c r="B21" s="13">
        <v>26844</v>
      </c>
      <c r="C21" s="13">
        <v>7370</v>
      </c>
      <c r="D21" s="9">
        <f>100*C21/B21</f>
        <v>27.454924750409774</v>
      </c>
      <c r="E21" s="13">
        <v>27988</v>
      </c>
      <c r="F21" s="13">
        <v>7478</v>
      </c>
      <c r="G21" s="9">
        <f t="shared" si="1"/>
        <v>26.718593683007004</v>
      </c>
      <c r="H21" s="13">
        <v>5456</v>
      </c>
      <c r="I21" s="6">
        <v>20447</v>
      </c>
      <c r="J21" s="9">
        <f t="shared" si="3"/>
        <v>26.68362106910549</v>
      </c>
      <c r="K21" s="22">
        <f t="shared" si="2"/>
        <v>0.7305630984707732</v>
      </c>
    </row>
    <row r="22" spans="1:11" ht="21.75" customHeight="1">
      <c r="A22" s="10">
        <v>1877</v>
      </c>
      <c r="B22" s="13">
        <v>28777</v>
      </c>
      <c r="C22" s="13">
        <v>8245</v>
      </c>
      <c r="D22" s="9">
        <f>100*C22/B22</f>
        <v>28.651353511484867</v>
      </c>
      <c r="E22" s="13">
        <v>28771</v>
      </c>
      <c r="F22" s="13">
        <v>8073</v>
      </c>
      <c r="G22" s="9">
        <f t="shared" si="1"/>
        <v>28.059504362031213</v>
      </c>
      <c r="H22" s="13">
        <v>5455</v>
      </c>
      <c r="I22" s="6">
        <v>18608</v>
      </c>
      <c r="J22" s="9">
        <f t="shared" si="3"/>
        <v>29.315348237317284</v>
      </c>
      <c r="K22" s="22">
        <f t="shared" si="2"/>
        <v>0.6467623648813041</v>
      </c>
    </row>
    <row r="23" spans="1:11" ht="21.75" customHeight="1">
      <c r="A23" s="10">
        <v>1887</v>
      </c>
      <c r="B23" s="13">
        <v>34411</v>
      </c>
      <c r="C23" s="13">
        <v>9815</v>
      </c>
      <c r="D23" s="9">
        <f>100*C23/B23</f>
        <v>28.522856063468076</v>
      </c>
      <c r="E23" s="13">
        <v>34226</v>
      </c>
      <c r="F23" s="13">
        <v>9605</v>
      </c>
      <c r="G23" s="9">
        <f t="shared" si="1"/>
        <v>28.063460527084672</v>
      </c>
      <c r="H23" s="13">
        <v>6266</v>
      </c>
      <c r="I23" s="6">
        <v>20876</v>
      </c>
      <c r="J23" s="9">
        <f t="shared" si="3"/>
        <v>30.015328607012837</v>
      </c>
      <c r="K23" s="22">
        <f t="shared" si="2"/>
        <v>0.6099456553497341</v>
      </c>
    </row>
    <row r="24" spans="1:11" ht="21.75" customHeight="1">
      <c r="A24" s="10">
        <v>1902</v>
      </c>
      <c r="B24" s="13">
        <v>36366</v>
      </c>
      <c r="C24" s="13">
        <v>9830</v>
      </c>
      <c r="D24" s="9">
        <f>100*C24/B24</f>
        <v>27.030743001704888</v>
      </c>
      <c r="E24" s="13">
        <v>36265</v>
      </c>
      <c r="F24" s="13">
        <v>9388</v>
      </c>
      <c r="G24" s="9">
        <f>100*F24/E24</f>
        <v>25.887219081759273</v>
      </c>
      <c r="H24" s="13">
        <v>7456</v>
      </c>
      <c r="I24" s="6">
        <v>26432</v>
      </c>
      <c r="J24" s="9">
        <f>100*H24/I24</f>
        <v>28.208232445520583</v>
      </c>
      <c r="K24" s="22">
        <f t="shared" si="2"/>
        <v>0.728857024679443</v>
      </c>
    </row>
    <row r="25" spans="1:11" ht="21.75" customHeight="1">
      <c r="A25" s="10">
        <v>1912</v>
      </c>
      <c r="B25" s="13">
        <v>35677</v>
      </c>
      <c r="C25" s="13">
        <v>11927</v>
      </c>
      <c r="D25" s="9">
        <f>100*C25/B25</f>
        <v>33.43050144350702</v>
      </c>
      <c r="E25" s="13">
        <v>36680</v>
      </c>
      <c r="F25" s="13">
        <v>9900</v>
      </c>
      <c r="G25" s="9">
        <f>100*F25/E25</f>
        <v>26.99018538713195</v>
      </c>
      <c r="H25" s="13">
        <v>8374</v>
      </c>
      <c r="I25" s="6">
        <v>29111</v>
      </c>
      <c r="J25" s="9">
        <f>100*H25/I25</f>
        <v>28.765758647933772</v>
      </c>
      <c r="K25" s="22">
        <f t="shared" si="2"/>
        <v>0.7936477644492912</v>
      </c>
    </row>
    <row r="26" spans="1:11" ht="21.75" customHeight="1">
      <c r="A26" s="7" t="s">
        <v>17</v>
      </c>
      <c r="B26" s="11"/>
      <c r="C26" s="11"/>
      <c r="D26" s="11"/>
      <c r="E26" s="6">
        <f>SUM(E9:E25)</f>
        <v>368107</v>
      </c>
      <c r="F26" s="6">
        <f>SUM(F9:F25)</f>
        <v>102554</v>
      </c>
      <c r="G26" s="11"/>
      <c r="H26" s="6">
        <f>SUM(H9:H25)</f>
        <v>76080</v>
      </c>
      <c r="I26" s="6">
        <f>SUM(I9:I25)</f>
        <v>267974</v>
      </c>
      <c r="J26" s="11"/>
      <c r="K26" s="22">
        <f t="shared" si="2"/>
        <v>0.7279785497151643</v>
      </c>
    </row>
    <row r="27" spans="1:10" ht="21.75" customHeight="1">
      <c r="A27" s="60" t="s">
        <v>20</v>
      </c>
      <c r="B27" s="61"/>
      <c r="C27" s="61"/>
      <c r="D27" s="21"/>
      <c r="E27" s="21"/>
      <c r="F27" s="21"/>
      <c r="G27" s="21"/>
      <c r="H27" s="6"/>
      <c r="I27" s="6"/>
      <c r="J27" s="21"/>
    </row>
    <row r="28" spans="1:10" ht="18" customHeight="1">
      <c r="A28" s="58" t="s">
        <v>9</v>
      </c>
      <c r="B28" s="59"/>
      <c r="C28" s="59"/>
      <c r="D28" s="59"/>
      <c r="E28" s="59"/>
      <c r="F28" s="59"/>
      <c r="G28" s="59"/>
      <c r="H28" s="59"/>
      <c r="I28" s="59"/>
      <c r="J28" s="59"/>
    </row>
    <row r="29" spans="1:10" ht="18" customHeight="1">
      <c r="A29" s="58" t="s">
        <v>10</v>
      </c>
      <c r="B29" s="59"/>
      <c r="C29" s="59"/>
      <c r="D29" s="59"/>
      <c r="E29" s="59"/>
      <c r="F29" s="59"/>
      <c r="G29" s="59"/>
      <c r="H29" s="59"/>
      <c r="I29" s="59"/>
      <c r="J29" s="59"/>
    </row>
    <row r="30" spans="1:10" ht="18" customHeight="1">
      <c r="A30" s="58" t="s">
        <v>11</v>
      </c>
      <c r="B30" s="59"/>
      <c r="C30" s="59"/>
      <c r="D30" s="59"/>
      <c r="E30" s="59"/>
      <c r="F30" s="59"/>
      <c r="G30" s="59"/>
      <c r="H30" s="59"/>
      <c r="I30" s="59"/>
      <c r="J30" s="59"/>
    </row>
    <row r="31" spans="1:10" ht="18" customHeight="1">
      <c r="A31" s="58" t="s">
        <v>12</v>
      </c>
      <c r="B31" s="59"/>
      <c r="C31" s="59"/>
      <c r="D31" s="59"/>
      <c r="E31" s="59"/>
      <c r="F31" s="59"/>
      <c r="G31" s="59"/>
      <c r="H31" s="59"/>
      <c r="I31" s="59"/>
      <c r="J31" s="59"/>
    </row>
    <row r="32" spans="1:11" ht="15">
      <c r="A32" s="55" t="s">
        <v>13</v>
      </c>
      <c r="B32" s="56"/>
      <c r="C32" s="56"/>
      <c r="D32" s="56"/>
      <c r="E32" s="56"/>
      <c r="F32" s="56"/>
      <c r="G32" s="56"/>
      <c r="H32" s="56"/>
      <c r="I32" s="56"/>
      <c r="J32" s="56"/>
      <c r="K32" s="57"/>
    </row>
    <row r="33" spans="1:11" ht="15">
      <c r="A33" s="55" t="s">
        <v>14</v>
      </c>
      <c r="B33" s="56"/>
      <c r="C33" s="56"/>
      <c r="D33" s="56"/>
      <c r="E33" s="56"/>
      <c r="F33" s="56"/>
      <c r="G33" s="56"/>
      <c r="H33" s="56"/>
      <c r="I33" s="56"/>
      <c r="J33" s="56"/>
      <c r="K33" s="57"/>
    </row>
    <row r="34" spans="4:7" ht="15">
      <c r="D34" s="8"/>
      <c r="E34" s="8"/>
      <c r="F34" s="8"/>
      <c r="G34" s="8"/>
    </row>
    <row r="35" spans="1:7" ht="15">
      <c r="A35" s="60" t="s">
        <v>21</v>
      </c>
      <c r="B35" s="61"/>
      <c r="C35" s="61"/>
      <c r="D35" s="8"/>
      <c r="E35" s="8"/>
      <c r="F35" s="8"/>
      <c r="G35" s="8"/>
    </row>
    <row r="36" spans="1:10" ht="15">
      <c r="A36" s="58" t="s">
        <v>22</v>
      </c>
      <c r="B36" s="59"/>
      <c r="C36" s="59"/>
      <c r="D36" s="59"/>
      <c r="E36" s="59"/>
      <c r="F36" s="59"/>
      <c r="G36" s="59"/>
      <c r="H36" s="59"/>
      <c r="I36" s="59"/>
      <c r="J36" s="59"/>
    </row>
    <row r="37" spans="1:10" ht="15">
      <c r="A37" s="62" t="s">
        <v>23</v>
      </c>
      <c r="B37" s="63"/>
      <c r="C37" s="63"/>
      <c r="D37" s="63"/>
      <c r="E37" s="63"/>
      <c r="F37" s="63"/>
      <c r="G37" s="63"/>
      <c r="H37" s="63"/>
      <c r="I37" s="63"/>
      <c r="J37" s="63"/>
    </row>
    <row r="38" spans="1:10" ht="15">
      <c r="A38" s="58" t="s">
        <v>24</v>
      </c>
      <c r="B38" s="59"/>
      <c r="C38" s="59"/>
      <c r="D38" s="59"/>
      <c r="E38" s="59"/>
      <c r="F38" s="59"/>
      <c r="G38" s="59"/>
      <c r="H38" s="59"/>
      <c r="I38" s="59"/>
      <c r="J38" s="59"/>
    </row>
    <row r="39" spans="1:10" ht="15">
      <c r="A39" s="58" t="s">
        <v>25</v>
      </c>
      <c r="B39" s="59"/>
      <c r="C39" s="59"/>
      <c r="D39" s="59"/>
      <c r="E39" s="59"/>
      <c r="F39" s="59"/>
      <c r="G39" s="59"/>
      <c r="H39" s="59"/>
      <c r="I39" s="59"/>
      <c r="J39" s="59"/>
    </row>
    <row r="40" spans="1:11" ht="15">
      <c r="A40" s="55" t="s">
        <v>26</v>
      </c>
      <c r="B40" s="56"/>
      <c r="C40" s="56"/>
      <c r="D40" s="56"/>
      <c r="E40" s="56"/>
      <c r="F40" s="56"/>
      <c r="G40" s="56"/>
      <c r="H40" s="56"/>
      <c r="I40" s="56"/>
      <c r="J40" s="56"/>
      <c r="K40" s="57"/>
    </row>
    <row r="41" spans="1:11" ht="15">
      <c r="A41" s="55" t="s">
        <v>27</v>
      </c>
      <c r="B41" s="56"/>
      <c r="C41" s="56"/>
      <c r="D41" s="56"/>
      <c r="E41" s="56"/>
      <c r="F41" s="56"/>
      <c r="G41" s="56"/>
      <c r="H41" s="56"/>
      <c r="I41" s="56"/>
      <c r="J41" s="56"/>
      <c r="K41" s="57"/>
    </row>
    <row r="42" spans="1:11" ht="15">
      <c r="A42" s="55" t="s">
        <v>28</v>
      </c>
      <c r="B42" s="56"/>
      <c r="C42" s="56"/>
      <c r="D42" s="56"/>
      <c r="E42" s="56"/>
      <c r="F42" s="56"/>
      <c r="G42" s="56"/>
      <c r="H42" s="56"/>
      <c r="I42" s="56"/>
      <c r="J42" s="56"/>
      <c r="K42" s="57"/>
    </row>
    <row r="43" spans="1:11" ht="15">
      <c r="A43" s="55" t="s">
        <v>29</v>
      </c>
      <c r="B43" s="56"/>
      <c r="C43" s="56"/>
      <c r="D43" s="56"/>
      <c r="E43" s="56"/>
      <c r="F43" s="56"/>
      <c r="G43" s="56"/>
      <c r="H43" s="56"/>
      <c r="I43" s="56"/>
      <c r="J43" s="56"/>
      <c r="K43" s="57"/>
    </row>
    <row r="44" spans="1:8" ht="18">
      <c r="A44" s="53" t="s">
        <v>30</v>
      </c>
      <c r="B44" s="54"/>
      <c r="C44" s="54"/>
      <c r="D44" s="54"/>
      <c r="E44" s="54"/>
      <c r="F44" s="54"/>
      <c r="G44" s="54"/>
      <c r="H44" s="54"/>
    </row>
    <row r="45" spans="1:8" ht="18">
      <c r="A45" s="53" t="s">
        <v>31</v>
      </c>
      <c r="B45" s="54"/>
      <c r="C45" s="54"/>
      <c r="D45" s="54"/>
      <c r="E45" s="54"/>
      <c r="F45" s="54"/>
      <c r="G45" s="54"/>
      <c r="H45" s="54"/>
    </row>
    <row r="46" spans="1:8" ht="18">
      <c r="A46" s="53" t="s">
        <v>32</v>
      </c>
      <c r="B46" s="54"/>
      <c r="C46" s="54"/>
      <c r="D46" s="54"/>
      <c r="E46" s="54"/>
      <c r="F46" s="54"/>
      <c r="G46" s="54"/>
      <c r="H46" s="54"/>
    </row>
    <row r="47" spans="1:8" ht="18">
      <c r="A47" s="53"/>
      <c r="B47" s="54"/>
      <c r="C47" s="54"/>
      <c r="D47" s="54"/>
      <c r="E47" s="54"/>
      <c r="F47" s="54"/>
      <c r="G47" s="54"/>
      <c r="H47" s="54"/>
    </row>
  </sheetData>
  <mergeCells count="25">
    <mergeCell ref="A47:H47"/>
    <mergeCell ref="H6:K6"/>
    <mergeCell ref="A43:K43"/>
    <mergeCell ref="A44:H44"/>
    <mergeCell ref="A45:H45"/>
    <mergeCell ref="A46:H46"/>
    <mergeCell ref="A39:J39"/>
    <mergeCell ref="A40:K40"/>
    <mergeCell ref="A41:K41"/>
    <mergeCell ref="A42:K42"/>
    <mergeCell ref="A35:C35"/>
    <mergeCell ref="A36:J36"/>
    <mergeCell ref="A37:J37"/>
    <mergeCell ref="A38:J38"/>
    <mergeCell ref="A3:G3"/>
    <mergeCell ref="B5:G5"/>
    <mergeCell ref="B6:D6"/>
    <mergeCell ref="E6:G6"/>
    <mergeCell ref="A27:C27"/>
    <mergeCell ref="A31:J31"/>
    <mergeCell ref="A32:K32"/>
    <mergeCell ref="A33:K33"/>
    <mergeCell ref="A28:J28"/>
    <mergeCell ref="A29:J29"/>
    <mergeCell ref="A30:J3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7"/>
  <sheetViews>
    <sheetView workbookViewId="0" topLeftCell="A18">
      <selection activeCell="A1" sqref="A1"/>
    </sheetView>
  </sheetViews>
  <sheetFormatPr defaultColWidth="11.5546875" defaultRowHeight="15"/>
  <cols>
    <col min="1" max="52" width="12.77734375" style="0" customWidth="1"/>
    <col min="53" max="16384" width="8.88671875" style="0" customWidth="1"/>
  </cols>
  <sheetData>
    <row r="1" spans="1:7" ht="15">
      <c r="A1" s="18" t="s">
        <v>15</v>
      </c>
      <c r="B1" s="19"/>
      <c r="C1" s="19"/>
      <c r="D1" s="19"/>
      <c r="E1" s="19"/>
      <c r="F1" s="19"/>
      <c r="G1" s="19"/>
    </row>
    <row r="2" spans="1:7" ht="15">
      <c r="A2" s="19"/>
      <c r="B2" s="19"/>
      <c r="C2" s="19"/>
      <c r="D2" s="19"/>
      <c r="E2" s="19"/>
      <c r="F2" s="19"/>
      <c r="G2" s="19"/>
    </row>
    <row r="3" spans="1:7" ht="15">
      <c r="A3" s="20" t="s">
        <v>16</v>
      </c>
      <c r="B3" s="20"/>
      <c r="C3" s="20"/>
      <c r="D3" s="20"/>
      <c r="E3" s="20"/>
      <c r="F3" s="20"/>
      <c r="G3" s="20"/>
    </row>
    <row r="4" spans="1:7" ht="15">
      <c r="A4" s="20"/>
      <c r="B4" s="20"/>
      <c r="C4" s="20"/>
      <c r="D4" s="20"/>
      <c r="E4" s="20"/>
      <c r="F4" s="20"/>
      <c r="G4" s="20"/>
    </row>
    <row r="5" spans="1:7" ht="15">
      <c r="A5" s="20"/>
      <c r="B5" s="20"/>
      <c r="C5" s="20"/>
      <c r="D5" s="20"/>
      <c r="E5" s="20"/>
      <c r="F5" s="20"/>
      <c r="G5" s="20"/>
    </row>
    <row r="6" spans="1:7" ht="15">
      <c r="A6" s="20"/>
      <c r="B6" s="20"/>
      <c r="C6" s="20"/>
      <c r="D6" s="20"/>
      <c r="E6" s="20"/>
      <c r="F6" s="20"/>
      <c r="G6" s="20"/>
    </row>
    <row r="7" spans="1:3" ht="15">
      <c r="A7" s="23"/>
      <c r="C7" s="23"/>
    </row>
    <row r="8" spans="1:8" ht="39.75" customHeight="1">
      <c r="A8" s="27" t="s">
        <v>34</v>
      </c>
      <c r="B8" s="26">
        <v>20</v>
      </c>
      <c r="C8" s="26">
        <v>30</v>
      </c>
      <c r="D8" s="26">
        <v>40</v>
      </c>
      <c r="E8" s="26">
        <v>50</v>
      </c>
      <c r="F8" s="26">
        <v>60</v>
      </c>
      <c r="G8" s="26">
        <v>70</v>
      </c>
      <c r="H8" s="26" t="s">
        <v>33</v>
      </c>
    </row>
    <row r="9" spans="1:8" ht="18">
      <c r="A9" s="10">
        <v>1807</v>
      </c>
      <c r="B9" s="24">
        <v>703.8681</v>
      </c>
      <c r="C9" s="24">
        <v>3111.625</v>
      </c>
      <c r="D9" s="24">
        <v>5838.67</v>
      </c>
      <c r="E9" s="24">
        <v>7238.659</v>
      </c>
      <c r="F9" s="24">
        <v>4514.726</v>
      </c>
      <c r="G9" s="24">
        <v>6757.095</v>
      </c>
      <c r="H9" s="24">
        <v>10012.58</v>
      </c>
    </row>
    <row r="10" spans="1:8" ht="18">
      <c r="A10" s="10">
        <v>1812</v>
      </c>
      <c r="B10" s="24">
        <v>477.8868</v>
      </c>
      <c r="C10" s="24">
        <v>3601.063</v>
      </c>
      <c r="D10" s="24">
        <v>5074.733</v>
      </c>
      <c r="E10" s="24">
        <v>4689.752</v>
      </c>
      <c r="F10" s="24">
        <v>4753.822</v>
      </c>
      <c r="G10" s="24">
        <v>5551.781</v>
      </c>
      <c r="H10" s="24">
        <v>12304.85</v>
      </c>
    </row>
    <row r="11" spans="1:8" ht="18">
      <c r="A11" s="10">
        <v>1817</v>
      </c>
      <c r="B11" s="24">
        <v>1357.917</v>
      </c>
      <c r="C11" s="24">
        <v>2240.182</v>
      </c>
      <c r="D11" s="24">
        <v>3262.069</v>
      </c>
      <c r="E11" s="24">
        <v>12987.8</v>
      </c>
      <c r="F11" s="24">
        <v>6973.184</v>
      </c>
      <c r="G11" s="24">
        <v>7343.536</v>
      </c>
      <c r="H11" s="24">
        <v>8122.986</v>
      </c>
    </row>
    <row r="12" spans="1:8" ht="18">
      <c r="A12" s="10">
        <v>1822</v>
      </c>
      <c r="B12" s="24">
        <v>2343.04</v>
      </c>
      <c r="C12" s="24">
        <v>4276.07</v>
      </c>
      <c r="D12" s="24">
        <v>7338.92</v>
      </c>
      <c r="E12" s="24">
        <v>14020.52</v>
      </c>
      <c r="F12" s="24">
        <v>13978.77</v>
      </c>
      <c r="G12" s="24">
        <v>8226.534</v>
      </c>
      <c r="H12" s="24">
        <v>12138.62</v>
      </c>
    </row>
    <row r="13" spans="1:8" ht="18">
      <c r="A13" s="10">
        <v>1827</v>
      </c>
      <c r="B13" s="24">
        <v>1912.621</v>
      </c>
      <c r="C13" s="24">
        <v>5435.961</v>
      </c>
      <c r="D13" s="24">
        <v>5857.316</v>
      </c>
      <c r="E13" s="24">
        <v>13404.03</v>
      </c>
      <c r="F13" s="24">
        <v>11394.06</v>
      </c>
      <c r="G13" s="24">
        <v>12376.1</v>
      </c>
      <c r="H13" s="24">
        <v>10826.93</v>
      </c>
    </row>
    <row r="14" spans="1:8" ht="18">
      <c r="A14" s="10">
        <v>1832</v>
      </c>
      <c r="B14" s="25">
        <v>2206.193</v>
      </c>
      <c r="C14" s="25">
        <v>4923.284</v>
      </c>
      <c r="D14" s="25">
        <v>5872.669</v>
      </c>
      <c r="E14" s="25">
        <v>7883.378</v>
      </c>
      <c r="F14" s="25">
        <v>8768.722</v>
      </c>
      <c r="G14" s="25">
        <v>8299.709</v>
      </c>
      <c r="H14" s="25">
        <v>12285.81</v>
      </c>
    </row>
    <row r="15" spans="1:8" ht="18">
      <c r="A15" s="10">
        <v>1837</v>
      </c>
      <c r="B15" s="24">
        <v>2055.253</v>
      </c>
      <c r="C15" s="24">
        <v>4788.486</v>
      </c>
      <c r="D15" s="24">
        <v>8470.239</v>
      </c>
      <c r="E15" s="24">
        <v>9618.903</v>
      </c>
      <c r="F15" s="24">
        <v>12820.94</v>
      </c>
      <c r="G15" s="24">
        <v>14943.16</v>
      </c>
      <c r="H15" s="24">
        <v>21586.54</v>
      </c>
    </row>
    <row r="16" spans="1:8" ht="18">
      <c r="A16" s="10">
        <v>1842</v>
      </c>
      <c r="B16" s="24">
        <v>1784.466</v>
      </c>
      <c r="C16" s="24">
        <v>4155.413</v>
      </c>
      <c r="D16" s="24">
        <v>6438.536</v>
      </c>
      <c r="E16" s="24">
        <v>12590.96</v>
      </c>
      <c r="F16" s="24">
        <v>13473.62</v>
      </c>
      <c r="G16" s="24">
        <v>29616.41</v>
      </c>
      <c r="H16" s="24">
        <v>26232.14</v>
      </c>
    </row>
    <row r="17" spans="1:8" ht="18">
      <c r="A17" s="10">
        <v>1847</v>
      </c>
      <c r="B17" s="24">
        <v>1990.334</v>
      </c>
      <c r="C17" s="24">
        <v>4911.44</v>
      </c>
      <c r="D17" s="24">
        <v>7068.357</v>
      </c>
      <c r="E17" s="24">
        <v>11776.94</v>
      </c>
      <c r="F17" s="24">
        <v>19250.38</v>
      </c>
      <c r="G17" s="24">
        <v>24224.03</v>
      </c>
      <c r="H17" s="24">
        <v>26851.07</v>
      </c>
    </row>
    <row r="18" spans="1:8" ht="18">
      <c r="A18" s="10">
        <v>1852</v>
      </c>
      <c r="B18" s="24">
        <v>2549.458</v>
      </c>
      <c r="C18" s="24">
        <v>3163.554</v>
      </c>
      <c r="D18" s="24">
        <v>7852.35</v>
      </c>
      <c r="E18" s="24">
        <v>12209.83</v>
      </c>
      <c r="F18" s="24">
        <v>22463.14</v>
      </c>
      <c r="G18" s="24">
        <v>24812.78</v>
      </c>
      <c r="H18" s="24">
        <v>50150.24</v>
      </c>
    </row>
    <row r="19" spans="1:8" ht="18">
      <c r="A19" s="10">
        <v>1857</v>
      </c>
      <c r="B19" s="24">
        <v>2193.536</v>
      </c>
      <c r="C19" s="24">
        <v>4737.711</v>
      </c>
      <c r="D19" s="24">
        <v>9245.258</v>
      </c>
      <c r="E19" s="24">
        <v>21093.32</v>
      </c>
      <c r="F19" s="24">
        <v>26163.43</v>
      </c>
      <c r="G19" s="24">
        <v>27046.57</v>
      </c>
      <c r="H19" s="24">
        <v>53564.58</v>
      </c>
    </row>
    <row r="20" spans="1:8" ht="18">
      <c r="A20" s="10">
        <v>1862</v>
      </c>
      <c r="B20" s="24">
        <v>2568.953</v>
      </c>
      <c r="C20" s="24">
        <v>4679.644</v>
      </c>
      <c r="D20" s="24">
        <v>9564.746</v>
      </c>
      <c r="E20" s="24">
        <v>20050.38</v>
      </c>
      <c r="F20" s="24">
        <v>26164.13</v>
      </c>
      <c r="G20" s="24">
        <v>36685.61</v>
      </c>
      <c r="H20" s="24">
        <v>35700.8</v>
      </c>
    </row>
    <row r="21" spans="1:8" ht="18">
      <c r="A21" s="10">
        <v>1867</v>
      </c>
      <c r="B21" s="24">
        <v>3597.658</v>
      </c>
      <c r="C21" s="24">
        <v>4044.763</v>
      </c>
      <c r="D21" s="24">
        <v>9303.813</v>
      </c>
      <c r="E21" s="24">
        <v>14659.32</v>
      </c>
      <c r="F21" s="24">
        <v>29129.36</v>
      </c>
      <c r="G21" s="24">
        <v>37038.27</v>
      </c>
      <c r="H21" s="24">
        <v>52203.27</v>
      </c>
    </row>
    <row r="22" spans="1:8" ht="18">
      <c r="A22" s="10">
        <v>1877</v>
      </c>
      <c r="B22" s="24">
        <v>4553.212</v>
      </c>
      <c r="C22" s="24">
        <v>10269.92</v>
      </c>
      <c r="D22" s="24">
        <v>11484.24</v>
      </c>
      <c r="E22" s="24">
        <v>20480.1</v>
      </c>
      <c r="F22" s="24">
        <v>41675.61</v>
      </c>
      <c r="G22" s="24">
        <v>63029.56</v>
      </c>
      <c r="H22" s="24">
        <v>112496.6</v>
      </c>
    </row>
    <row r="23" spans="1:8" ht="18">
      <c r="A23" s="10">
        <v>1887</v>
      </c>
      <c r="B23" s="24">
        <v>4367.695</v>
      </c>
      <c r="C23" s="24">
        <v>5671.783</v>
      </c>
      <c r="D23" s="24">
        <v>14161.85</v>
      </c>
      <c r="E23" s="24">
        <v>27023.14</v>
      </c>
      <c r="F23" s="24">
        <v>42688.86</v>
      </c>
      <c r="G23" s="24">
        <v>76468.02</v>
      </c>
      <c r="H23" s="24">
        <v>125490.3</v>
      </c>
    </row>
    <row r="24" spans="1:8" ht="18">
      <c r="A24" s="10">
        <v>1902</v>
      </c>
      <c r="B24" s="24">
        <v>8332.52</v>
      </c>
      <c r="C24" s="24">
        <v>6336.962</v>
      </c>
      <c r="D24" s="24">
        <v>14505.13</v>
      </c>
      <c r="E24" s="24">
        <v>29663.71</v>
      </c>
      <c r="F24" s="24">
        <v>56731.05</v>
      </c>
      <c r="G24" s="24">
        <v>77138.8</v>
      </c>
      <c r="H24" s="24">
        <v>117298.5</v>
      </c>
    </row>
    <row r="25" spans="1:8" ht="18">
      <c r="A25" s="10">
        <v>1912</v>
      </c>
      <c r="B25" s="24">
        <v>3712.082</v>
      </c>
      <c r="C25" s="24">
        <v>5964.581</v>
      </c>
      <c r="D25" s="24">
        <v>13213.77</v>
      </c>
      <c r="E25" s="24">
        <v>26087.65</v>
      </c>
      <c r="F25" s="24">
        <v>57234.14</v>
      </c>
      <c r="G25" s="24">
        <v>71985.04</v>
      </c>
      <c r="H25" s="24">
        <v>94400.76</v>
      </c>
    </row>
    <row r="27" spans="1:8" ht="15.75">
      <c r="A27" s="27" t="s">
        <v>35</v>
      </c>
      <c r="B27" s="26">
        <v>20</v>
      </c>
      <c r="C27" s="26">
        <v>30</v>
      </c>
      <c r="D27" s="26">
        <v>40</v>
      </c>
      <c r="E27" s="26">
        <v>50</v>
      </c>
      <c r="F27" s="26">
        <v>60</v>
      </c>
      <c r="G27" s="26">
        <v>70</v>
      </c>
      <c r="H27" s="26" t="s">
        <v>33</v>
      </c>
    </row>
    <row r="28" spans="1:8" ht="18">
      <c r="A28" s="10">
        <v>1807</v>
      </c>
      <c r="B28" s="24">
        <f aca="true" t="shared" si="0" ref="B28:H42">100*B9/$E9</f>
        <v>9.723736122947635</v>
      </c>
      <c r="C28" s="24">
        <f t="shared" si="0"/>
        <v>42.98620780451186</v>
      </c>
      <c r="D28" s="24">
        <f t="shared" si="0"/>
        <v>80.65955310230804</v>
      </c>
      <c r="E28" s="24">
        <f t="shared" si="0"/>
        <v>99.99999999999999</v>
      </c>
      <c r="F28" s="24">
        <f t="shared" si="0"/>
        <v>62.36964609052588</v>
      </c>
      <c r="G28" s="24">
        <f t="shared" si="0"/>
        <v>93.34733132200316</v>
      </c>
      <c r="H28" s="24">
        <f t="shared" si="0"/>
        <v>138.32092380646748</v>
      </c>
    </row>
    <row r="29" spans="1:8" ht="18">
      <c r="A29" s="10">
        <v>1812</v>
      </c>
      <c r="B29" s="24">
        <f t="shared" si="0"/>
        <v>10.1900228412931</v>
      </c>
      <c r="C29" s="24">
        <f t="shared" si="0"/>
        <v>76.78578739344852</v>
      </c>
      <c r="D29" s="24">
        <f t="shared" si="0"/>
        <v>108.20898418509124</v>
      </c>
      <c r="E29" s="24">
        <f t="shared" si="0"/>
        <v>100</v>
      </c>
      <c r="F29" s="24">
        <f t="shared" si="0"/>
        <v>101.36617032201276</v>
      </c>
      <c r="G29" s="24">
        <f t="shared" si="0"/>
        <v>118.38112121920305</v>
      </c>
      <c r="H29" s="24">
        <f t="shared" si="0"/>
        <v>262.37741356046115</v>
      </c>
    </row>
    <row r="30" spans="1:8" ht="18">
      <c r="A30" s="10">
        <v>1817</v>
      </c>
      <c r="B30" s="24">
        <f t="shared" si="0"/>
        <v>10.455327307165184</v>
      </c>
      <c r="C30" s="24">
        <f t="shared" si="0"/>
        <v>17.248356149617333</v>
      </c>
      <c r="D30" s="24">
        <f t="shared" si="0"/>
        <v>25.11640924559972</v>
      </c>
      <c r="E30" s="24">
        <f t="shared" si="0"/>
        <v>100</v>
      </c>
      <c r="F30" s="24">
        <f t="shared" si="0"/>
        <v>53.6902631700519</v>
      </c>
      <c r="G30" s="24">
        <f t="shared" si="0"/>
        <v>56.54180076687353</v>
      </c>
      <c r="H30" s="24">
        <f t="shared" si="0"/>
        <v>62.54320208195384</v>
      </c>
    </row>
    <row r="31" spans="1:8" ht="18">
      <c r="A31" s="10">
        <v>1822</v>
      </c>
      <c r="B31" s="24">
        <f t="shared" si="0"/>
        <v>16.71150570734894</v>
      </c>
      <c r="C31" s="24">
        <f t="shared" si="0"/>
        <v>30.498654828779532</v>
      </c>
      <c r="D31" s="24">
        <f t="shared" si="0"/>
        <v>52.34413559554139</v>
      </c>
      <c r="E31" s="24">
        <f t="shared" si="0"/>
        <v>100</v>
      </c>
      <c r="F31" s="24">
        <f t="shared" si="0"/>
        <v>99.70222217150291</v>
      </c>
      <c r="G31" s="24">
        <f t="shared" si="0"/>
        <v>58.674956421017185</v>
      </c>
      <c r="H31" s="24">
        <f t="shared" si="0"/>
        <v>86.57753064793603</v>
      </c>
    </row>
    <row r="32" spans="1:8" ht="18">
      <c r="A32" s="10">
        <v>1827</v>
      </c>
      <c r="B32" s="24">
        <f t="shared" si="0"/>
        <v>14.268999696359975</v>
      </c>
      <c r="C32" s="24">
        <f t="shared" si="0"/>
        <v>40.554676466704414</v>
      </c>
      <c r="D32" s="24">
        <f t="shared" si="0"/>
        <v>43.69817137084891</v>
      </c>
      <c r="E32" s="24">
        <f t="shared" si="0"/>
        <v>100</v>
      </c>
      <c r="F32" s="24">
        <f t="shared" si="0"/>
        <v>85.00473365099899</v>
      </c>
      <c r="G32" s="24">
        <f t="shared" si="0"/>
        <v>92.33118696392054</v>
      </c>
      <c r="H32" s="24">
        <f t="shared" si="0"/>
        <v>80.77369268794534</v>
      </c>
    </row>
    <row r="33" spans="1:8" ht="18">
      <c r="A33" s="10">
        <v>1832</v>
      </c>
      <c r="B33" s="24">
        <f t="shared" si="0"/>
        <v>27.985376319643688</v>
      </c>
      <c r="C33" s="24">
        <f t="shared" si="0"/>
        <v>62.451451649280294</v>
      </c>
      <c r="D33" s="24">
        <f t="shared" si="0"/>
        <v>74.49432210405236</v>
      </c>
      <c r="E33" s="24">
        <f t="shared" si="0"/>
        <v>100</v>
      </c>
      <c r="F33" s="24">
        <f t="shared" si="0"/>
        <v>111.23051564950964</v>
      </c>
      <c r="G33" s="24">
        <f t="shared" si="0"/>
        <v>105.28112441138812</v>
      </c>
      <c r="H33" s="24">
        <f t="shared" si="0"/>
        <v>155.84448696992584</v>
      </c>
    </row>
    <row r="34" spans="1:8" ht="18">
      <c r="A34" s="10">
        <v>1837</v>
      </c>
      <c r="B34" s="24">
        <f t="shared" si="0"/>
        <v>21.366812826784926</v>
      </c>
      <c r="C34" s="24">
        <f t="shared" si="0"/>
        <v>49.782038554708365</v>
      </c>
      <c r="D34" s="24">
        <f t="shared" si="0"/>
        <v>88.05826402449426</v>
      </c>
      <c r="E34" s="24">
        <f t="shared" si="0"/>
        <v>100</v>
      </c>
      <c r="F34" s="24">
        <f t="shared" si="0"/>
        <v>133.28900395398517</v>
      </c>
      <c r="G34" s="24">
        <f t="shared" si="0"/>
        <v>155.35201883208512</v>
      </c>
      <c r="H34" s="24">
        <f t="shared" si="0"/>
        <v>224.4178987978151</v>
      </c>
    </row>
    <row r="35" spans="1:8" ht="18">
      <c r="A35" s="10">
        <v>1842</v>
      </c>
      <c r="B35" s="24">
        <f t="shared" si="0"/>
        <v>14.172596847261843</v>
      </c>
      <c r="C35" s="24">
        <f t="shared" si="0"/>
        <v>33.00314670207831</v>
      </c>
      <c r="D35" s="24">
        <f t="shared" si="0"/>
        <v>51.13618024360335</v>
      </c>
      <c r="E35" s="24">
        <f t="shared" si="0"/>
        <v>100</v>
      </c>
      <c r="F35" s="24">
        <f t="shared" si="0"/>
        <v>107.01026768411623</v>
      </c>
      <c r="G35" s="24">
        <f t="shared" si="0"/>
        <v>235.21963376898984</v>
      </c>
      <c r="H35" s="24">
        <f t="shared" si="0"/>
        <v>208.3410637473235</v>
      </c>
    </row>
    <row r="36" spans="1:8" ht="18">
      <c r="A36" s="10">
        <v>1847</v>
      </c>
      <c r="B36" s="24">
        <f t="shared" si="0"/>
        <v>16.900264415034805</v>
      </c>
      <c r="C36" s="24">
        <f t="shared" si="0"/>
        <v>41.70387214335811</v>
      </c>
      <c r="D36" s="24">
        <f t="shared" si="0"/>
        <v>60.01862113588079</v>
      </c>
      <c r="E36" s="24">
        <f t="shared" si="0"/>
        <v>100</v>
      </c>
      <c r="F36" s="24">
        <f t="shared" si="0"/>
        <v>163.45824976606826</v>
      </c>
      <c r="G36" s="24">
        <f t="shared" si="0"/>
        <v>205.69035759713472</v>
      </c>
      <c r="H36" s="24">
        <f t="shared" si="0"/>
        <v>227.9970009187446</v>
      </c>
    </row>
    <row r="37" spans="1:8" ht="18">
      <c r="A37" s="10">
        <v>1852</v>
      </c>
      <c r="B37" s="24">
        <f t="shared" si="0"/>
        <v>20.880372617800578</v>
      </c>
      <c r="C37" s="24">
        <f t="shared" si="0"/>
        <v>25.90989391334687</v>
      </c>
      <c r="D37" s="24">
        <f t="shared" si="0"/>
        <v>64.31170622359197</v>
      </c>
      <c r="E37" s="24">
        <f t="shared" si="0"/>
        <v>100</v>
      </c>
      <c r="F37" s="24">
        <f t="shared" si="0"/>
        <v>183.9758620717897</v>
      </c>
      <c r="G37" s="24">
        <f t="shared" si="0"/>
        <v>203.21970084759576</v>
      </c>
      <c r="H37" s="24">
        <f t="shared" si="0"/>
        <v>410.7365950222075</v>
      </c>
    </row>
    <row r="38" spans="1:8" ht="18">
      <c r="A38" s="10">
        <v>1857</v>
      </c>
      <c r="B38" s="24">
        <f t="shared" si="0"/>
        <v>10.399197471047707</v>
      </c>
      <c r="C38" s="24">
        <f t="shared" si="0"/>
        <v>22.460717421439586</v>
      </c>
      <c r="D38" s="24">
        <f t="shared" si="0"/>
        <v>43.83026474732284</v>
      </c>
      <c r="E38" s="24">
        <f t="shared" si="0"/>
        <v>100</v>
      </c>
      <c r="F38" s="24">
        <f t="shared" si="0"/>
        <v>124.0365670269071</v>
      </c>
      <c r="G38" s="24">
        <f t="shared" si="0"/>
        <v>128.22339015384966</v>
      </c>
      <c r="H38" s="24">
        <f t="shared" si="0"/>
        <v>253.94096330022964</v>
      </c>
    </row>
    <row r="39" spans="1:8" ht="18">
      <c r="A39" s="10">
        <v>1862</v>
      </c>
      <c r="B39" s="24">
        <f t="shared" si="0"/>
        <v>12.812490336841496</v>
      </c>
      <c r="C39" s="24">
        <f t="shared" si="0"/>
        <v>23.33942798091607</v>
      </c>
      <c r="D39" s="24">
        <f t="shared" si="0"/>
        <v>47.70356472046913</v>
      </c>
      <c r="E39" s="24">
        <f t="shared" si="0"/>
        <v>100</v>
      </c>
      <c r="F39" s="24">
        <f t="shared" si="0"/>
        <v>130.49194080112196</v>
      </c>
      <c r="G39" s="24">
        <f t="shared" si="0"/>
        <v>182.96715573470428</v>
      </c>
      <c r="H39" s="24">
        <f t="shared" si="0"/>
        <v>178.05547825028754</v>
      </c>
    </row>
    <row r="40" spans="1:8" ht="18">
      <c r="A40" s="10">
        <v>1867</v>
      </c>
      <c r="B40" s="24">
        <f t="shared" si="0"/>
        <v>24.541779564127122</v>
      </c>
      <c r="C40" s="24">
        <f t="shared" si="0"/>
        <v>27.591750504116153</v>
      </c>
      <c r="D40" s="24">
        <f t="shared" si="0"/>
        <v>63.46687977341378</v>
      </c>
      <c r="E40" s="24">
        <f t="shared" si="0"/>
        <v>100</v>
      </c>
      <c r="F40" s="24">
        <f t="shared" si="0"/>
        <v>198.7088077755312</v>
      </c>
      <c r="G40" s="24">
        <f t="shared" si="0"/>
        <v>252.66021889146288</v>
      </c>
      <c r="H40" s="24">
        <f t="shared" si="0"/>
        <v>356.1097649822775</v>
      </c>
    </row>
    <row r="41" spans="1:8" ht="18">
      <c r="A41" s="10">
        <v>1877</v>
      </c>
      <c r="B41" s="24">
        <f t="shared" si="0"/>
        <v>22.232371912246528</v>
      </c>
      <c r="C41" s="24">
        <f t="shared" si="0"/>
        <v>50.14584889722219</v>
      </c>
      <c r="D41" s="24">
        <f t="shared" si="0"/>
        <v>56.075116820718655</v>
      </c>
      <c r="E41" s="24">
        <f t="shared" si="0"/>
        <v>100</v>
      </c>
      <c r="F41" s="24">
        <f t="shared" si="0"/>
        <v>203.49319583400472</v>
      </c>
      <c r="G41" s="24">
        <f t="shared" si="0"/>
        <v>307.76002070302394</v>
      </c>
      <c r="H41" s="24">
        <f t="shared" si="0"/>
        <v>549.2971225726437</v>
      </c>
    </row>
    <row r="42" spans="1:8" ht="18">
      <c r="A42" s="10">
        <v>1887</v>
      </c>
      <c r="B42" s="24">
        <f t="shared" si="0"/>
        <v>16.162796033325513</v>
      </c>
      <c r="C42" s="24">
        <f t="shared" si="0"/>
        <v>20.98861568270749</v>
      </c>
      <c r="D42" s="24">
        <f t="shared" si="0"/>
        <v>52.40638208587159</v>
      </c>
      <c r="E42" s="24">
        <f t="shared" si="0"/>
        <v>100</v>
      </c>
      <c r="F42" s="24">
        <f t="shared" si="0"/>
        <v>157.97150146134018</v>
      </c>
      <c r="G42" s="24">
        <f t="shared" si="0"/>
        <v>282.9723710864097</v>
      </c>
      <c r="H42" s="24">
        <f t="shared" si="0"/>
        <v>464.380897260644</v>
      </c>
    </row>
    <row r="43" spans="1:8" ht="18">
      <c r="A43" s="10">
        <v>1902</v>
      </c>
      <c r="B43" s="24">
        <f aca="true" t="shared" si="1" ref="B43:H43">100*B24/$E24</f>
        <v>28.08994559345409</v>
      </c>
      <c r="C43" s="24">
        <f t="shared" si="1"/>
        <v>21.362675134027405</v>
      </c>
      <c r="D43" s="24">
        <f t="shared" si="1"/>
        <v>48.89857000354979</v>
      </c>
      <c r="E43" s="24">
        <f t="shared" si="1"/>
        <v>100</v>
      </c>
      <c r="F43" s="24">
        <f t="shared" si="1"/>
        <v>191.2473186934473</v>
      </c>
      <c r="G43" s="24">
        <f t="shared" si="1"/>
        <v>260.0443437452699</v>
      </c>
      <c r="H43" s="24">
        <f t="shared" si="1"/>
        <v>395.42761171815664</v>
      </c>
    </row>
    <row r="44" spans="1:8" ht="18">
      <c r="A44" s="10">
        <v>1912</v>
      </c>
      <c r="B44" s="24">
        <f aca="true" t="shared" si="2" ref="B44:H44">100*B25/$E25</f>
        <v>14.229269405254977</v>
      </c>
      <c r="C44" s="24">
        <f t="shared" si="2"/>
        <v>22.863619375451602</v>
      </c>
      <c r="D44" s="24">
        <f t="shared" si="2"/>
        <v>50.65143851592612</v>
      </c>
      <c r="E44" s="24">
        <f t="shared" si="2"/>
        <v>100</v>
      </c>
      <c r="F44" s="24">
        <f t="shared" si="2"/>
        <v>219.39170450385527</v>
      </c>
      <c r="G44" s="24">
        <f t="shared" si="2"/>
        <v>275.935318052795</v>
      </c>
      <c r="H44" s="24">
        <f t="shared" si="2"/>
        <v>361.8599605560485</v>
      </c>
    </row>
    <row r="45" spans="1:3" ht="15">
      <c r="A45" s="23"/>
      <c r="C45" s="23"/>
    </row>
    <row r="46" spans="1:3" ht="15">
      <c r="A46" s="23"/>
      <c r="C46" s="23"/>
    </row>
    <row r="47" spans="1:3" ht="15">
      <c r="A47" s="23"/>
      <c r="C47" s="23"/>
    </row>
    <row r="48" spans="1:3" ht="15">
      <c r="A48" s="23"/>
      <c r="C48" s="23"/>
    </row>
    <row r="49" spans="1:3" ht="15">
      <c r="A49" s="23"/>
      <c r="C49" s="23"/>
    </row>
    <row r="50" spans="1:3" ht="15">
      <c r="A50" s="23"/>
      <c r="C50" s="23"/>
    </row>
    <row r="51" spans="1:3" ht="15">
      <c r="A51" s="23"/>
      <c r="C51" s="23"/>
    </row>
    <row r="52" spans="1:3" ht="15">
      <c r="A52" s="23"/>
      <c r="C52" s="23"/>
    </row>
    <row r="53" spans="1:3" ht="15">
      <c r="A53" s="23"/>
      <c r="C53" s="23"/>
    </row>
    <row r="54" spans="1:3" ht="15">
      <c r="A54" s="23"/>
      <c r="C54" s="23"/>
    </row>
    <row r="55" spans="1:3" ht="15">
      <c r="A55" s="23"/>
      <c r="C55" s="23"/>
    </row>
    <row r="56" spans="1:3" ht="15">
      <c r="A56" s="23"/>
      <c r="C56" s="23"/>
    </row>
    <row r="57" spans="1:3" ht="15">
      <c r="A57" s="23"/>
      <c r="C57" s="23"/>
    </row>
    <row r="58" spans="1:3" ht="15">
      <c r="A58" s="23"/>
      <c r="C58" s="23"/>
    </row>
    <row r="59" spans="1:3" ht="15">
      <c r="A59" s="23"/>
      <c r="C59" s="23"/>
    </row>
    <row r="60" spans="1:3" ht="15">
      <c r="A60" s="23"/>
      <c r="C60" s="23"/>
    </row>
    <row r="61" spans="1:3" ht="15">
      <c r="A61" s="23"/>
      <c r="C61" s="23"/>
    </row>
    <row r="62" spans="1:3" ht="15">
      <c r="A62" s="23"/>
      <c r="C62" s="23"/>
    </row>
    <row r="63" spans="1:3" ht="15">
      <c r="A63" s="23"/>
      <c r="C63" s="23"/>
    </row>
    <row r="64" spans="1:3" ht="15">
      <c r="A64" s="23"/>
      <c r="C64" s="23"/>
    </row>
    <row r="65" spans="1:3" ht="15">
      <c r="A65" s="23"/>
      <c r="C65" s="23"/>
    </row>
    <row r="66" spans="1:3" ht="15">
      <c r="A66" s="23"/>
      <c r="C66" s="23"/>
    </row>
    <row r="67" spans="1:3" ht="15">
      <c r="A67" s="23"/>
      <c r="C67" s="23"/>
    </row>
    <row r="68" spans="1:3" ht="15">
      <c r="A68" s="23"/>
      <c r="C68" s="23"/>
    </row>
    <row r="69" spans="1:3" ht="15">
      <c r="A69" s="23"/>
      <c r="C69" s="23"/>
    </row>
    <row r="70" spans="1:3" ht="15">
      <c r="A70" s="23"/>
      <c r="C70" s="23"/>
    </row>
    <row r="71" spans="1:3" ht="15">
      <c r="A71" s="23"/>
      <c r="C71" s="23"/>
    </row>
    <row r="72" spans="1:3" ht="15">
      <c r="A72" s="23"/>
      <c r="C72" s="23"/>
    </row>
    <row r="73" spans="1:3" ht="15">
      <c r="A73" s="23"/>
      <c r="C73" s="23"/>
    </row>
    <row r="74" spans="1:3" ht="15">
      <c r="A74" s="23"/>
      <c r="C74" s="23"/>
    </row>
    <row r="75" spans="1:3" ht="15">
      <c r="A75" s="23"/>
      <c r="C75" s="23"/>
    </row>
    <row r="76" spans="1:3" ht="15">
      <c r="A76" s="23"/>
      <c r="C76" s="23"/>
    </row>
    <row r="77" spans="1:3" ht="15">
      <c r="A77" s="23"/>
      <c r="C77" s="23"/>
    </row>
    <row r="78" spans="1:3" ht="15">
      <c r="A78" s="23"/>
      <c r="C78" s="23"/>
    </row>
    <row r="79" spans="1:3" ht="15">
      <c r="A79" s="23"/>
      <c r="C79" s="23"/>
    </row>
    <row r="80" spans="1:3" ht="15">
      <c r="A80" s="23"/>
      <c r="C80" s="23"/>
    </row>
    <row r="81" spans="1:3" ht="15">
      <c r="A81" s="23"/>
      <c r="C81" s="23"/>
    </row>
    <row r="82" spans="1:3" ht="15">
      <c r="A82" s="23"/>
      <c r="C82" s="23"/>
    </row>
    <row r="83" spans="1:3" ht="15">
      <c r="A83" s="23"/>
      <c r="C83" s="23"/>
    </row>
    <row r="84" spans="1:3" ht="15">
      <c r="A84" s="23"/>
      <c r="C84" s="23"/>
    </row>
    <row r="85" spans="1:3" ht="15">
      <c r="A85" s="23"/>
      <c r="C85" s="23"/>
    </row>
    <row r="86" spans="1:3" ht="15">
      <c r="A86" s="23"/>
      <c r="C86" s="23"/>
    </row>
    <row r="87" spans="1:3" ht="15">
      <c r="A87" s="23"/>
      <c r="C87" s="23"/>
    </row>
    <row r="88" spans="1:3" ht="15">
      <c r="A88" s="23"/>
      <c r="C88" s="23"/>
    </row>
    <row r="89" spans="1:3" ht="15">
      <c r="A89" s="23"/>
      <c r="C89" s="23"/>
    </row>
    <row r="90" spans="1:3" ht="15">
      <c r="A90" s="23"/>
      <c r="C90" s="23"/>
    </row>
    <row r="91" spans="1:3" ht="15">
      <c r="A91" s="23"/>
      <c r="C91" s="23"/>
    </row>
    <row r="92" spans="1:3" ht="15">
      <c r="A92" s="23"/>
      <c r="C92" s="23"/>
    </row>
    <row r="93" spans="1:3" ht="15">
      <c r="A93" s="23"/>
      <c r="C93" s="23"/>
    </row>
    <row r="94" spans="1:3" ht="15">
      <c r="A94" s="23"/>
      <c r="C94" s="23"/>
    </row>
    <row r="95" spans="1:3" ht="15">
      <c r="A95" s="23"/>
      <c r="C95" s="23"/>
    </row>
    <row r="96" spans="1:3" ht="15">
      <c r="A96" s="23"/>
      <c r="C96" s="23"/>
    </row>
    <row r="97" spans="1:3" ht="15">
      <c r="A97" s="23"/>
      <c r="C97" s="23"/>
    </row>
    <row r="98" spans="1:3" ht="15">
      <c r="A98" s="23"/>
      <c r="B98" s="24">
        <v>0</v>
      </c>
      <c r="C98" s="23"/>
    </row>
    <row r="99" spans="1:3" ht="15">
      <c r="A99" s="23"/>
      <c r="C99" s="23"/>
    </row>
    <row r="100" spans="1:3" ht="15">
      <c r="A100" s="23"/>
      <c r="C100" s="23"/>
    </row>
    <row r="101" spans="1:3" ht="15">
      <c r="A101" s="23"/>
      <c r="C101" s="23"/>
    </row>
    <row r="102" spans="1:3" ht="15">
      <c r="A102" s="23"/>
      <c r="C102" s="23"/>
    </row>
    <row r="103" spans="1:3" ht="15">
      <c r="A103" s="23"/>
      <c r="C103" s="23"/>
    </row>
    <row r="104" spans="1:3" ht="15">
      <c r="A104" s="23"/>
      <c r="C104" s="23"/>
    </row>
    <row r="105" spans="1:3" ht="15">
      <c r="A105" s="23"/>
      <c r="C105" s="23"/>
    </row>
    <row r="106" spans="1:3" ht="15">
      <c r="A106" s="23"/>
      <c r="C106" s="23"/>
    </row>
    <row r="107" spans="1:3" ht="15">
      <c r="A107" s="23"/>
      <c r="C107" s="23"/>
    </row>
    <row r="108" spans="1:3" ht="15">
      <c r="A108" s="23"/>
      <c r="C108" s="23"/>
    </row>
    <row r="109" spans="1:3" ht="15">
      <c r="A109" s="23"/>
      <c r="C109" s="23"/>
    </row>
    <row r="110" spans="1:3" ht="15">
      <c r="A110" s="23"/>
      <c r="C110" s="23"/>
    </row>
    <row r="111" spans="1:3" ht="15">
      <c r="A111" s="23"/>
      <c r="C111" s="23"/>
    </row>
    <row r="112" spans="1:3" ht="15">
      <c r="A112" s="23"/>
      <c r="C112" s="23"/>
    </row>
    <row r="113" spans="1:3" ht="15">
      <c r="A113" s="23"/>
      <c r="C113" s="23"/>
    </row>
    <row r="114" spans="1:3" ht="15">
      <c r="A114" s="23"/>
      <c r="C114" s="23"/>
    </row>
    <row r="115" spans="1:3" ht="15">
      <c r="A115" s="23"/>
      <c r="C115" s="23"/>
    </row>
    <row r="116" spans="1:3" ht="15">
      <c r="A116" s="23"/>
      <c r="C116" s="23"/>
    </row>
    <row r="117" spans="1:3" ht="15">
      <c r="A117" s="23"/>
      <c r="C117" s="23"/>
    </row>
    <row r="118" spans="1:3" ht="15">
      <c r="A118" s="23"/>
      <c r="C118" s="23"/>
    </row>
    <row r="119" spans="1:3" ht="15">
      <c r="A119" s="23"/>
      <c r="C119" s="23"/>
    </row>
    <row r="120" spans="1:3" ht="15">
      <c r="A120" s="23"/>
      <c r="B120" s="23"/>
      <c r="C120" s="23"/>
    </row>
    <row r="121" spans="1:3" ht="15">
      <c r="A121" s="23"/>
      <c r="B121" s="23"/>
      <c r="C121" s="23"/>
    </row>
    <row r="122" spans="1:3" ht="15">
      <c r="A122" s="23"/>
      <c r="B122" s="23"/>
      <c r="C122" s="23"/>
    </row>
    <row r="123" spans="1:3" ht="15">
      <c r="A123" s="23"/>
      <c r="B123" s="23"/>
      <c r="C123" s="23"/>
    </row>
    <row r="124" spans="1:3" ht="15">
      <c r="A124" s="23"/>
      <c r="B124" s="23"/>
      <c r="C124" s="23"/>
    </row>
    <row r="125" spans="1:3" ht="15">
      <c r="A125" s="23"/>
      <c r="B125" s="23"/>
      <c r="C125" s="23"/>
    </row>
    <row r="126" spans="1:3" ht="15">
      <c r="A126" s="23"/>
      <c r="B126" s="23"/>
      <c r="C126" s="23"/>
    </row>
    <row r="127" spans="1:3" ht="15">
      <c r="A127" s="23"/>
      <c r="B127" s="23"/>
      <c r="C127" s="23"/>
    </row>
    <row r="128" spans="1:3" ht="15">
      <c r="A128" s="23"/>
      <c r="B128" s="23"/>
      <c r="C128" s="23"/>
    </row>
    <row r="129" spans="1:3" ht="15">
      <c r="A129" s="23"/>
      <c r="B129" s="23"/>
      <c r="C129" s="23"/>
    </row>
    <row r="130" spans="1:3" ht="15">
      <c r="A130" s="23"/>
      <c r="B130" s="23"/>
      <c r="C130" s="23"/>
    </row>
    <row r="131" spans="1:3" ht="15">
      <c r="A131" s="23"/>
      <c r="B131" s="23"/>
      <c r="C131" s="23"/>
    </row>
    <row r="132" spans="1:3" ht="15">
      <c r="A132" s="23"/>
      <c r="B132" s="23"/>
      <c r="C132" s="23"/>
    </row>
    <row r="133" spans="1:3" ht="15">
      <c r="A133" s="23"/>
      <c r="B133" s="23"/>
      <c r="C133" s="23"/>
    </row>
    <row r="134" spans="1:3" ht="15">
      <c r="A134" s="23"/>
      <c r="B134" s="23"/>
      <c r="C134" s="23"/>
    </row>
    <row r="135" spans="1:3" ht="15">
      <c r="A135" s="23"/>
      <c r="B135" s="23"/>
      <c r="C135" s="23"/>
    </row>
    <row r="136" spans="1:3" ht="15">
      <c r="A136" s="23"/>
      <c r="B136" s="23"/>
      <c r="C136" s="23"/>
    </row>
    <row r="137" spans="1:3" ht="15">
      <c r="A137" s="23"/>
      <c r="B137" s="23"/>
      <c r="C137" s="23"/>
    </row>
    <row r="138" spans="1:3" ht="15">
      <c r="A138" s="23"/>
      <c r="B138" s="23"/>
      <c r="C138" s="23"/>
    </row>
    <row r="139" spans="1:3" ht="15">
      <c r="A139" s="23"/>
      <c r="B139" s="23"/>
      <c r="C139" s="23"/>
    </row>
    <row r="140" spans="1:3" ht="15">
      <c r="A140" s="23"/>
      <c r="B140" s="23"/>
      <c r="C140" s="23"/>
    </row>
    <row r="141" spans="1:3" ht="15">
      <c r="A141" s="23"/>
      <c r="B141" s="23"/>
      <c r="C141" s="23"/>
    </row>
    <row r="142" spans="1:3" ht="15">
      <c r="A142" s="23"/>
      <c r="B142" s="23"/>
      <c r="C142" s="23"/>
    </row>
    <row r="143" spans="1:3" ht="15">
      <c r="A143" s="23"/>
      <c r="B143" s="23"/>
      <c r="C143" s="23"/>
    </row>
    <row r="144" spans="1:3" ht="15">
      <c r="A144" s="23"/>
      <c r="B144" s="23"/>
      <c r="C144" s="23"/>
    </row>
    <row r="145" spans="1:3" ht="15">
      <c r="A145" s="23"/>
      <c r="B145" s="23"/>
      <c r="C145" s="23"/>
    </row>
    <row r="146" spans="1:3" ht="15">
      <c r="A146" s="23"/>
      <c r="B146" s="23"/>
      <c r="C146" s="23"/>
    </row>
    <row r="147" spans="1:3" ht="15">
      <c r="A147" s="23"/>
      <c r="B147" s="23"/>
      <c r="C147" s="23"/>
    </row>
    <row r="148" spans="1:3" ht="15">
      <c r="A148" s="23"/>
      <c r="B148" s="23"/>
      <c r="C148" s="23"/>
    </row>
    <row r="149" spans="1:3" ht="15">
      <c r="A149" s="23"/>
      <c r="B149" s="23"/>
      <c r="C149" s="23"/>
    </row>
    <row r="150" spans="1:3" ht="15">
      <c r="A150" s="23"/>
      <c r="B150" s="23"/>
      <c r="C150" s="23"/>
    </row>
    <row r="151" spans="1:3" ht="15">
      <c r="A151" s="23"/>
      <c r="B151" s="23"/>
      <c r="C151" s="23"/>
    </row>
    <row r="152" spans="1:3" ht="15">
      <c r="A152" s="23"/>
      <c r="B152" s="23"/>
      <c r="C152" s="23"/>
    </row>
    <row r="153" spans="1:3" ht="15">
      <c r="A153" s="23"/>
      <c r="B153" s="23"/>
      <c r="C153" s="23"/>
    </row>
    <row r="154" spans="1:3" ht="15">
      <c r="A154" s="23"/>
      <c r="B154" s="23"/>
      <c r="C154" s="23"/>
    </row>
    <row r="155" spans="1:3" ht="15">
      <c r="A155" s="23"/>
      <c r="B155" s="23"/>
      <c r="C155" s="23"/>
    </row>
    <row r="156" spans="1:3" ht="15">
      <c r="A156" s="23"/>
      <c r="B156" s="23"/>
      <c r="C156" s="23"/>
    </row>
    <row r="157" spans="1:3" ht="15">
      <c r="A157" s="23"/>
      <c r="B157" s="23"/>
      <c r="C157" s="23"/>
    </row>
    <row r="158" spans="1:3" ht="15">
      <c r="A158" s="23"/>
      <c r="B158" s="23"/>
      <c r="C158" s="23"/>
    </row>
    <row r="159" spans="1:3" ht="15">
      <c r="A159" s="23"/>
      <c r="B159" s="23"/>
      <c r="C159" s="23"/>
    </row>
    <row r="160" spans="1:3" ht="15">
      <c r="A160" s="23"/>
      <c r="B160" s="23"/>
      <c r="C160" s="23"/>
    </row>
    <row r="161" spans="1:3" ht="15">
      <c r="A161" s="23"/>
      <c r="B161" s="23"/>
      <c r="C161" s="23"/>
    </row>
    <row r="162" spans="1:3" ht="15">
      <c r="A162" s="23"/>
      <c r="B162" s="23"/>
      <c r="C162" s="23"/>
    </row>
    <row r="163" spans="1:3" ht="15">
      <c r="A163" s="23"/>
      <c r="B163" s="23"/>
      <c r="C163" s="23"/>
    </row>
    <row r="164" spans="1:3" ht="15">
      <c r="A164" s="23"/>
      <c r="B164" s="23"/>
      <c r="C164" s="23"/>
    </row>
    <row r="165" spans="1:3" ht="15">
      <c r="A165" s="23"/>
      <c r="B165" s="23"/>
      <c r="C165" s="23"/>
    </row>
    <row r="166" spans="1:3" ht="15">
      <c r="A166" s="23"/>
      <c r="B166" s="23"/>
      <c r="C166" s="23"/>
    </row>
    <row r="167" spans="1:3" ht="15">
      <c r="A167" s="23"/>
      <c r="B167" s="23"/>
      <c r="C167" s="23"/>
    </row>
    <row r="168" spans="1:3" ht="15">
      <c r="A168" s="23"/>
      <c r="B168" s="23"/>
      <c r="C168" s="23"/>
    </row>
    <row r="169" spans="1:3" ht="15">
      <c r="A169" s="23"/>
      <c r="B169" s="23"/>
      <c r="C169" s="23"/>
    </row>
    <row r="170" spans="1:3" ht="15">
      <c r="A170" s="23"/>
      <c r="B170" s="23"/>
      <c r="C170" s="23"/>
    </row>
    <row r="171" spans="1:3" ht="15">
      <c r="A171" s="23"/>
      <c r="B171" s="23"/>
      <c r="C171" s="23"/>
    </row>
    <row r="172" spans="1:3" ht="15">
      <c r="A172" s="23"/>
      <c r="B172" s="23"/>
      <c r="C172" s="23"/>
    </row>
    <row r="173" spans="1:3" ht="15">
      <c r="A173" s="23"/>
      <c r="B173" s="23"/>
      <c r="C173" s="23"/>
    </row>
    <row r="174" spans="1:3" ht="15">
      <c r="A174" s="23"/>
      <c r="B174" s="23"/>
      <c r="C174" s="23"/>
    </row>
    <row r="175" spans="1:3" ht="15">
      <c r="A175" s="23"/>
      <c r="B175" s="23"/>
      <c r="C175" s="23"/>
    </row>
    <row r="176" spans="1:3" ht="15">
      <c r="A176" s="23"/>
      <c r="B176" s="23"/>
      <c r="C176" s="23"/>
    </row>
    <row r="177" spans="1:3" ht="15">
      <c r="A177" s="23"/>
      <c r="B177" s="23"/>
      <c r="C177" s="23"/>
    </row>
    <row r="178" spans="1:3" ht="15">
      <c r="A178" s="23"/>
      <c r="B178" s="23"/>
      <c r="C178" s="23"/>
    </row>
    <row r="179" spans="1:3" ht="15">
      <c r="A179" s="23"/>
      <c r="B179" s="23"/>
      <c r="C179" s="23"/>
    </row>
    <row r="180" spans="1:3" ht="15">
      <c r="A180" s="23"/>
      <c r="B180" s="23"/>
      <c r="C180" s="23"/>
    </row>
    <row r="181" spans="1:3" ht="15">
      <c r="A181" s="23"/>
      <c r="B181" s="23"/>
      <c r="C181" s="23"/>
    </row>
    <row r="182" spans="1:3" ht="15">
      <c r="A182" s="23"/>
      <c r="B182" s="23"/>
      <c r="C182" s="23"/>
    </row>
    <row r="183" spans="1:3" ht="15">
      <c r="A183" s="23"/>
      <c r="B183" s="23"/>
      <c r="C183" s="23"/>
    </row>
    <row r="184" spans="1:3" ht="15">
      <c r="A184" s="23"/>
      <c r="B184" s="23"/>
      <c r="C184" s="23"/>
    </row>
    <row r="185" spans="1:3" ht="15">
      <c r="A185" s="23"/>
      <c r="B185" s="23"/>
      <c r="C185" s="23"/>
    </row>
    <row r="186" spans="1:3" ht="15">
      <c r="A186" s="23"/>
      <c r="B186" s="23"/>
      <c r="C186" s="23"/>
    </row>
    <row r="187" spans="1:3" ht="15">
      <c r="A187" s="23"/>
      <c r="B187" s="23"/>
      <c r="C187" s="23"/>
    </row>
    <row r="188" spans="1:3" ht="15">
      <c r="A188" s="23"/>
      <c r="B188" s="23"/>
      <c r="C188" s="23"/>
    </row>
    <row r="189" spans="1:3" ht="15">
      <c r="A189" s="23"/>
      <c r="B189" s="23"/>
      <c r="C189" s="23"/>
    </row>
    <row r="190" spans="1:3" ht="15">
      <c r="A190" s="23"/>
      <c r="B190" s="23"/>
      <c r="C190" s="23"/>
    </row>
    <row r="191" spans="1:3" ht="15">
      <c r="A191" s="23"/>
      <c r="B191" s="23"/>
      <c r="C191" s="23"/>
    </row>
    <row r="192" spans="1:3" ht="15">
      <c r="A192" s="23"/>
      <c r="B192" s="23"/>
      <c r="C192" s="23"/>
    </row>
    <row r="193" spans="1:3" ht="15">
      <c r="A193" s="23"/>
      <c r="B193" s="23"/>
      <c r="C193" s="23"/>
    </row>
    <row r="194" spans="1:3" ht="15">
      <c r="A194" s="23"/>
      <c r="B194" s="23"/>
      <c r="C194" s="23"/>
    </row>
    <row r="195" spans="1:3" ht="15">
      <c r="A195" s="23"/>
      <c r="B195" s="23"/>
      <c r="C195" s="23"/>
    </row>
    <row r="196" spans="1:3" ht="15">
      <c r="A196" s="23"/>
      <c r="B196" s="23"/>
      <c r="C196" s="23"/>
    </row>
    <row r="197" spans="1:3" ht="15">
      <c r="A197" s="23"/>
      <c r="B197" s="23"/>
      <c r="C197" s="23"/>
    </row>
    <row r="198" spans="1:3" ht="15">
      <c r="A198" s="23"/>
      <c r="B198" s="23"/>
      <c r="C198" s="23"/>
    </row>
    <row r="199" spans="1:3" ht="15">
      <c r="A199" s="23"/>
      <c r="B199" s="23"/>
      <c r="C199" s="23"/>
    </row>
    <row r="200" spans="1:3" ht="15">
      <c r="A200" s="23"/>
      <c r="B200" s="23"/>
      <c r="C200" s="23"/>
    </row>
    <row r="201" spans="1:3" ht="15">
      <c r="A201" s="23"/>
      <c r="B201" s="23"/>
      <c r="C201" s="23"/>
    </row>
    <row r="202" spans="1:3" ht="15">
      <c r="A202" s="23"/>
      <c r="B202" s="23"/>
      <c r="C202" s="23"/>
    </row>
    <row r="203" spans="1:3" ht="15">
      <c r="A203" s="23"/>
      <c r="B203" s="23"/>
      <c r="C203" s="23"/>
    </row>
    <row r="204" spans="1:3" ht="15">
      <c r="A204" s="23"/>
      <c r="B204" s="23"/>
      <c r="C204" s="23"/>
    </row>
    <row r="205" spans="1:3" ht="15">
      <c r="A205" s="23"/>
      <c r="B205" s="23"/>
      <c r="C205" s="23"/>
    </row>
    <row r="206" spans="1:3" ht="15">
      <c r="A206" s="23"/>
      <c r="B206" s="23"/>
      <c r="C206" s="23"/>
    </row>
    <row r="207" spans="1:3" ht="15">
      <c r="A207" s="23"/>
      <c r="B207" s="23"/>
      <c r="C207" s="23"/>
    </row>
    <row r="208" spans="1:3" ht="15">
      <c r="A208" s="23"/>
      <c r="B208" s="23"/>
      <c r="C208" s="23"/>
    </row>
    <row r="209" spans="1:3" ht="15">
      <c r="A209" s="23"/>
      <c r="B209" s="23"/>
      <c r="C209" s="23"/>
    </row>
    <row r="210" spans="1:3" ht="15">
      <c r="A210" s="23"/>
      <c r="B210" s="23"/>
      <c r="C210" s="23"/>
    </row>
    <row r="211" spans="1:3" ht="15">
      <c r="A211" s="23"/>
      <c r="B211" s="23"/>
      <c r="C211" s="23"/>
    </row>
    <row r="212" spans="1:3" ht="15">
      <c r="A212" s="23"/>
      <c r="B212" s="23"/>
      <c r="C212" s="23"/>
    </row>
    <row r="213" spans="1:3" ht="15">
      <c r="A213" s="23"/>
      <c r="B213" s="23"/>
      <c r="C213" s="23"/>
    </row>
    <row r="214" spans="1:3" ht="15">
      <c r="A214" s="23"/>
      <c r="B214" s="23"/>
      <c r="C214" s="23"/>
    </row>
    <row r="215" spans="1:3" ht="15">
      <c r="A215" s="23"/>
      <c r="B215" s="23"/>
      <c r="C215" s="23"/>
    </row>
    <row r="216" spans="1:3" ht="15">
      <c r="A216" s="23"/>
      <c r="B216" s="23"/>
      <c r="C216" s="23"/>
    </row>
    <row r="217" spans="1:3" ht="15">
      <c r="A217" s="23"/>
      <c r="B217" s="23"/>
      <c r="C217" s="23"/>
    </row>
    <row r="218" spans="1:3" ht="15">
      <c r="A218" s="23"/>
      <c r="B218" s="23"/>
      <c r="C218" s="23"/>
    </row>
    <row r="219" spans="1:3" ht="15">
      <c r="A219" s="23"/>
      <c r="B219" s="23"/>
      <c r="C219" s="23"/>
    </row>
    <row r="220" spans="1:3" ht="15">
      <c r="A220" s="23"/>
      <c r="B220" s="23"/>
      <c r="C220" s="23"/>
    </row>
    <row r="221" spans="1:3" ht="15">
      <c r="A221" s="23"/>
      <c r="B221" s="23"/>
      <c r="C221" s="23"/>
    </row>
    <row r="222" spans="1:3" ht="15">
      <c r="A222" s="23"/>
      <c r="B222" s="23"/>
      <c r="C222" s="23"/>
    </row>
    <row r="223" spans="1:3" ht="15">
      <c r="A223" s="23"/>
      <c r="B223" s="23"/>
      <c r="C223" s="23"/>
    </row>
    <row r="224" spans="1:3" ht="15">
      <c r="A224" s="23"/>
      <c r="B224" s="23"/>
      <c r="C224" s="23"/>
    </row>
    <row r="225" spans="1:3" ht="15">
      <c r="A225" s="23"/>
      <c r="B225" s="23"/>
      <c r="C225" s="23"/>
    </row>
    <row r="226" spans="1:3" ht="15">
      <c r="A226" s="23"/>
      <c r="B226" s="23"/>
      <c r="C226" s="23"/>
    </row>
    <row r="227" spans="1:3" ht="15">
      <c r="A227" s="23"/>
      <c r="B227" s="23"/>
      <c r="C227" s="23"/>
    </row>
    <row r="228" spans="1:3" ht="15">
      <c r="A228" s="23"/>
      <c r="B228" s="23"/>
      <c r="C228" s="23"/>
    </row>
    <row r="229" spans="1:3" ht="15">
      <c r="A229" s="23"/>
      <c r="B229" s="23"/>
      <c r="C229" s="23"/>
    </row>
    <row r="230" spans="1:3" ht="15">
      <c r="A230" s="23"/>
      <c r="B230" s="23"/>
      <c r="C230" s="23"/>
    </row>
    <row r="231" spans="1:3" ht="15">
      <c r="A231" s="23"/>
      <c r="B231" s="23"/>
      <c r="C231" s="23"/>
    </row>
    <row r="232" spans="1:3" ht="15">
      <c r="A232" s="23"/>
      <c r="B232" s="23"/>
      <c r="C232" s="23"/>
    </row>
    <row r="233" spans="1:3" ht="15">
      <c r="A233" s="23"/>
      <c r="B233" s="23"/>
      <c r="C233" s="23"/>
    </row>
    <row r="234" spans="1:3" ht="15">
      <c r="A234" s="23"/>
      <c r="B234" s="23"/>
      <c r="C234" s="23"/>
    </row>
    <row r="235" spans="1:3" ht="15">
      <c r="A235" s="23"/>
      <c r="B235" s="23"/>
      <c r="C235" s="23"/>
    </row>
    <row r="236" spans="1:3" ht="15">
      <c r="A236" s="23"/>
      <c r="B236" s="23"/>
      <c r="C236" s="23"/>
    </row>
    <row r="237" spans="1:3" ht="15">
      <c r="A237" s="23"/>
      <c r="B237" s="23"/>
      <c r="C237" s="23"/>
    </row>
    <row r="238" spans="1:3" ht="15">
      <c r="A238" s="23"/>
      <c r="B238" s="23"/>
      <c r="C238" s="23"/>
    </row>
    <row r="239" spans="1:3" ht="15">
      <c r="A239" s="23"/>
      <c r="B239" s="23"/>
      <c r="C239" s="23"/>
    </row>
    <row r="240" spans="1:3" ht="15">
      <c r="A240" s="23"/>
      <c r="B240" s="23"/>
      <c r="C240" s="23"/>
    </row>
    <row r="241" spans="1:3" ht="15">
      <c r="A241" s="23"/>
      <c r="B241" s="23"/>
      <c r="C241" s="23"/>
    </row>
    <row r="242" spans="1:3" ht="15">
      <c r="A242" s="23"/>
      <c r="B242" s="23"/>
      <c r="C242" s="23"/>
    </row>
    <row r="243" spans="1:3" ht="15">
      <c r="A243" s="23"/>
      <c r="B243" s="23"/>
      <c r="C243" s="23"/>
    </row>
    <row r="244" spans="1:3" ht="15">
      <c r="A244" s="23"/>
      <c r="B244" s="23"/>
      <c r="C244" s="23"/>
    </row>
    <row r="245" spans="1:3" ht="15">
      <c r="A245" s="23"/>
      <c r="B245" s="23"/>
      <c r="C245" s="23"/>
    </row>
    <row r="246" spans="1:3" ht="15">
      <c r="A246" s="23"/>
      <c r="B246" s="23"/>
      <c r="C246" s="23"/>
    </row>
    <row r="247" spans="1:3" ht="15">
      <c r="A247" s="23"/>
      <c r="B247" s="23"/>
      <c r="C247" s="23"/>
    </row>
    <row r="248" spans="1:3" ht="15">
      <c r="A248" s="23"/>
      <c r="B248" s="23"/>
      <c r="C248" s="23"/>
    </row>
    <row r="249" spans="1:3" ht="15">
      <c r="A249" s="23"/>
      <c r="B249" s="23"/>
      <c r="C249" s="23"/>
    </row>
    <row r="250" spans="1:3" ht="15">
      <c r="A250" s="23"/>
      <c r="B250" s="23"/>
      <c r="C250" s="23"/>
    </row>
    <row r="251" spans="1:3" ht="15">
      <c r="A251" s="23"/>
      <c r="B251" s="23"/>
      <c r="C251" s="23"/>
    </row>
    <row r="252" spans="1:3" ht="15">
      <c r="A252" s="23"/>
      <c r="B252" s="23"/>
      <c r="C252" s="23"/>
    </row>
    <row r="253" spans="1:3" ht="15">
      <c r="A253" s="23"/>
      <c r="B253" s="23"/>
      <c r="C253" s="23"/>
    </row>
    <row r="254" spans="1:3" ht="15">
      <c r="A254" s="23"/>
      <c r="B254" s="23"/>
      <c r="C254" s="23"/>
    </row>
    <row r="255" spans="1:3" ht="15">
      <c r="A255" s="23"/>
      <c r="B255" s="23"/>
      <c r="C255" s="23"/>
    </row>
    <row r="256" spans="1:3" ht="15">
      <c r="A256" s="23"/>
      <c r="B256" s="23"/>
      <c r="C256" s="23"/>
    </row>
    <row r="257" spans="1:3" ht="15">
      <c r="A257" s="23"/>
      <c r="B257" s="23"/>
      <c r="C257" s="23"/>
    </row>
    <row r="258" spans="1:3" ht="15">
      <c r="A258" s="23"/>
      <c r="B258" s="23"/>
      <c r="C258" s="23"/>
    </row>
    <row r="259" spans="1:3" ht="15">
      <c r="A259" s="23"/>
      <c r="B259" s="23"/>
      <c r="C259" s="23"/>
    </row>
    <row r="260" spans="1:3" ht="15">
      <c r="A260" s="23"/>
      <c r="B260" s="23"/>
      <c r="C260" s="23"/>
    </row>
    <row r="261" spans="1:3" ht="15">
      <c r="A261" s="23"/>
      <c r="B261" s="23"/>
      <c r="C261" s="23"/>
    </row>
    <row r="262" spans="1:3" ht="15">
      <c r="A262" s="23"/>
      <c r="B262" s="23"/>
      <c r="C262" s="23"/>
    </row>
    <row r="263" spans="1:3" ht="15">
      <c r="A263" s="23"/>
      <c r="B263" s="23"/>
      <c r="C263" s="23"/>
    </row>
    <row r="264" spans="1:3" ht="15">
      <c r="A264" s="23"/>
      <c r="B264" s="23"/>
      <c r="C264" s="23"/>
    </row>
    <row r="265" spans="1:3" ht="15">
      <c r="A265" s="23"/>
      <c r="B265" s="23"/>
      <c r="C265" s="23"/>
    </row>
    <row r="266" spans="1:3" ht="15">
      <c r="A266" s="23"/>
      <c r="B266" s="23"/>
      <c r="C266" s="23"/>
    </row>
    <row r="267" spans="1:3" ht="15">
      <c r="A267" s="23"/>
      <c r="B267" s="23"/>
      <c r="C267" s="23"/>
    </row>
    <row r="268" spans="1:3" ht="15">
      <c r="A268" s="23"/>
      <c r="B268" s="23"/>
      <c r="C268" s="23"/>
    </row>
    <row r="269" spans="1:3" ht="15">
      <c r="A269" s="23"/>
      <c r="B269" s="23"/>
      <c r="C269" s="23"/>
    </row>
    <row r="270" spans="1:3" ht="15">
      <c r="A270" s="23"/>
      <c r="B270" s="23"/>
      <c r="C270" s="23"/>
    </row>
    <row r="271" spans="1:3" ht="15">
      <c r="A271" s="23"/>
      <c r="B271" s="23"/>
      <c r="C271" s="23"/>
    </row>
    <row r="272" spans="1:3" ht="15">
      <c r="A272" s="23"/>
      <c r="B272" s="23"/>
      <c r="C272" s="23"/>
    </row>
    <row r="273" spans="1:3" ht="15">
      <c r="A273" s="23"/>
      <c r="B273" s="23"/>
      <c r="C273" s="23"/>
    </row>
    <row r="274" spans="1:3" ht="15">
      <c r="A274" s="23"/>
      <c r="B274" s="23"/>
      <c r="C274" s="23"/>
    </row>
    <row r="275" spans="1:3" ht="15">
      <c r="A275" s="23"/>
      <c r="B275" s="23"/>
      <c r="C275" s="23"/>
    </row>
    <row r="276" spans="1:3" ht="15">
      <c r="A276" s="23"/>
      <c r="B276" s="23"/>
      <c r="C276" s="23"/>
    </row>
    <row r="277" spans="1:3" ht="15">
      <c r="A277" s="23"/>
      <c r="B277" s="23"/>
      <c r="C277" s="23"/>
    </row>
    <row r="278" spans="1:3" ht="15">
      <c r="A278" s="23"/>
      <c r="B278" s="23"/>
      <c r="C278" s="23"/>
    </row>
    <row r="279" spans="1:3" ht="15">
      <c r="A279" s="23"/>
      <c r="B279" s="23"/>
      <c r="C279" s="23"/>
    </row>
    <row r="280" spans="1:3" ht="15">
      <c r="A280" s="23"/>
      <c r="B280" s="23"/>
      <c r="C280" s="23"/>
    </row>
    <row r="281" spans="1:3" ht="15">
      <c r="A281" s="23"/>
      <c r="B281" s="23"/>
      <c r="C281" s="23"/>
    </row>
    <row r="282" spans="1:3" ht="15">
      <c r="A282" s="23"/>
      <c r="B282" s="23"/>
      <c r="C282" s="23"/>
    </row>
    <row r="283" spans="1:3" ht="15">
      <c r="A283" s="23"/>
      <c r="B283" s="23"/>
      <c r="C283" s="23"/>
    </row>
    <row r="284" spans="1:3" ht="15">
      <c r="A284" s="23"/>
      <c r="B284" s="23"/>
      <c r="C284" s="23"/>
    </row>
    <row r="285" spans="1:3" ht="15">
      <c r="A285" s="23"/>
      <c r="B285" s="23"/>
      <c r="C285" s="23"/>
    </row>
    <row r="286" spans="1:3" ht="15">
      <c r="A286" s="23"/>
      <c r="B286" s="23"/>
      <c r="C286" s="23"/>
    </row>
    <row r="287" spans="1:3" ht="15">
      <c r="A287" s="23"/>
      <c r="B287" s="23"/>
      <c r="C287" s="23"/>
    </row>
    <row r="288" spans="1:3" ht="15">
      <c r="A288" s="23"/>
      <c r="B288" s="23"/>
      <c r="C288" s="23"/>
    </row>
    <row r="289" spans="1:3" ht="15">
      <c r="A289" s="23"/>
      <c r="B289" s="23"/>
      <c r="C289" s="23"/>
    </row>
    <row r="290" spans="1:3" ht="15">
      <c r="A290" s="23"/>
      <c r="B290" s="23"/>
      <c r="C290" s="23"/>
    </row>
    <row r="291" spans="1:3" ht="15">
      <c r="A291" s="23"/>
      <c r="B291" s="23"/>
      <c r="C291" s="23"/>
    </row>
    <row r="292" spans="1:3" ht="15">
      <c r="A292" s="23"/>
      <c r="B292" s="23"/>
      <c r="C292" s="23"/>
    </row>
    <row r="293" spans="1:3" ht="15">
      <c r="A293" s="23"/>
      <c r="B293" s="23"/>
      <c r="C293" s="23"/>
    </row>
    <row r="294" spans="1:3" ht="15">
      <c r="A294" s="23"/>
      <c r="B294" s="23"/>
      <c r="C294" s="23"/>
    </row>
    <row r="295" spans="1:3" ht="15">
      <c r="A295" s="23"/>
      <c r="B295" s="23"/>
      <c r="C295" s="23"/>
    </row>
    <row r="296" spans="1:3" ht="15">
      <c r="A296" s="23"/>
      <c r="B296" s="23"/>
      <c r="C296" s="23"/>
    </row>
    <row r="297" spans="1:3" ht="15">
      <c r="A297" s="23"/>
      <c r="B297" s="23"/>
      <c r="C297" s="23"/>
    </row>
    <row r="298" spans="1:3" ht="15">
      <c r="A298" s="23"/>
      <c r="B298" s="23"/>
      <c r="C298" s="23"/>
    </row>
    <row r="299" spans="1:3" ht="15">
      <c r="A299" s="23"/>
      <c r="B299" s="23"/>
      <c r="C299" s="23"/>
    </row>
    <row r="300" spans="1:3" ht="15">
      <c r="A300" s="23"/>
      <c r="B300" s="23"/>
      <c r="C300" s="23"/>
    </row>
    <row r="301" spans="1:3" ht="15">
      <c r="A301" s="23"/>
      <c r="B301" s="23"/>
      <c r="C301" s="23"/>
    </row>
    <row r="302" spans="1:3" ht="15">
      <c r="A302" s="23"/>
      <c r="B302" s="23"/>
      <c r="C302" s="23"/>
    </row>
    <row r="303" spans="1:3" ht="15">
      <c r="A303" s="23"/>
      <c r="B303" s="23"/>
      <c r="C303" s="23"/>
    </row>
    <row r="304" spans="1:3" ht="15">
      <c r="A304" s="23"/>
      <c r="B304" s="23"/>
      <c r="C304" s="23"/>
    </row>
    <row r="305" spans="1:3" ht="15">
      <c r="A305" s="23"/>
      <c r="B305" s="23"/>
      <c r="C305" s="23"/>
    </row>
    <row r="306" spans="1:3" ht="15">
      <c r="A306" s="23"/>
      <c r="B306" s="23"/>
      <c r="C306" s="23"/>
    </row>
    <row r="307" spans="1:3" ht="15">
      <c r="A307" s="23"/>
      <c r="B307" s="23"/>
      <c r="C307" s="23"/>
    </row>
    <row r="308" spans="1:3" ht="15">
      <c r="A308" s="23"/>
      <c r="B308" s="23"/>
      <c r="C308" s="23"/>
    </row>
    <row r="309" spans="1:3" ht="15">
      <c r="A309" s="23"/>
      <c r="B309" s="23"/>
      <c r="C309" s="23"/>
    </row>
    <row r="310" spans="1:3" ht="15">
      <c r="A310" s="23"/>
      <c r="B310" s="23"/>
      <c r="C310" s="23"/>
    </row>
    <row r="311" spans="1:3" ht="15">
      <c r="A311" s="23"/>
      <c r="B311" s="23"/>
      <c r="C311" s="23"/>
    </row>
    <row r="312" spans="1:3" ht="15">
      <c r="A312" s="23"/>
      <c r="B312" s="23"/>
      <c r="C312" s="23"/>
    </row>
    <row r="313" spans="1:3" ht="15">
      <c r="A313" s="23"/>
      <c r="B313" s="23"/>
      <c r="C313" s="23"/>
    </row>
    <row r="314" spans="1:3" ht="15">
      <c r="A314" s="23"/>
      <c r="B314" s="23"/>
      <c r="C314" s="23"/>
    </row>
    <row r="315" spans="1:3" ht="15">
      <c r="A315" s="23"/>
      <c r="B315" s="23"/>
      <c r="C315" s="23"/>
    </row>
    <row r="316" spans="1:3" ht="15">
      <c r="A316" s="23"/>
      <c r="B316" s="23"/>
      <c r="C316" s="23"/>
    </row>
    <row r="317" spans="1:3" ht="15">
      <c r="A317" s="23"/>
      <c r="B317" s="23"/>
      <c r="C317" s="23"/>
    </row>
    <row r="318" spans="1:3" ht="15">
      <c r="A318" s="23"/>
      <c r="B318" s="23"/>
      <c r="C318" s="23"/>
    </row>
    <row r="319" spans="1:3" ht="15">
      <c r="A319" s="23"/>
      <c r="B319" s="23"/>
      <c r="C319" s="23"/>
    </row>
    <row r="320" spans="1:3" ht="15">
      <c r="A320" s="23"/>
      <c r="B320" s="23"/>
      <c r="C320" s="23"/>
    </row>
    <row r="321" spans="1:3" ht="15">
      <c r="A321" s="23"/>
      <c r="B321" s="23"/>
      <c r="C321" s="23"/>
    </row>
    <row r="322" spans="1:3" ht="15">
      <c r="A322" s="23"/>
      <c r="B322" s="23"/>
      <c r="C322" s="23"/>
    </row>
    <row r="323" spans="1:3" ht="15">
      <c r="A323" s="23"/>
      <c r="B323" s="23"/>
      <c r="C323" s="23"/>
    </row>
    <row r="324" spans="1:3" ht="15">
      <c r="A324" s="23"/>
      <c r="B324" s="23"/>
      <c r="C324" s="23"/>
    </row>
    <row r="325" spans="1:3" ht="15">
      <c r="A325" s="23"/>
      <c r="B325" s="23"/>
      <c r="C325" s="23"/>
    </row>
    <row r="326" spans="1:3" ht="15">
      <c r="A326" s="23"/>
      <c r="B326" s="23"/>
      <c r="C326" s="23"/>
    </row>
    <row r="327" spans="1:3" ht="15">
      <c r="A327" s="23"/>
      <c r="B327" s="23"/>
      <c r="C327" s="23"/>
    </row>
    <row r="328" spans="1:3" ht="15">
      <c r="A328" s="23"/>
      <c r="B328" s="23"/>
      <c r="C328" s="23"/>
    </row>
    <row r="329" spans="1:3" ht="15">
      <c r="A329" s="23"/>
      <c r="B329" s="23"/>
      <c r="C329" s="23"/>
    </row>
    <row r="330" spans="1:3" ht="15">
      <c r="A330" s="23"/>
      <c r="B330" s="23"/>
      <c r="C330" s="23"/>
    </row>
    <row r="331" spans="1:3" ht="15">
      <c r="A331" s="23"/>
      <c r="B331" s="23"/>
      <c r="C331" s="23"/>
    </row>
    <row r="332" spans="1:3" ht="15">
      <c r="A332" s="23"/>
      <c r="B332" s="23"/>
      <c r="C332" s="23"/>
    </row>
    <row r="333" spans="1:3" ht="15">
      <c r="A333" s="23"/>
      <c r="B333" s="23"/>
      <c r="C333" s="23"/>
    </row>
    <row r="334" spans="1:3" ht="15">
      <c r="A334" s="23"/>
      <c r="B334" s="23"/>
      <c r="C334" s="23"/>
    </row>
    <row r="335" spans="1:3" ht="15">
      <c r="A335" s="23"/>
      <c r="B335" s="23"/>
      <c r="C335" s="23"/>
    </row>
    <row r="336" spans="1:3" ht="15">
      <c r="A336" s="23"/>
      <c r="B336" s="23"/>
      <c r="C336" s="23"/>
    </row>
    <row r="337" spans="1:3" ht="15">
      <c r="A337" s="23"/>
      <c r="B337" s="23"/>
      <c r="C337" s="23"/>
    </row>
    <row r="338" spans="1:3" ht="15">
      <c r="A338" s="23"/>
      <c r="B338" s="23"/>
      <c r="C338" s="23"/>
    </row>
    <row r="339" spans="1:3" ht="15">
      <c r="A339" s="23"/>
      <c r="B339" s="23"/>
      <c r="C339" s="23"/>
    </row>
    <row r="340" spans="1:3" ht="15">
      <c r="A340" s="23"/>
      <c r="B340" s="23"/>
      <c r="C340" s="23"/>
    </row>
    <row r="341" spans="1:3" ht="15">
      <c r="A341" s="23"/>
      <c r="B341" s="23"/>
      <c r="C341" s="23"/>
    </row>
    <row r="342" spans="1:3" ht="15">
      <c r="A342" s="23"/>
      <c r="B342" s="23"/>
      <c r="C342" s="23"/>
    </row>
    <row r="343" spans="1:3" ht="15">
      <c r="A343" s="23"/>
      <c r="B343" s="23"/>
      <c r="C343" s="23"/>
    </row>
    <row r="344" spans="1:3" ht="15">
      <c r="A344" s="23"/>
      <c r="B344" s="23"/>
      <c r="C344" s="23"/>
    </row>
    <row r="345" spans="1:3" ht="15">
      <c r="A345" s="23"/>
      <c r="B345" s="23"/>
      <c r="C345" s="23"/>
    </row>
    <row r="346" spans="1:3" ht="15">
      <c r="A346" s="23"/>
      <c r="B346" s="23"/>
      <c r="C346" s="23"/>
    </row>
    <row r="347" spans="1:3" ht="15">
      <c r="A347" s="23"/>
      <c r="B347" s="23"/>
      <c r="C347" s="23"/>
    </row>
    <row r="348" spans="1:3" ht="15">
      <c r="A348" s="23"/>
      <c r="B348" s="23"/>
      <c r="C348" s="23"/>
    </row>
    <row r="349" spans="1:3" ht="15">
      <c r="A349" s="23"/>
      <c r="B349" s="23"/>
      <c r="C349" s="23"/>
    </row>
    <row r="350" spans="1:3" ht="15">
      <c r="A350" s="23"/>
      <c r="B350" s="23"/>
      <c r="C350" s="23"/>
    </row>
    <row r="351" spans="1:3" ht="15">
      <c r="A351" s="23"/>
      <c r="B351" s="23"/>
      <c r="C351" s="23"/>
    </row>
    <row r="352" spans="1:3" ht="15">
      <c r="A352" s="23"/>
      <c r="B352" s="23"/>
      <c r="C352" s="23"/>
    </row>
    <row r="353" spans="1:3" ht="15">
      <c r="A353" s="23"/>
      <c r="B353" s="23"/>
      <c r="C353" s="23"/>
    </row>
    <row r="354" spans="1:3" ht="15">
      <c r="A354" s="23"/>
      <c r="B354" s="23"/>
      <c r="C354" s="23"/>
    </row>
    <row r="355" spans="1:3" ht="15">
      <c r="A355" s="23"/>
      <c r="B355" s="23"/>
      <c r="C355" s="23"/>
    </row>
    <row r="356" spans="1:3" ht="15">
      <c r="A356" s="23"/>
      <c r="B356" s="23"/>
      <c r="C356" s="23"/>
    </row>
    <row r="357" spans="1:3" ht="15">
      <c r="A357" s="23"/>
      <c r="B357" s="23"/>
      <c r="C357" s="23"/>
    </row>
    <row r="358" spans="1:3" ht="15">
      <c r="A358" s="23"/>
      <c r="B358" s="23"/>
      <c r="C358" s="23"/>
    </row>
    <row r="359" spans="2:3" ht="15">
      <c r="B359" s="23"/>
      <c r="C359" s="23"/>
    </row>
    <row r="360" spans="2:3" ht="15">
      <c r="B360" s="23"/>
      <c r="C360" s="23"/>
    </row>
    <row r="361" spans="2:3" ht="15">
      <c r="B361" s="23"/>
      <c r="C361" s="23"/>
    </row>
    <row r="362" spans="2:3" ht="15">
      <c r="B362" s="23"/>
      <c r="C362" s="23"/>
    </row>
    <row r="363" spans="2:3" ht="15">
      <c r="B363" s="23"/>
      <c r="C363" s="23"/>
    </row>
    <row r="364" spans="2:3" ht="15">
      <c r="B364" s="23"/>
      <c r="C364" s="23"/>
    </row>
    <row r="365" spans="2:3" ht="15">
      <c r="B365" s="23"/>
      <c r="C365" s="23"/>
    </row>
    <row r="366" spans="2:3" ht="15">
      <c r="B366" s="23"/>
      <c r="C366" s="23"/>
    </row>
    <row r="367" spans="2:3" ht="15">
      <c r="B367" s="23"/>
      <c r="C367" s="23"/>
    </row>
    <row r="368" spans="2:3" ht="15">
      <c r="B368" s="23"/>
      <c r="C368" s="23"/>
    </row>
    <row r="369" spans="2:3" ht="15">
      <c r="B369" s="23"/>
      <c r="C369" s="23"/>
    </row>
    <row r="370" spans="2:3" ht="15">
      <c r="B370" s="23"/>
      <c r="C370" s="23"/>
    </row>
    <row r="371" spans="2:3" ht="15">
      <c r="B371" s="23"/>
      <c r="C371" s="23"/>
    </row>
    <row r="372" spans="2:3" ht="15">
      <c r="B372" s="23"/>
      <c r="C372" s="23"/>
    </row>
    <row r="373" spans="2:3" ht="15">
      <c r="B373" s="23"/>
      <c r="C373" s="23"/>
    </row>
    <row r="374" spans="2:3" ht="15">
      <c r="B374" s="23"/>
      <c r="C374" s="23"/>
    </row>
    <row r="375" spans="2:3" ht="15">
      <c r="B375" s="23"/>
      <c r="C375" s="23"/>
    </row>
    <row r="376" spans="2:3" ht="15">
      <c r="B376" s="23"/>
      <c r="C376" s="23"/>
    </row>
    <row r="377" spans="2:3" ht="15">
      <c r="B377" s="23"/>
      <c r="C377" s="23"/>
    </row>
    <row r="378" spans="2:3" ht="15">
      <c r="B378" s="23"/>
      <c r="C378" s="23"/>
    </row>
    <row r="379" spans="2:3" ht="15">
      <c r="B379" s="23"/>
      <c r="C379" s="23"/>
    </row>
    <row r="380" spans="2:3" ht="15">
      <c r="B380" s="23"/>
      <c r="C380" s="23"/>
    </row>
    <row r="381" spans="2:3" ht="15">
      <c r="B381" s="23"/>
      <c r="C381" s="23"/>
    </row>
    <row r="382" spans="2:4" ht="15">
      <c r="B382" s="23"/>
      <c r="C382" s="23"/>
      <c r="D382" s="23"/>
    </row>
    <row r="383" spans="2:4" ht="15">
      <c r="B383" s="23"/>
      <c r="C383" s="23"/>
      <c r="D383" s="23"/>
    </row>
    <row r="384" spans="2:4" ht="15">
      <c r="B384" s="23"/>
      <c r="C384" s="23"/>
      <c r="D384" s="23"/>
    </row>
    <row r="385" spans="2:4" ht="15">
      <c r="B385" s="23"/>
      <c r="C385" s="23"/>
      <c r="D385" s="23"/>
    </row>
    <row r="386" spans="2:4" ht="15">
      <c r="B386" s="23"/>
      <c r="C386" s="23"/>
      <c r="D386" s="23"/>
    </row>
    <row r="387" spans="2:4" ht="15">
      <c r="B387" s="23"/>
      <c r="C387" s="23"/>
      <c r="D387" s="23"/>
    </row>
    <row r="388" spans="2:4" ht="15">
      <c r="B388" s="23"/>
      <c r="C388" s="23"/>
      <c r="D388" s="23"/>
    </row>
    <row r="389" spans="2:4" ht="15">
      <c r="B389" s="23"/>
      <c r="C389" s="23"/>
      <c r="D389" s="23"/>
    </row>
    <row r="390" spans="2:4" ht="15">
      <c r="B390" s="23"/>
      <c r="C390" s="23"/>
      <c r="D390" s="23"/>
    </row>
    <row r="391" spans="2:4" ht="15">
      <c r="B391" s="23"/>
      <c r="C391" s="23"/>
      <c r="D391" s="23"/>
    </row>
    <row r="392" spans="2:4" ht="15">
      <c r="B392" s="23"/>
      <c r="C392" s="23"/>
      <c r="D392" s="23"/>
    </row>
    <row r="393" spans="2:4" ht="15">
      <c r="B393" s="23"/>
      <c r="C393" s="23"/>
      <c r="D393" s="23"/>
    </row>
    <row r="394" spans="2:4" ht="15">
      <c r="B394" s="23"/>
      <c r="C394" s="23"/>
      <c r="D394" s="23"/>
    </row>
    <row r="395" spans="2:4" ht="15">
      <c r="B395" s="23"/>
      <c r="C395" s="23"/>
      <c r="D395" s="23"/>
    </row>
    <row r="396" spans="2:4" ht="15">
      <c r="B396" s="23"/>
      <c r="C396" s="23"/>
      <c r="D396" s="23"/>
    </row>
    <row r="397" spans="2:4" ht="15">
      <c r="B397" s="23"/>
      <c r="C397" s="23"/>
      <c r="D397" s="23"/>
    </row>
    <row r="398" spans="2:4" ht="15">
      <c r="B398" s="23"/>
      <c r="C398" s="23"/>
      <c r="D398" s="23"/>
    </row>
    <row r="399" spans="2:4" ht="15">
      <c r="B399" s="23"/>
      <c r="C399" s="23"/>
      <c r="D399" s="23"/>
    </row>
    <row r="400" spans="2:4" ht="15">
      <c r="B400" s="23"/>
      <c r="C400" s="23"/>
      <c r="D400" s="23"/>
    </row>
    <row r="401" spans="2:4" ht="15">
      <c r="B401" s="23"/>
      <c r="C401" s="23"/>
      <c r="D401" s="23"/>
    </row>
    <row r="402" spans="2:4" ht="15">
      <c r="B402" s="23"/>
      <c r="C402" s="23"/>
      <c r="D402" s="23"/>
    </row>
    <row r="403" spans="2:4" ht="15">
      <c r="B403" s="23"/>
      <c r="C403" s="23"/>
      <c r="D403" s="23"/>
    </row>
    <row r="404" spans="2:4" ht="15">
      <c r="B404" s="23"/>
      <c r="C404" s="23"/>
      <c r="D404" s="23"/>
    </row>
    <row r="405" spans="2:4" ht="15">
      <c r="B405" s="23"/>
      <c r="C405" s="23"/>
      <c r="D405" s="23"/>
    </row>
    <row r="406" spans="2:4" ht="15">
      <c r="B406" s="23"/>
      <c r="C406" s="23"/>
      <c r="D406" s="23"/>
    </row>
    <row r="407" spans="2:4" ht="15">
      <c r="B407" s="23"/>
      <c r="C407" s="23"/>
      <c r="D407" s="23"/>
    </row>
    <row r="408" spans="2:4" ht="15">
      <c r="B408" s="23"/>
      <c r="C408" s="23"/>
      <c r="D408" s="23"/>
    </row>
    <row r="409" spans="2:4" ht="15">
      <c r="B409" s="23"/>
      <c r="C409" s="23"/>
      <c r="D409" s="23"/>
    </row>
    <row r="410" spans="2:4" ht="15">
      <c r="B410" s="23"/>
      <c r="C410" s="23"/>
      <c r="D410" s="23"/>
    </row>
    <row r="411" spans="2:4" ht="15">
      <c r="B411" s="23"/>
      <c r="C411" s="23"/>
      <c r="D411" s="23"/>
    </row>
    <row r="412" spans="2:4" ht="15">
      <c r="B412" s="23"/>
      <c r="C412" s="23"/>
      <c r="D412" s="23"/>
    </row>
    <row r="413" spans="2:4" ht="15">
      <c r="B413" s="23"/>
      <c r="C413" s="23"/>
      <c r="D413" s="23"/>
    </row>
    <row r="414" spans="2:4" ht="15">
      <c r="B414" s="23"/>
      <c r="C414" s="23"/>
      <c r="D414" s="23"/>
    </row>
    <row r="415" spans="2:4" ht="15">
      <c r="B415" s="23"/>
      <c r="C415" s="23"/>
      <c r="D415" s="23"/>
    </row>
    <row r="416" spans="2:4" ht="15">
      <c r="B416" s="23"/>
      <c r="C416" s="23"/>
      <c r="D416" s="23"/>
    </row>
    <row r="417" spans="2:4" ht="15">
      <c r="B417" s="23"/>
      <c r="C417" s="23"/>
      <c r="D417" s="23"/>
    </row>
    <row r="418" spans="2:4" ht="15">
      <c r="B418" s="23"/>
      <c r="C418" s="23"/>
      <c r="D418" s="23"/>
    </row>
    <row r="419" spans="2:4" ht="15">
      <c r="B419" s="23"/>
      <c r="C419" s="23"/>
      <c r="D419" s="23"/>
    </row>
    <row r="420" spans="2:4" ht="15">
      <c r="B420" s="23"/>
      <c r="C420" s="23"/>
      <c r="D420" s="23"/>
    </row>
    <row r="421" spans="2:4" ht="15">
      <c r="B421" s="23"/>
      <c r="C421" s="23"/>
      <c r="D421" s="23"/>
    </row>
    <row r="422" spans="2:4" ht="15">
      <c r="B422" s="23"/>
      <c r="C422" s="23"/>
      <c r="D422" s="23"/>
    </row>
    <row r="423" spans="2:4" ht="15">
      <c r="B423" s="23"/>
      <c r="C423" s="23"/>
      <c r="D423" s="23"/>
    </row>
    <row r="424" spans="2:4" ht="15">
      <c r="B424" s="23"/>
      <c r="C424" s="23"/>
      <c r="D424" s="23"/>
    </row>
    <row r="425" spans="2:4" ht="15">
      <c r="B425" s="23"/>
      <c r="C425" s="23"/>
      <c r="D425" s="23"/>
    </row>
    <row r="426" spans="2:4" ht="15">
      <c r="B426" s="23"/>
      <c r="C426" s="23"/>
      <c r="D426" s="23"/>
    </row>
    <row r="427" spans="2:4" ht="15">
      <c r="B427" s="23"/>
      <c r="C427" s="23"/>
      <c r="D427" s="23"/>
    </row>
    <row r="428" spans="2:4" ht="15">
      <c r="B428" s="23"/>
      <c r="C428" s="23"/>
      <c r="D428" s="23"/>
    </row>
    <row r="429" spans="2:4" ht="15">
      <c r="B429" s="23"/>
      <c r="C429" s="23"/>
      <c r="D429" s="23"/>
    </row>
    <row r="430" spans="2:4" ht="15">
      <c r="B430" s="23"/>
      <c r="C430" s="23"/>
      <c r="D430" s="23"/>
    </row>
    <row r="431" spans="2:4" ht="15">
      <c r="B431" s="23"/>
      <c r="C431" s="23"/>
      <c r="D431" s="23"/>
    </row>
    <row r="432" spans="2:4" ht="15">
      <c r="B432" s="23"/>
      <c r="C432" s="23"/>
      <c r="D432" s="23"/>
    </row>
    <row r="433" spans="2:4" ht="15">
      <c r="B433" s="23"/>
      <c r="C433" s="23"/>
      <c r="D433" s="23"/>
    </row>
    <row r="434" spans="2:4" ht="15">
      <c r="B434" s="23"/>
      <c r="C434" s="23"/>
      <c r="D434" s="23"/>
    </row>
    <row r="435" spans="2:4" ht="15">
      <c r="B435" s="23"/>
      <c r="C435" s="23"/>
      <c r="D435" s="23"/>
    </row>
    <row r="436" spans="2:4" ht="15">
      <c r="B436" s="23"/>
      <c r="C436" s="23"/>
      <c r="D436" s="23"/>
    </row>
    <row r="437" spans="2:4" ht="15">
      <c r="B437" s="23"/>
      <c r="C437" s="23"/>
      <c r="D437" s="23"/>
    </row>
    <row r="438" spans="2:4" ht="15">
      <c r="B438" s="23"/>
      <c r="C438" s="23"/>
      <c r="D438" s="23"/>
    </row>
    <row r="439" spans="2:4" ht="15">
      <c r="B439" s="23"/>
      <c r="C439" s="23"/>
      <c r="D439" s="23"/>
    </row>
    <row r="440" spans="2:4" ht="15">
      <c r="B440" s="23"/>
      <c r="C440" s="23"/>
      <c r="D440" s="23"/>
    </row>
    <row r="441" spans="2:4" ht="15">
      <c r="B441" s="23"/>
      <c r="C441" s="23"/>
      <c r="D441" s="23"/>
    </row>
    <row r="442" spans="2:4" ht="15">
      <c r="B442" s="23"/>
      <c r="C442" s="23"/>
      <c r="D442" s="23"/>
    </row>
    <row r="443" spans="2:4" ht="15">
      <c r="B443" s="23"/>
      <c r="C443" s="23"/>
      <c r="D443" s="23"/>
    </row>
    <row r="444" spans="2:4" ht="15">
      <c r="B444" s="23"/>
      <c r="C444" s="23"/>
      <c r="D444" s="23"/>
    </row>
    <row r="445" spans="2:4" ht="15">
      <c r="B445" s="23"/>
      <c r="C445" s="23"/>
      <c r="D445" s="23"/>
    </row>
    <row r="446" spans="2:4" ht="15">
      <c r="B446" s="23"/>
      <c r="C446" s="23"/>
      <c r="D446" s="23"/>
    </row>
    <row r="447" spans="2:4" ht="15">
      <c r="B447" s="23"/>
      <c r="C447" s="23"/>
      <c r="D447" s="23"/>
    </row>
    <row r="448" spans="2:4" ht="15">
      <c r="B448" s="23"/>
      <c r="C448" s="23"/>
      <c r="D448" s="23"/>
    </row>
    <row r="449" spans="2:4" ht="15">
      <c r="B449" s="23"/>
      <c r="C449" s="23"/>
      <c r="D449" s="23"/>
    </row>
    <row r="450" spans="2:4" ht="15">
      <c r="B450" s="23"/>
      <c r="C450" s="23"/>
      <c r="D450" s="23"/>
    </row>
    <row r="451" spans="2:4" ht="15">
      <c r="B451" s="23"/>
      <c r="C451" s="23"/>
      <c r="D451" s="23"/>
    </row>
    <row r="452" spans="2:4" ht="15">
      <c r="B452" s="23"/>
      <c r="C452" s="23"/>
      <c r="D452" s="23"/>
    </row>
    <row r="453" spans="2:4" ht="15">
      <c r="B453" s="23"/>
      <c r="C453" s="23"/>
      <c r="D453" s="23"/>
    </row>
    <row r="454" spans="2:4" ht="15">
      <c r="B454" s="23"/>
      <c r="C454" s="23"/>
      <c r="D454" s="23"/>
    </row>
    <row r="455" spans="2:4" ht="15">
      <c r="B455" s="23"/>
      <c r="C455" s="23"/>
      <c r="D455" s="23"/>
    </row>
    <row r="456" spans="2:4" ht="15">
      <c r="B456" s="23"/>
      <c r="C456" s="23"/>
      <c r="D456" s="23"/>
    </row>
    <row r="457" spans="2:4" ht="15">
      <c r="B457" s="23"/>
      <c r="C457" s="23"/>
      <c r="D457" s="23"/>
    </row>
    <row r="458" spans="2:4" ht="15">
      <c r="B458" s="23"/>
      <c r="C458" s="23"/>
      <c r="D458" s="23"/>
    </row>
    <row r="459" spans="2:4" ht="15">
      <c r="B459" s="23"/>
      <c r="C459" s="23"/>
      <c r="D459" s="23"/>
    </row>
    <row r="460" spans="2:4" ht="15">
      <c r="B460" s="23"/>
      <c r="C460" s="23"/>
      <c r="D460" s="23"/>
    </row>
    <row r="461" spans="2:4" ht="15">
      <c r="B461" s="23"/>
      <c r="C461" s="23"/>
      <c r="D461" s="23"/>
    </row>
    <row r="462" spans="2:4" ht="15">
      <c r="B462" s="23"/>
      <c r="C462" s="23"/>
      <c r="D462" s="23"/>
    </row>
    <row r="463" spans="2:4" ht="15">
      <c r="B463" s="23"/>
      <c r="C463" s="23"/>
      <c r="D463" s="23"/>
    </row>
    <row r="464" spans="2:4" ht="15">
      <c r="B464" s="23"/>
      <c r="C464" s="23"/>
      <c r="D464" s="23"/>
    </row>
    <row r="465" spans="2:4" ht="15">
      <c r="B465" s="23"/>
      <c r="C465" s="23"/>
      <c r="D465" s="23"/>
    </row>
    <row r="466" spans="2:4" ht="15">
      <c r="B466" s="23"/>
      <c r="C466" s="23"/>
      <c r="D466" s="23"/>
    </row>
    <row r="467" spans="2:4" ht="15">
      <c r="B467" s="23"/>
      <c r="C467" s="23"/>
      <c r="D467" s="23"/>
    </row>
    <row r="468" spans="2:4" ht="15">
      <c r="B468" s="23"/>
      <c r="C468" s="23"/>
      <c r="D468" s="23"/>
    </row>
    <row r="469" spans="2:4" ht="15">
      <c r="B469" s="23"/>
      <c r="C469" s="23"/>
      <c r="D469" s="23"/>
    </row>
    <row r="470" spans="2:4" ht="15">
      <c r="B470" s="23"/>
      <c r="C470" s="23"/>
      <c r="D470" s="23"/>
    </row>
    <row r="471" spans="2:4" ht="15">
      <c r="B471" s="23"/>
      <c r="C471" s="23"/>
      <c r="D471" s="23"/>
    </row>
    <row r="472" spans="2:4" ht="15">
      <c r="B472" s="23"/>
      <c r="C472" s="23"/>
      <c r="D472" s="23"/>
    </row>
    <row r="473" spans="2:4" ht="15">
      <c r="B473" s="23"/>
      <c r="C473" s="23"/>
      <c r="D473" s="23"/>
    </row>
    <row r="474" spans="2:4" ht="15">
      <c r="B474" s="23"/>
      <c r="C474" s="23"/>
      <c r="D474" s="23"/>
    </row>
    <row r="475" spans="2:4" ht="15">
      <c r="B475" s="23"/>
      <c r="C475" s="23"/>
      <c r="D475" s="23"/>
    </row>
    <row r="476" spans="2:4" ht="15">
      <c r="B476" s="23"/>
      <c r="C476" s="23"/>
      <c r="D476" s="23"/>
    </row>
    <row r="477" spans="2:4" ht="15">
      <c r="B477" s="23"/>
      <c r="C477" s="23"/>
      <c r="D477" s="23"/>
    </row>
    <row r="478" spans="2:4" ht="15">
      <c r="B478" s="23"/>
      <c r="C478" s="23"/>
      <c r="D478" s="23"/>
    </row>
    <row r="479" spans="2:4" ht="15">
      <c r="B479" s="23"/>
      <c r="C479" s="23"/>
      <c r="D479" s="23"/>
    </row>
    <row r="480" spans="2:4" ht="15">
      <c r="B480" s="23"/>
      <c r="C480" s="23"/>
      <c r="D480" s="23"/>
    </row>
    <row r="481" spans="2:4" ht="15">
      <c r="B481" s="23"/>
      <c r="C481" s="23"/>
      <c r="D481" s="23"/>
    </row>
    <row r="482" spans="2:4" ht="15">
      <c r="B482" s="23"/>
      <c r="C482" s="23"/>
      <c r="D482" s="23"/>
    </row>
    <row r="483" spans="2:4" ht="15">
      <c r="B483" s="23"/>
      <c r="C483" s="23"/>
      <c r="D483" s="23"/>
    </row>
    <row r="484" spans="2:4" ht="15">
      <c r="B484" s="23"/>
      <c r="C484" s="23"/>
      <c r="D484" s="23"/>
    </row>
    <row r="485" spans="2:4" ht="15">
      <c r="B485" s="23"/>
      <c r="C485" s="23"/>
      <c r="D485" s="23"/>
    </row>
    <row r="486" spans="2:4" ht="15">
      <c r="B486" s="23"/>
      <c r="C486" s="23"/>
      <c r="D486" s="23"/>
    </row>
    <row r="487" spans="2:4" ht="15">
      <c r="B487" s="23"/>
      <c r="C487" s="23"/>
      <c r="D487" s="23"/>
    </row>
    <row r="488" spans="2:4" ht="15">
      <c r="B488" s="23"/>
      <c r="C488" s="23"/>
      <c r="D488" s="23"/>
    </row>
    <row r="489" spans="2:4" ht="15">
      <c r="B489" s="23"/>
      <c r="C489" s="23"/>
      <c r="D489" s="23"/>
    </row>
    <row r="490" spans="2:4" ht="15">
      <c r="B490" s="23"/>
      <c r="C490" s="23"/>
      <c r="D490" s="23"/>
    </row>
    <row r="491" spans="2:4" ht="15">
      <c r="B491" s="23"/>
      <c r="C491" s="23"/>
      <c r="D491" s="23"/>
    </row>
    <row r="492" spans="2:4" ht="15">
      <c r="B492" s="23"/>
      <c r="C492" s="23"/>
      <c r="D492" s="23"/>
    </row>
    <row r="493" spans="2:4" ht="15">
      <c r="B493" s="23"/>
      <c r="C493" s="23"/>
      <c r="D493" s="23"/>
    </row>
    <row r="494" spans="2:4" ht="15">
      <c r="B494" s="23"/>
      <c r="C494" s="23"/>
      <c r="D494" s="23"/>
    </row>
    <row r="495" spans="2:4" ht="15">
      <c r="B495" s="23"/>
      <c r="C495" s="23"/>
      <c r="D495" s="23"/>
    </row>
    <row r="496" spans="2:4" ht="15">
      <c r="B496" s="23"/>
      <c r="C496" s="23"/>
      <c r="D496" s="23"/>
    </row>
    <row r="497" spans="2:4" ht="15">
      <c r="B497" s="23"/>
      <c r="C497" s="23"/>
      <c r="D497" s="23"/>
    </row>
    <row r="498" spans="2:4" ht="15">
      <c r="B498" s="23"/>
      <c r="C498" s="23"/>
      <c r="D498" s="23"/>
    </row>
    <row r="499" spans="2:4" ht="15">
      <c r="B499" s="23"/>
      <c r="C499" s="23"/>
      <c r="D499" s="23"/>
    </row>
    <row r="500" spans="2:4" ht="15">
      <c r="B500" s="23"/>
      <c r="C500" s="23"/>
      <c r="D500" s="23"/>
    </row>
    <row r="501" spans="2:4" ht="15">
      <c r="B501" s="23"/>
      <c r="C501" s="23"/>
      <c r="D501" s="23"/>
    </row>
    <row r="502" spans="2:4" ht="15">
      <c r="B502" s="23"/>
      <c r="C502" s="23"/>
      <c r="D502" s="23"/>
    </row>
    <row r="503" spans="2:4" ht="15">
      <c r="B503" s="23"/>
      <c r="C503" s="23"/>
      <c r="D503" s="23"/>
    </row>
    <row r="504" spans="2:4" ht="15">
      <c r="B504" s="23"/>
      <c r="C504" s="23"/>
      <c r="D504" s="23"/>
    </row>
    <row r="505" spans="2:4" ht="15">
      <c r="B505" s="23"/>
      <c r="C505" s="23"/>
      <c r="D505" s="23"/>
    </row>
    <row r="506" spans="2:4" ht="15">
      <c r="B506" s="23"/>
      <c r="C506" s="23"/>
      <c r="D506" s="23"/>
    </row>
    <row r="507" spans="2:4" ht="15">
      <c r="B507" s="23"/>
      <c r="C507" s="23"/>
      <c r="D507" s="23"/>
    </row>
    <row r="508" spans="2:4" ht="15">
      <c r="B508" s="23"/>
      <c r="C508" s="23"/>
      <c r="D508" s="23"/>
    </row>
    <row r="509" spans="2:4" ht="15">
      <c r="B509" s="23"/>
      <c r="C509" s="23"/>
      <c r="D509" s="23"/>
    </row>
    <row r="510" spans="2:4" ht="15">
      <c r="B510" s="23"/>
      <c r="C510" s="23"/>
      <c r="D510" s="23"/>
    </row>
    <row r="511" spans="2:4" ht="15">
      <c r="B511" s="23"/>
      <c r="C511" s="23"/>
      <c r="D511" s="23"/>
    </row>
    <row r="512" spans="2:4" ht="15">
      <c r="B512" s="23"/>
      <c r="C512" s="23"/>
      <c r="D512" s="23"/>
    </row>
    <row r="513" spans="2:4" ht="15">
      <c r="B513" s="23"/>
      <c r="C513" s="23"/>
      <c r="D513" s="23"/>
    </row>
    <row r="514" spans="2:4" ht="15">
      <c r="B514" s="23"/>
      <c r="C514" s="23"/>
      <c r="D514" s="23"/>
    </row>
    <row r="515" spans="2:4" ht="15">
      <c r="B515" s="23"/>
      <c r="C515" s="23"/>
      <c r="D515" s="23"/>
    </row>
    <row r="516" spans="2:4" ht="15">
      <c r="B516" s="23"/>
      <c r="C516" s="23"/>
      <c r="D516" s="23"/>
    </row>
    <row r="517" spans="2:4" ht="15">
      <c r="B517" s="23"/>
      <c r="C517" s="23"/>
      <c r="D517" s="23"/>
    </row>
    <row r="518" spans="2:4" ht="15">
      <c r="B518" s="23"/>
      <c r="C518" s="23"/>
      <c r="D518" s="23"/>
    </row>
    <row r="519" spans="2:4" ht="15">
      <c r="B519" s="23"/>
      <c r="C519" s="23"/>
      <c r="D519" s="23"/>
    </row>
    <row r="520" spans="2:4" ht="15">
      <c r="B520" s="23"/>
      <c r="C520" s="23"/>
      <c r="D520" s="23"/>
    </row>
    <row r="521" spans="2:4" ht="15">
      <c r="B521" s="23"/>
      <c r="C521" s="23"/>
      <c r="D521" s="23"/>
    </row>
    <row r="522" spans="2:4" ht="15">
      <c r="B522" s="23"/>
      <c r="C522" s="23"/>
      <c r="D522" s="23"/>
    </row>
    <row r="523" spans="2:4" ht="15">
      <c r="B523" s="23"/>
      <c r="C523" s="23"/>
      <c r="D523" s="23"/>
    </row>
    <row r="524" spans="2:4" ht="15">
      <c r="B524" s="23"/>
      <c r="C524" s="23"/>
      <c r="D524" s="23"/>
    </row>
    <row r="525" spans="2:4" ht="15">
      <c r="B525" s="23"/>
      <c r="C525" s="23"/>
      <c r="D525" s="23"/>
    </row>
    <row r="526" spans="2:4" ht="15">
      <c r="B526" s="23"/>
      <c r="C526" s="23"/>
      <c r="D526" s="23"/>
    </row>
    <row r="527" spans="2:4" ht="15">
      <c r="B527" s="23"/>
      <c r="C527" s="23"/>
      <c r="D527" s="23"/>
    </row>
    <row r="528" spans="2:4" ht="15">
      <c r="B528" s="23"/>
      <c r="C528" s="23"/>
      <c r="D528" s="23"/>
    </row>
    <row r="529" spans="2:4" ht="15">
      <c r="B529" s="23"/>
      <c r="C529" s="23"/>
      <c r="D529" s="23"/>
    </row>
    <row r="530" spans="2:4" ht="15">
      <c r="B530" s="23"/>
      <c r="C530" s="23"/>
      <c r="D530" s="23"/>
    </row>
    <row r="531" spans="2:4" ht="15">
      <c r="B531" s="23"/>
      <c r="C531" s="23"/>
      <c r="D531" s="23"/>
    </row>
    <row r="532" spans="2:4" ht="15">
      <c r="B532" s="23"/>
      <c r="C532" s="23"/>
      <c r="D532" s="23"/>
    </row>
    <row r="533" spans="2:4" ht="15">
      <c r="B533" s="23"/>
      <c r="C533" s="23"/>
      <c r="D533" s="23"/>
    </row>
    <row r="534" spans="2:4" ht="15">
      <c r="B534" s="23"/>
      <c r="C534" s="23"/>
      <c r="D534" s="23"/>
    </row>
    <row r="535" spans="2:4" ht="15">
      <c r="B535" s="23"/>
      <c r="C535" s="23"/>
      <c r="D535" s="23"/>
    </row>
    <row r="536" spans="2:4" ht="15">
      <c r="B536" s="23"/>
      <c r="C536" s="23"/>
      <c r="D536" s="23"/>
    </row>
    <row r="537" spans="2:4" ht="15">
      <c r="B537" s="23"/>
      <c r="C537" s="23"/>
      <c r="D537" s="23"/>
    </row>
    <row r="538" spans="2:4" ht="15">
      <c r="B538" s="23"/>
      <c r="C538" s="23"/>
      <c r="D538" s="23"/>
    </row>
    <row r="539" spans="2:4" ht="15">
      <c r="B539" s="23"/>
      <c r="C539" s="23"/>
      <c r="D539" s="23"/>
    </row>
    <row r="540" spans="2:4" ht="15">
      <c r="B540" s="23"/>
      <c r="C540" s="23"/>
      <c r="D540" s="23"/>
    </row>
    <row r="541" spans="2:4" ht="15">
      <c r="B541" s="23"/>
      <c r="C541" s="23"/>
      <c r="D541" s="23"/>
    </row>
    <row r="542" spans="2:4" ht="15">
      <c r="B542" s="23"/>
      <c r="C542" s="23"/>
      <c r="D542" s="23"/>
    </row>
    <row r="543" spans="2:4" ht="15">
      <c r="B543" s="23"/>
      <c r="C543" s="23"/>
      <c r="D543" s="23"/>
    </row>
    <row r="544" spans="2:4" ht="15">
      <c r="B544" s="23"/>
      <c r="C544" s="23"/>
      <c r="D544" s="23"/>
    </row>
    <row r="545" spans="2:4" ht="15">
      <c r="B545" s="23"/>
      <c r="C545" s="23"/>
      <c r="D545" s="23"/>
    </row>
    <row r="546" spans="2:4" ht="15">
      <c r="B546" s="23"/>
      <c r="C546" s="23"/>
      <c r="D546" s="23"/>
    </row>
    <row r="547" spans="2:4" ht="15">
      <c r="B547" s="23"/>
      <c r="C547" s="23"/>
      <c r="D547" s="23"/>
    </row>
    <row r="548" spans="2:4" ht="15">
      <c r="B548" s="23"/>
      <c r="C548" s="23"/>
      <c r="D548" s="23"/>
    </row>
    <row r="549" spans="2:4" ht="15">
      <c r="B549" s="23"/>
      <c r="C549" s="23"/>
      <c r="D549" s="23"/>
    </row>
    <row r="550" spans="2:4" ht="15">
      <c r="B550" s="23"/>
      <c r="C550" s="23"/>
      <c r="D550" s="23"/>
    </row>
    <row r="551" spans="2:4" ht="15">
      <c r="B551" s="23"/>
      <c r="C551" s="23"/>
      <c r="D551" s="23"/>
    </row>
    <row r="552" spans="2:4" ht="15">
      <c r="B552" s="23"/>
      <c r="C552" s="23"/>
      <c r="D552" s="23"/>
    </row>
    <row r="553" spans="2:4" ht="15">
      <c r="B553" s="23"/>
      <c r="C553" s="23"/>
      <c r="D553" s="23"/>
    </row>
    <row r="554" spans="2:4" ht="15">
      <c r="B554" s="23"/>
      <c r="C554" s="23"/>
      <c r="D554" s="23"/>
    </row>
    <row r="555" spans="2:4" ht="15">
      <c r="B555" s="23"/>
      <c r="C555" s="23"/>
      <c r="D555" s="23"/>
    </row>
    <row r="556" spans="2:4" ht="15">
      <c r="B556" s="23"/>
      <c r="C556" s="23"/>
      <c r="D556" s="23"/>
    </row>
    <row r="557" spans="2:4" ht="15">
      <c r="B557" s="23"/>
      <c r="C557" s="23"/>
      <c r="D557" s="23"/>
    </row>
    <row r="558" spans="2:4" ht="15">
      <c r="B558" s="23"/>
      <c r="C558" s="23"/>
      <c r="D558" s="23"/>
    </row>
    <row r="559" spans="2:4" ht="15">
      <c r="B559" s="23"/>
      <c r="C559" s="23"/>
      <c r="D559" s="23"/>
    </row>
    <row r="560" spans="2:4" ht="15">
      <c r="B560" s="23"/>
      <c r="C560" s="23"/>
      <c r="D560" s="23"/>
    </row>
    <row r="561" spans="2:4" ht="15">
      <c r="B561" s="23"/>
      <c r="C561" s="23"/>
      <c r="D561" s="23"/>
    </row>
    <row r="562" spans="2:4" ht="15">
      <c r="B562" s="23"/>
      <c r="C562" s="23"/>
      <c r="D562" s="23"/>
    </row>
    <row r="563" spans="2:4" ht="15">
      <c r="B563" s="23"/>
      <c r="C563" s="23"/>
      <c r="D563" s="23"/>
    </row>
    <row r="564" spans="2:4" ht="15">
      <c r="B564" s="23"/>
      <c r="C564" s="23"/>
      <c r="D564" s="23"/>
    </row>
    <row r="565" spans="2:4" ht="15">
      <c r="B565" s="23"/>
      <c r="C565" s="23"/>
      <c r="D565" s="23"/>
    </row>
    <row r="566" spans="2:4" ht="15">
      <c r="B566" s="23"/>
      <c r="C566" s="23"/>
      <c r="D566" s="23"/>
    </row>
    <row r="567" spans="2:4" ht="15">
      <c r="B567" s="23"/>
      <c r="C567" s="23"/>
      <c r="D567" s="23"/>
    </row>
    <row r="568" spans="2:4" ht="15">
      <c r="B568" s="23"/>
      <c r="C568" s="23"/>
      <c r="D568" s="23"/>
    </row>
    <row r="569" spans="2:4" ht="15">
      <c r="B569" s="23"/>
      <c r="C569" s="23"/>
      <c r="D569" s="23"/>
    </row>
    <row r="570" spans="2:4" ht="15">
      <c r="B570" s="23"/>
      <c r="C570" s="23"/>
      <c r="D570" s="23"/>
    </row>
    <row r="571" spans="2:4" ht="15">
      <c r="B571" s="23"/>
      <c r="C571" s="23"/>
      <c r="D571" s="23"/>
    </row>
    <row r="572" spans="2:4" ht="15">
      <c r="B572" s="23"/>
      <c r="C572" s="23"/>
      <c r="D572" s="23"/>
    </row>
    <row r="573" spans="2:4" ht="15">
      <c r="B573" s="23"/>
      <c r="C573" s="23"/>
      <c r="D573" s="23"/>
    </row>
    <row r="574" spans="2:4" ht="15">
      <c r="B574" s="23"/>
      <c r="C574" s="23"/>
      <c r="D574" s="23"/>
    </row>
    <row r="575" spans="2:4" ht="15">
      <c r="B575" s="23"/>
      <c r="C575" s="23"/>
      <c r="D575" s="23"/>
    </row>
    <row r="576" spans="2:4" ht="15">
      <c r="B576" s="23"/>
      <c r="C576" s="23"/>
      <c r="D576" s="23"/>
    </row>
    <row r="577" spans="2:4" ht="15">
      <c r="B577" s="23"/>
      <c r="C577" s="23"/>
      <c r="D577" s="23"/>
    </row>
    <row r="578" spans="2:4" ht="15">
      <c r="B578" s="23"/>
      <c r="C578" s="23"/>
      <c r="D578" s="23"/>
    </row>
    <row r="579" spans="2:4" ht="15">
      <c r="B579" s="23"/>
      <c r="C579" s="23"/>
      <c r="D579" s="23"/>
    </row>
    <row r="580" spans="2:4" ht="15">
      <c r="B580" s="23"/>
      <c r="C580" s="23"/>
      <c r="D580" s="23"/>
    </row>
    <row r="581" spans="2:4" ht="15">
      <c r="B581" s="23"/>
      <c r="C581" s="23"/>
      <c r="D581" s="23"/>
    </row>
    <row r="582" spans="2:4" ht="15">
      <c r="B582" s="23"/>
      <c r="C582" s="23"/>
      <c r="D582" s="23"/>
    </row>
    <row r="583" spans="2:4" ht="15">
      <c r="B583" s="23"/>
      <c r="C583" s="23"/>
      <c r="D583" s="23"/>
    </row>
    <row r="584" spans="2:4" ht="15">
      <c r="B584" s="23"/>
      <c r="C584" s="23"/>
      <c r="D584" s="23"/>
    </row>
    <row r="585" spans="2:4" ht="15">
      <c r="B585" s="23"/>
      <c r="C585" s="23"/>
      <c r="D585" s="23"/>
    </row>
    <row r="586" spans="2:4" ht="15">
      <c r="B586" s="23"/>
      <c r="C586" s="23"/>
      <c r="D586" s="23"/>
    </row>
    <row r="587" spans="2:4" ht="15">
      <c r="B587" s="23"/>
      <c r="C587" s="23"/>
      <c r="D587" s="23"/>
    </row>
    <row r="588" spans="2:4" ht="15">
      <c r="B588" s="23"/>
      <c r="C588" s="23"/>
      <c r="D588" s="23"/>
    </row>
    <row r="589" spans="2:4" ht="15">
      <c r="B589" s="23"/>
      <c r="C589" s="23"/>
      <c r="D589" s="23"/>
    </row>
    <row r="590" spans="2:4" ht="15">
      <c r="B590" s="23"/>
      <c r="C590" s="23"/>
      <c r="D590" s="23"/>
    </row>
    <row r="591" spans="2:4" ht="15">
      <c r="B591" s="23"/>
      <c r="C591" s="23"/>
      <c r="D591" s="23"/>
    </row>
    <row r="592" spans="2:4" ht="15">
      <c r="B592" s="23"/>
      <c r="C592" s="23"/>
      <c r="D592" s="23"/>
    </row>
    <row r="593" spans="2:4" ht="15">
      <c r="B593" s="23"/>
      <c r="C593" s="23"/>
      <c r="D593" s="23"/>
    </row>
    <row r="594" spans="2:4" ht="15">
      <c r="B594" s="23"/>
      <c r="C594" s="23"/>
      <c r="D594" s="23"/>
    </row>
    <row r="595" spans="2:4" ht="15">
      <c r="B595" s="23"/>
      <c r="C595" s="23"/>
      <c r="D595" s="23"/>
    </row>
    <row r="596" spans="2:4" ht="15">
      <c r="B596" s="23"/>
      <c r="C596" s="23"/>
      <c r="D596" s="23"/>
    </row>
    <row r="597" spans="2:4" ht="15">
      <c r="B597" s="23"/>
      <c r="C597" s="23"/>
      <c r="D597" s="23"/>
    </row>
    <row r="598" spans="2:4" ht="15">
      <c r="B598" s="23"/>
      <c r="C598" s="23"/>
      <c r="D598" s="23"/>
    </row>
    <row r="599" spans="2:4" ht="15">
      <c r="B599" s="23"/>
      <c r="C599" s="23"/>
      <c r="D599" s="23"/>
    </row>
    <row r="600" spans="2:4" ht="15">
      <c r="B600" s="23"/>
      <c r="C600" s="23"/>
      <c r="D600" s="23"/>
    </row>
    <row r="601" spans="2:4" ht="15">
      <c r="B601" s="23"/>
      <c r="C601" s="23"/>
      <c r="D601" s="23"/>
    </row>
    <row r="602" spans="2:4" ht="15">
      <c r="B602" s="23"/>
      <c r="C602" s="23"/>
      <c r="D602" s="23"/>
    </row>
    <row r="603" spans="2:4" ht="15">
      <c r="B603" s="23"/>
      <c r="C603" s="23"/>
      <c r="D603" s="23"/>
    </row>
    <row r="604" spans="2:4" ht="15">
      <c r="B604" s="23"/>
      <c r="C604" s="23"/>
      <c r="D604" s="23"/>
    </row>
    <row r="605" spans="2:4" ht="15">
      <c r="B605" s="23"/>
      <c r="C605" s="23"/>
      <c r="D605" s="23"/>
    </row>
    <row r="606" spans="2:4" ht="15">
      <c r="B606" s="23"/>
      <c r="C606" s="23"/>
      <c r="D606" s="23"/>
    </row>
    <row r="607" spans="2:4" ht="15">
      <c r="B607" s="23"/>
      <c r="C607" s="23"/>
      <c r="D607" s="23"/>
    </row>
    <row r="608" spans="2:4" ht="15">
      <c r="B608" s="23"/>
      <c r="C608" s="23"/>
      <c r="D608" s="23"/>
    </row>
    <row r="609" spans="2:4" ht="15">
      <c r="B609" s="23"/>
      <c r="C609" s="23"/>
      <c r="D609" s="23"/>
    </row>
    <row r="610" spans="2:4" ht="15">
      <c r="B610" s="23"/>
      <c r="C610" s="23"/>
      <c r="D610" s="23"/>
    </row>
    <row r="611" spans="2:4" ht="15">
      <c r="B611" s="23"/>
      <c r="C611" s="23"/>
      <c r="D611" s="23"/>
    </row>
    <row r="612" spans="2:4" ht="15">
      <c r="B612" s="23"/>
      <c r="C612" s="23"/>
      <c r="D612" s="23"/>
    </row>
    <row r="613" spans="2:4" ht="15">
      <c r="B613" s="23"/>
      <c r="C613" s="23"/>
      <c r="D613" s="23"/>
    </row>
    <row r="614" spans="2:4" ht="15">
      <c r="B614" s="23"/>
      <c r="C614" s="23"/>
      <c r="D614" s="23"/>
    </row>
    <row r="615" spans="2:4" ht="15">
      <c r="B615" s="23"/>
      <c r="C615" s="23"/>
      <c r="D615" s="23"/>
    </row>
    <row r="616" spans="2:4" ht="15">
      <c r="B616" s="23"/>
      <c r="C616" s="23"/>
      <c r="D616" s="23"/>
    </row>
    <row r="617" spans="2:4" ht="15">
      <c r="B617" s="23"/>
      <c r="C617" s="23"/>
      <c r="D617" s="23"/>
    </row>
    <row r="618" spans="2:4" ht="15">
      <c r="B618" s="23"/>
      <c r="C618" s="23"/>
      <c r="D618" s="23"/>
    </row>
    <row r="619" spans="2:4" ht="15">
      <c r="B619" s="23"/>
      <c r="C619" s="23"/>
      <c r="D619" s="23"/>
    </row>
    <row r="620" spans="2:4" ht="15">
      <c r="B620" s="23"/>
      <c r="C620" s="23"/>
      <c r="D620" s="23"/>
    </row>
    <row r="621" spans="2:4" ht="15">
      <c r="B621" s="23"/>
      <c r="C621" s="23"/>
      <c r="D621" s="23"/>
    </row>
    <row r="622" spans="2:4" ht="15">
      <c r="B622" s="23"/>
      <c r="C622" s="23"/>
      <c r="D622" s="23"/>
    </row>
    <row r="623" spans="2:4" ht="15">
      <c r="B623" s="23"/>
      <c r="C623" s="23"/>
      <c r="D623" s="23"/>
    </row>
    <row r="624" spans="2:4" ht="15">
      <c r="B624" s="23"/>
      <c r="C624" s="23"/>
      <c r="D624" s="23"/>
    </row>
    <row r="625" spans="2:4" ht="15">
      <c r="B625" s="23"/>
      <c r="C625" s="23"/>
      <c r="D625" s="23"/>
    </row>
    <row r="626" spans="2:4" ht="15">
      <c r="B626" s="23"/>
      <c r="C626" s="23"/>
      <c r="D626" s="23"/>
    </row>
    <row r="627" spans="2:4" ht="15">
      <c r="B627" s="23"/>
      <c r="C627" s="23"/>
      <c r="D627" s="23"/>
    </row>
    <row r="628" spans="2:4" ht="15">
      <c r="B628" s="23"/>
      <c r="C628" s="23"/>
      <c r="D628" s="23"/>
    </row>
    <row r="629" spans="2:4" ht="15">
      <c r="B629" s="23"/>
      <c r="C629" s="23"/>
      <c r="D629" s="23"/>
    </row>
    <row r="630" spans="2:4" ht="15">
      <c r="B630" s="23"/>
      <c r="C630" s="23"/>
      <c r="D630" s="23"/>
    </row>
    <row r="631" spans="2:4" ht="15">
      <c r="B631" s="23"/>
      <c r="C631" s="23"/>
      <c r="D631" s="23"/>
    </row>
    <row r="632" spans="2:4" ht="15">
      <c r="B632" s="23"/>
      <c r="C632" s="23"/>
      <c r="D632" s="23"/>
    </row>
    <row r="633" spans="2:4" ht="15">
      <c r="B633" s="23"/>
      <c r="C633" s="23"/>
      <c r="D633" s="23"/>
    </row>
    <row r="634" spans="2:4" ht="15">
      <c r="B634" s="23"/>
      <c r="C634" s="23"/>
      <c r="D634" s="23"/>
    </row>
    <row r="635" spans="2:4" ht="15">
      <c r="B635" s="23"/>
      <c r="C635" s="23"/>
      <c r="D635" s="23"/>
    </row>
    <row r="636" spans="2:4" ht="15">
      <c r="B636" s="23"/>
      <c r="C636" s="23"/>
      <c r="D636" s="23"/>
    </row>
    <row r="637" spans="2:4" ht="15">
      <c r="B637" s="23"/>
      <c r="C637" s="23"/>
      <c r="D637" s="23"/>
    </row>
    <row r="638" spans="2:4" ht="15">
      <c r="B638" s="23"/>
      <c r="C638" s="23"/>
      <c r="D638" s="23"/>
    </row>
    <row r="639" spans="2:4" ht="15">
      <c r="B639" s="23"/>
      <c r="C639" s="23"/>
      <c r="D639" s="23"/>
    </row>
    <row r="640" spans="2:4" ht="15">
      <c r="B640" s="23"/>
      <c r="C640" s="23"/>
      <c r="D640" s="23"/>
    </row>
    <row r="641" spans="2:4" ht="15">
      <c r="B641" s="23"/>
      <c r="C641" s="23"/>
      <c r="D641" s="23"/>
    </row>
    <row r="642" spans="2:4" ht="15">
      <c r="B642" s="23"/>
      <c r="C642" s="23"/>
      <c r="D642" s="23"/>
    </row>
    <row r="643" spans="2:4" ht="15">
      <c r="B643" s="23"/>
      <c r="C643" s="23"/>
      <c r="D643" s="23"/>
    </row>
    <row r="644" spans="2:4" ht="15">
      <c r="B644" s="23"/>
      <c r="C644" s="23"/>
      <c r="D644" s="23"/>
    </row>
    <row r="645" spans="2:4" ht="15">
      <c r="B645" s="23"/>
      <c r="C645" s="23"/>
      <c r="D645" s="23"/>
    </row>
    <row r="646" spans="2:4" ht="15">
      <c r="B646" s="23"/>
      <c r="C646" s="23"/>
      <c r="D646" s="23"/>
    </row>
    <row r="647" spans="2:4" ht="15">
      <c r="B647" s="23"/>
      <c r="C647" s="23"/>
      <c r="D647" s="23"/>
    </row>
    <row r="648" spans="2:4" ht="15">
      <c r="B648" s="23"/>
      <c r="C648" s="23"/>
      <c r="D648" s="23"/>
    </row>
    <row r="649" spans="2:4" ht="15">
      <c r="B649" s="23"/>
      <c r="C649" s="23"/>
      <c r="D649" s="23"/>
    </row>
    <row r="650" spans="2:4" ht="15">
      <c r="B650" s="23"/>
      <c r="C650" s="23"/>
      <c r="D650" s="23"/>
    </row>
    <row r="651" spans="2:4" ht="15">
      <c r="B651" s="23"/>
      <c r="C651" s="23"/>
      <c r="D651" s="23"/>
    </row>
    <row r="652" spans="2:4" ht="15">
      <c r="B652" s="23"/>
      <c r="C652" s="23"/>
      <c r="D652" s="23"/>
    </row>
    <row r="653" spans="2:4" ht="15">
      <c r="B653" s="23"/>
      <c r="C653" s="23"/>
      <c r="D653" s="23"/>
    </row>
    <row r="654" spans="2:4" ht="15">
      <c r="B654" s="23"/>
      <c r="C654" s="23"/>
      <c r="D654" s="23"/>
    </row>
    <row r="655" spans="2:4" ht="15">
      <c r="B655" s="23"/>
      <c r="C655" s="23"/>
      <c r="D655" s="23"/>
    </row>
    <row r="656" spans="2:4" ht="15">
      <c r="B656" s="23"/>
      <c r="C656" s="23"/>
      <c r="D656" s="23"/>
    </row>
    <row r="657" spans="2:4" ht="15">
      <c r="B657" s="23"/>
      <c r="C657" s="23"/>
      <c r="D657" s="23"/>
    </row>
    <row r="658" spans="2:4" ht="15">
      <c r="B658" s="23"/>
      <c r="C658" s="23"/>
      <c r="D658" s="23"/>
    </row>
    <row r="659" spans="2:4" ht="15">
      <c r="B659" s="23"/>
      <c r="C659" s="23"/>
      <c r="D659" s="23"/>
    </row>
    <row r="660" spans="2:4" ht="15">
      <c r="B660" s="23"/>
      <c r="C660" s="23"/>
      <c r="D660" s="23"/>
    </row>
    <row r="661" spans="2:4" ht="15">
      <c r="B661" s="23"/>
      <c r="C661" s="23"/>
      <c r="D661" s="23"/>
    </row>
    <row r="662" spans="2:4" ht="15">
      <c r="B662" s="23"/>
      <c r="C662" s="23"/>
      <c r="D662" s="23"/>
    </row>
    <row r="663" spans="2:4" ht="15">
      <c r="B663" s="23"/>
      <c r="C663" s="23"/>
      <c r="D663" s="23"/>
    </row>
    <row r="664" spans="2:4" ht="15">
      <c r="B664" s="23"/>
      <c r="C664" s="23"/>
      <c r="D664" s="23"/>
    </row>
    <row r="665" spans="2:4" ht="15">
      <c r="B665" s="23"/>
      <c r="C665" s="23"/>
      <c r="D665" s="23"/>
    </row>
    <row r="666" spans="2:4" ht="15">
      <c r="B666" s="23"/>
      <c r="C666" s="23"/>
      <c r="D666" s="23"/>
    </row>
    <row r="667" spans="2:4" ht="15">
      <c r="B667" s="23"/>
      <c r="C667" s="23"/>
      <c r="D667" s="23"/>
    </row>
    <row r="668" spans="2:4" ht="15">
      <c r="B668" s="23"/>
      <c r="C668" s="23"/>
      <c r="D668" s="23"/>
    </row>
    <row r="669" spans="2:4" ht="15">
      <c r="B669" s="23"/>
      <c r="C669" s="23"/>
      <c r="D669" s="23"/>
    </row>
    <row r="670" spans="2:4" ht="15">
      <c r="B670" s="23"/>
      <c r="C670" s="23"/>
      <c r="D670" s="23"/>
    </row>
    <row r="671" spans="2:4" ht="15">
      <c r="B671" s="23"/>
      <c r="C671" s="23"/>
      <c r="D671" s="23"/>
    </row>
    <row r="672" spans="2:4" ht="15">
      <c r="B672" s="23"/>
      <c r="C672" s="23"/>
      <c r="D672" s="23"/>
    </row>
    <row r="673" spans="2:4" ht="15">
      <c r="B673" s="23"/>
      <c r="C673" s="23"/>
      <c r="D673" s="23"/>
    </row>
    <row r="674" spans="2:4" ht="15">
      <c r="B674" s="23"/>
      <c r="C674" s="23"/>
      <c r="D674" s="23"/>
    </row>
    <row r="675" spans="2:4" ht="15">
      <c r="B675" s="23"/>
      <c r="C675" s="23"/>
      <c r="D675" s="23"/>
    </row>
    <row r="676" spans="2:4" ht="15">
      <c r="B676" s="23"/>
      <c r="C676" s="23"/>
      <c r="D676" s="23"/>
    </row>
    <row r="677" spans="2:4" ht="15">
      <c r="B677" s="23"/>
      <c r="C677" s="23"/>
      <c r="D677" s="23"/>
    </row>
    <row r="678" spans="2:4" ht="15">
      <c r="B678" s="23"/>
      <c r="C678" s="23"/>
      <c r="D678" s="23"/>
    </row>
    <row r="679" spans="2:4" ht="15">
      <c r="B679" s="23"/>
      <c r="C679" s="23"/>
      <c r="D679" s="23"/>
    </row>
    <row r="680" spans="2:4" ht="15">
      <c r="B680" s="23"/>
      <c r="C680" s="23"/>
      <c r="D680" s="23"/>
    </row>
    <row r="681" spans="2:4" ht="15">
      <c r="B681" s="23"/>
      <c r="C681" s="23"/>
      <c r="D681" s="23"/>
    </row>
    <row r="682" spans="2:4" ht="15">
      <c r="B682" s="23"/>
      <c r="C682" s="23"/>
      <c r="D682" s="23"/>
    </row>
    <row r="683" spans="2:4" ht="15">
      <c r="B683" s="23"/>
      <c r="C683" s="23"/>
      <c r="D683" s="23"/>
    </row>
    <row r="684" spans="2:4" ht="15">
      <c r="B684" s="23"/>
      <c r="C684" s="23"/>
      <c r="D684" s="23"/>
    </row>
    <row r="685" spans="2:4" ht="15">
      <c r="B685" s="23"/>
      <c r="C685" s="23"/>
      <c r="D685" s="23"/>
    </row>
    <row r="686" spans="2:4" ht="15">
      <c r="B686" s="23"/>
      <c r="C686" s="23"/>
      <c r="D686" s="23"/>
    </row>
    <row r="687" spans="2:4" ht="15">
      <c r="B687" s="23"/>
      <c r="C687" s="23"/>
      <c r="D687" s="23"/>
    </row>
    <row r="688" spans="2:4" ht="15">
      <c r="B688" s="23"/>
      <c r="C688" s="23"/>
      <c r="D688" s="23"/>
    </row>
    <row r="689" spans="2:4" ht="15">
      <c r="B689" s="23"/>
      <c r="C689" s="23"/>
      <c r="D689" s="23"/>
    </row>
    <row r="690" spans="2:4" ht="15">
      <c r="B690" s="23"/>
      <c r="C690" s="23"/>
      <c r="D690" s="23"/>
    </row>
    <row r="691" spans="2:4" ht="15">
      <c r="B691" s="23"/>
      <c r="C691" s="23"/>
      <c r="D691" s="23"/>
    </row>
    <row r="692" spans="2:4" ht="15">
      <c r="B692" s="23"/>
      <c r="C692" s="23"/>
      <c r="D692" s="23"/>
    </row>
    <row r="693" spans="2:4" ht="15">
      <c r="B693" s="23"/>
      <c r="C693" s="23"/>
      <c r="D693" s="23"/>
    </row>
    <row r="694" spans="2:4" ht="15">
      <c r="B694" s="23"/>
      <c r="C694" s="23"/>
      <c r="D694" s="23"/>
    </row>
    <row r="695" spans="2:4" ht="15">
      <c r="B695" s="23"/>
      <c r="C695" s="23"/>
      <c r="D695" s="23"/>
    </row>
    <row r="696" spans="2:4" ht="15">
      <c r="B696" s="23"/>
      <c r="C696" s="23"/>
      <c r="D696" s="23"/>
    </row>
    <row r="697" spans="2:4" ht="15">
      <c r="B697" s="23"/>
      <c r="C697" s="23"/>
      <c r="D697" s="23"/>
    </row>
    <row r="698" spans="2:4" ht="15">
      <c r="B698" s="23"/>
      <c r="C698" s="23"/>
      <c r="D698" s="23"/>
    </row>
    <row r="699" spans="2:4" ht="15">
      <c r="B699" s="23"/>
      <c r="C699" s="23"/>
      <c r="D699" s="23"/>
    </row>
    <row r="700" spans="2:4" ht="15">
      <c r="B700" s="23"/>
      <c r="C700" s="23"/>
      <c r="D700" s="23"/>
    </row>
    <row r="701" spans="2:4" ht="15">
      <c r="B701" s="23"/>
      <c r="C701" s="23"/>
      <c r="D701" s="23"/>
    </row>
    <row r="702" spans="2:4" ht="15">
      <c r="B702" s="23"/>
      <c r="C702" s="23"/>
      <c r="D702" s="23"/>
    </row>
    <row r="703" spans="2:4" ht="15">
      <c r="B703" s="23"/>
      <c r="C703" s="23"/>
      <c r="D703" s="23"/>
    </row>
    <row r="704" spans="2:4" ht="15">
      <c r="B704" s="23"/>
      <c r="C704" s="23"/>
      <c r="D704" s="23"/>
    </row>
    <row r="705" spans="2:4" ht="15">
      <c r="B705" s="23"/>
      <c r="C705" s="23"/>
      <c r="D705" s="23"/>
    </row>
    <row r="706" spans="2:4" ht="15">
      <c r="B706" s="23"/>
      <c r="C706" s="23"/>
      <c r="D706" s="23"/>
    </row>
    <row r="707" spans="2:4" ht="15">
      <c r="B707" s="23"/>
      <c r="C707" s="23"/>
      <c r="D707" s="23"/>
    </row>
    <row r="708" spans="2:4" ht="15">
      <c r="B708" s="23"/>
      <c r="C708" s="23"/>
      <c r="D708" s="23"/>
    </row>
    <row r="709" spans="2:4" ht="15">
      <c r="B709" s="23"/>
      <c r="C709" s="23"/>
      <c r="D709" s="23"/>
    </row>
    <row r="710" spans="2:4" ht="15">
      <c r="B710" s="23"/>
      <c r="C710" s="23"/>
      <c r="D710" s="23"/>
    </row>
    <row r="711" spans="2:4" ht="15">
      <c r="B711" s="23"/>
      <c r="C711" s="23"/>
      <c r="D711" s="23"/>
    </row>
    <row r="712" spans="2:4" ht="15">
      <c r="B712" s="23"/>
      <c r="C712" s="23"/>
      <c r="D712" s="23"/>
    </row>
    <row r="713" spans="2:4" ht="15">
      <c r="B713" s="23"/>
      <c r="C713" s="23"/>
      <c r="D713" s="23"/>
    </row>
    <row r="714" spans="2:4" ht="15">
      <c r="B714" s="23"/>
      <c r="C714" s="23"/>
      <c r="D714" s="23"/>
    </row>
    <row r="715" spans="2:4" ht="15">
      <c r="B715" s="23"/>
      <c r="C715" s="23"/>
      <c r="D715" s="23"/>
    </row>
    <row r="716" spans="2:4" ht="15">
      <c r="B716" s="23"/>
      <c r="C716" s="23"/>
      <c r="D716" s="23"/>
    </row>
    <row r="717" spans="2:4" ht="15">
      <c r="B717" s="23"/>
      <c r="C717" s="23"/>
      <c r="D717" s="23"/>
    </row>
    <row r="718" spans="2:4" ht="15">
      <c r="B718" s="23"/>
      <c r="C718" s="23"/>
      <c r="D718" s="23"/>
    </row>
    <row r="719" spans="2:4" ht="15">
      <c r="B719" s="23"/>
      <c r="C719" s="23"/>
      <c r="D719" s="23"/>
    </row>
    <row r="720" spans="2:4" ht="15">
      <c r="B720" s="23"/>
      <c r="C720" s="23"/>
      <c r="D720" s="23"/>
    </row>
    <row r="721" spans="2:4" ht="15">
      <c r="B721" s="23"/>
      <c r="C721" s="23"/>
      <c r="D721" s="23"/>
    </row>
    <row r="722" spans="2:4" ht="15">
      <c r="B722" s="23"/>
      <c r="C722" s="23"/>
      <c r="D722" s="23"/>
    </row>
    <row r="723" spans="2:4" ht="15">
      <c r="B723" s="23"/>
      <c r="C723" s="23"/>
      <c r="D723" s="23"/>
    </row>
    <row r="724" spans="2:4" ht="15">
      <c r="B724" s="23"/>
      <c r="C724" s="23"/>
      <c r="D724" s="23"/>
    </row>
    <row r="725" spans="2:4" ht="15">
      <c r="B725" s="23"/>
      <c r="C725" s="23"/>
      <c r="D725" s="23"/>
    </row>
    <row r="726" spans="2:4" ht="15">
      <c r="B726" s="23"/>
      <c r="C726" s="23"/>
      <c r="D726" s="23"/>
    </row>
    <row r="727" spans="2:4" ht="15">
      <c r="B727" s="23"/>
      <c r="C727" s="23"/>
      <c r="D727" s="2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workbookViewId="0" topLeftCell="D1">
      <selection activeCell="A1" sqref="A1"/>
    </sheetView>
  </sheetViews>
  <sheetFormatPr defaultColWidth="11.5546875" defaultRowHeight="15"/>
  <cols>
    <col min="1" max="13" width="13.77734375" style="0" customWidth="1"/>
    <col min="14" max="16384" width="8.88671875" style="0" customWidth="1"/>
  </cols>
  <sheetData>
    <row r="1" spans="1:7" ht="15">
      <c r="A1" s="12"/>
      <c r="B1" s="1"/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11" ht="18" customHeight="1">
      <c r="A3" s="65" t="s">
        <v>82</v>
      </c>
      <c r="B3" s="67"/>
      <c r="C3" s="67"/>
      <c r="D3" s="67"/>
      <c r="E3" s="67"/>
      <c r="F3" s="67"/>
      <c r="G3" s="67"/>
      <c r="H3" s="57"/>
      <c r="I3" s="57"/>
      <c r="J3" s="57"/>
      <c r="K3" s="57"/>
    </row>
    <row r="4" spans="1:7" ht="18" customHeight="1">
      <c r="A4" s="2"/>
      <c r="B4" s="2"/>
      <c r="C4" s="2"/>
      <c r="D4" s="2"/>
      <c r="E4" s="2"/>
      <c r="F4" s="2"/>
      <c r="G4" s="2"/>
    </row>
    <row r="5" spans="1:7" ht="18" customHeight="1">
      <c r="A5" s="4"/>
      <c r="B5" s="64"/>
      <c r="C5" s="64"/>
      <c r="D5" s="64"/>
      <c r="E5" s="65"/>
      <c r="F5" s="34"/>
      <c r="G5" s="34"/>
    </row>
    <row r="6" spans="1:11" ht="18" customHeight="1">
      <c r="A6" s="2"/>
      <c r="B6" s="66" t="s">
        <v>96</v>
      </c>
      <c r="C6" s="66"/>
      <c r="D6" s="66"/>
      <c r="E6" s="66" t="s">
        <v>95</v>
      </c>
      <c r="F6" s="66"/>
      <c r="G6" s="66"/>
      <c r="H6" s="66" t="s">
        <v>97</v>
      </c>
      <c r="I6" s="68"/>
      <c r="J6" s="68"/>
      <c r="K6" s="68"/>
    </row>
    <row r="7" spans="1:11" ht="18" customHeight="1">
      <c r="A7" s="3"/>
      <c r="B7" s="17" t="s">
        <v>1</v>
      </c>
      <c r="C7" s="17" t="s">
        <v>4</v>
      </c>
      <c r="D7" s="17" t="s">
        <v>5</v>
      </c>
      <c r="E7" s="17" t="s">
        <v>91</v>
      </c>
      <c r="F7" s="17" t="s">
        <v>93</v>
      </c>
      <c r="G7" s="17" t="s">
        <v>54</v>
      </c>
      <c r="H7" s="17" t="s">
        <v>6</v>
      </c>
      <c r="I7" s="17" t="s">
        <v>1</v>
      </c>
      <c r="J7" s="17" t="s">
        <v>5</v>
      </c>
      <c r="K7" s="49" t="s">
        <v>76</v>
      </c>
    </row>
    <row r="8" spans="1:11" ht="18" customHeight="1">
      <c r="A8" s="5"/>
      <c r="B8" s="14" t="s">
        <v>0</v>
      </c>
      <c r="C8" s="14" t="s">
        <v>6</v>
      </c>
      <c r="D8" s="14" t="s">
        <v>6</v>
      </c>
      <c r="E8" s="14" t="s">
        <v>92</v>
      </c>
      <c r="F8" s="14" t="s">
        <v>94</v>
      </c>
      <c r="G8" s="14"/>
      <c r="H8" s="14" t="s">
        <v>7</v>
      </c>
      <c r="I8" s="14" t="s">
        <v>8</v>
      </c>
      <c r="J8" s="14" t="s">
        <v>6</v>
      </c>
      <c r="K8" s="50" t="s">
        <v>77</v>
      </c>
    </row>
    <row r="9" spans="1:11" ht="18" customHeight="1">
      <c r="A9" s="10">
        <v>1807</v>
      </c>
      <c r="B9" s="13">
        <v>11621.850738496496</v>
      </c>
      <c r="C9" s="13">
        <v>3647</v>
      </c>
      <c r="D9" s="9">
        <f aca="true" t="shared" si="0" ref="D9:D15">100*C9/B9</f>
        <v>31.380544132438306</v>
      </c>
      <c r="E9" s="13"/>
      <c r="F9" s="13"/>
      <c r="G9" s="13"/>
      <c r="H9" s="13">
        <v>2232</v>
      </c>
      <c r="I9" s="6">
        <v>7190</v>
      </c>
      <c r="J9" s="9">
        <f aca="true" t="shared" si="1" ref="J9:J26">100*H9/I9</f>
        <v>31.043115438108483</v>
      </c>
      <c r="K9" s="22"/>
    </row>
    <row r="10" spans="1:11" ht="21.75" customHeight="1">
      <c r="A10" s="10">
        <v>1812</v>
      </c>
      <c r="B10" s="13">
        <f>(B9+B11)/2</f>
        <v>11773.425369248249</v>
      </c>
      <c r="C10" s="13">
        <v>3889</v>
      </c>
      <c r="D10" s="9">
        <f t="shared" si="0"/>
        <v>33.03201810883283</v>
      </c>
      <c r="E10" s="13"/>
      <c r="F10" s="13"/>
      <c r="G10" s="13"/>
      <c r="H10" s="13">
        <v>2457</v>
      </c>
      <c r="I10" s="6">
        <v>7273</v>
      </c>
      <c r="J10" s="9">
        <f t="shared" si="1"/>
        <v>33.78248315688162</v>
      </c>
      <c r="K10" s="22"/>
    </row>
    <row r="11" spans="1:11" ht="21.75" customHeight="1">
      <c r="A11" s="10">
        <v>1817</v>
      </c>
      <c r="B11" s="13">
        <v>11925</v>
      </c>
      <c r="C11" s="13">
        <v>3287</v>
      </c>
      <c r="D11" s="9">
        <f t="shared" si="0"/>
        <v>27.563941299790358</v>
      </c>
      <c r="E11" s="13">
        <f>'[1]Morts par age (pas par sexe)'!$AA$5</f>
        <v>20852</v>
      </c>
      <c r="F11" s="13">
        <f>'[1]Morts par age (pas par sexe)'!$Z$5</f>
        <v>11653</v>
      </c>
      <c r="G11" s="48">
        <f>F11/E11</f>
        <v>0.5588432764243239</v>
      </c>
      <c r="H11" s="13">
        <v>2531</v>
      </c>
      <c r="I11" s="6">
        <v>9317</v>
      </c>
      <c r="J11" s="9">
        <f t="shared" si="1"/>
        <v>27.16539658688419</v>
      </c>
      <c r="K11" s="22">
        <f>I11/F11</f>
        <v>0.799536600017163</v>
      </c>
    </row>
    <row r="12" spans="1:11" ht="21.75" customHeight="1">
      <c r="A12" s="10">
        <v>1822</v>
      </c>
      <c r="B12" s="13">
        <v>13317</v>
      </c>
      <c r="C12" s="13">
        <v>3965</v>
      </c>
      <c r="D12" s="9">
        <f t="shared" si="0"/>
        <v>29.773973117068408</v>
      </c>
      <c r="E12" s="13">
        <f>'[1]Morts par age (pas par sexe)'!$AA$10</f>
        <v>22988</v>
      </c>
      <c r="F12" s="13">
        <f>'[1]Morts par age (pas par sexe)'!$Z$10</f>
        <v>13060</v>
      </c>
      <c r="G12" s="48">
        <f aca="true" t="shared" si="2" ref="G12:G26">F12/E12</f>
        <v>0.5681224986949713</v>
      </c>
      <c r="H12" s="13">
        <v>3102</v>
      </c>
      <c r="I12" s="6">
        <v>10585</v>
      </c>
      <c r="J12" s="9">
        <f t="shared" si="1"/>
        <v>29.30562116202173</v>
      </c>
      <c r="K12" s="22">
        <f aca="true" t="shared" si="3" ref="K12:K26">I12/F12</f>
        <v>0.8104900459418071</v>
      </c>
    </row>
    <row r="13" spans="1:11" ht="21.75" customHeight="1">
      <c r="A13" s="10">
        <v>1827</v>
      </c>
      <c r="B13" s="13">
        <v>14151</v>
      </c>
      <c r="C13" s="13">
        <v>3877</v>
      </c>
      <c r="D13" s="9">
        <f t="shared" si="0"/>
        <v>27.397357077238357</v>
      </c>
      <c r="E13" s="13">
        <f>'[1]Morts par age (pas par sexe)'!$AA$15</f>
        <v>23217</v>
      </c>
      <c r="F13" s="13">
        <f>'[1]Morts par age (pas par sexe)'!$Z$15</f>
        <v>13834</v>
      </c>
      <c r="G13" s="48">
        <f t="shared" si="2"/>
        <v>0.5958564844725848</v>
      </c>
      <c r="H13" s="13">
        <v>2809</v>
      </c>
      <c r="I13" s="6">
        <v>10269</v>
      </c>
      <c r="J13" s="9">
        <f t="shared" si="1"/>
        <v>27.354172752945757</v>
      </c>
      <c r="K13" s="22">
        <f t="shared" si="3"/>
        <v>0.742301575827671</v>
      </c>
    </row>
    <row r="14" spans="1:11" ht="21.75" customHeight="1">
      <c r="A14" s="10">
        <v>1832</v>
      </c>
      <c r="B14" s="13">
        <v>31753</v>
      </c>
      <c r="C14" s="13">
        <v>7087</v>
      </c>
      <c r="D14" s="9">
        <f t="shared" si="0"/>
        <v>22.319150946367273</v>
      </c>
      <c r="E14" s="13">
        <f>'[1]Morts par age (pas par sexe)'!$AA$20</f>
        <v>44090</v>
      </c>
      <c r="F14" s="13">
        <f>'[1]Morts par age (pas par sexe)'!$Z$20</f>
        <v>31380</v>
      </c>
      <c r="G14" s="48">
        <f t="shared" si="2"/>
        <v>0.7117260149693808</v>
      </c>
      <c r="H14" s="13">
        <v>5288</v>
      </c>
      <c r="I14" s="6">
        <v>23897</v>
      </c>
      <c r="J14" s="9">
        <f t="shared" si="1"/>
        <v>22.128300623509226</v>
      </c>
      <c r="K14" s="22">
        <f t="shared" si="3"/>
        <v>0.7615360101975781</v>
      </c>
    </row>
    <row r="15" spans="1:11" ht="21.75" customHeight="1">
      <c r="A15" s="10">
        <v>1837</v>
      </c>
      <c r="B15" s="13">
        <v>16902</v>
      </c>
      <c r="C15" s="13">
        <v>4922</v>
      </c>
      <c r="D15" s="9">
        <f t="shared" si="0"/>
        <v>29.120814104839663</v>
      </c>
      <c r="E15" s="13">
        <f>'[1]Morts par age (pas par sexe)'!$AA$25</f>
        <v>27814</v>
      </c>
      <c r="F15" s="13">
        <f>'[1]Morts par age (pas par sexe)'!$Z$25</f>
        <v>16582</v>
      </c>
      <c r="G15" s="48">
        <f t="shared" si="2"/>
        <v>0.5961745883368088</v>
      </c>
      <c r="H15" s="13">
        <v>4150</v>
      </c>
      <c r="I15" s="6">
        <v>14053</v>
      </c>
      <c r="J15" s="9">
        <f t="shared" si="1"/>
        <v>29.53106098341991</v>
      </c>
      <c r="K15" s="22">
        <f t="shared" si="3"/>
        <v>0.847485224942709</v>
      </c>
    </row>
    <row r="16" spans="1:11" ht="21.75" customHeight="1">
      <c r="A16" s="10">
        <v>1842</v>
      </c>
      <c r="B16" s="6"/>
      <c r="C16" s="13"/>
      <c r="D16" s="9"/>
      <c r="E16" s="13">
        <f>'[1]Morts par age (pas par sexe)'!$AA$30</f>
        <v>28225</v>
      </c>
      <c r="F16" s="13">
        <f>'[1]Morts par age (pas par sexe)'!$Z$30</f>
        <v>16936</v>
      </c>
      <c r="G16" s="48">
        <f t="shared" si="2"/>
        <v>0.6000354295837024</v>
      </c>
      <c r="H16" s="13">
        <v>3591</v>
      </c>
      <c r="I16" s="6">
        <v>13434</v>
      </c>
      <c r="J16" s="9">
        <f t="shared" si="1"/>
        <v>26.730683340777134</v>
      </c>
      <c r="K16" s="22">
        <f t="shared" si="3"/>
        <v>0.793221539914974</v>
      </c>
    </row>
    <row r="17" spans="1:11" ht="21.75" customHeight="1">
      <c r="A17" s="10">
        <v>1847</v>
      </c>
      <c r="B17" s="13">
        <v>18169</v>
      </c>
      <c r="C17" s="13">
        <v>4814</v>
      </c>
      <c r="D17" s="9">
        <f>100*C17/B17</f>
        <v>26.495679454015082</v>
      </c>
      <c r="E17" s="13">
        <f>'[1]Morts par age (pas par sexe)'!$AA$35</f>
        <v>30582</v>
      </c>
      <c r="F17" s="13">
        <f>'[1]Morts par age (pas par sexe)'!$Z$35</f>
        <v>17831</v>
      </c>
      <c r="G17" s="48">
        <f t="shared" si="2"/>
        <v>0.5830553920606893</v>
      </c>
      <c r="H17" s="13">
        <v>3788</v>
      </c>
      <c r="I17" s="6">
        <v>14018</v>
      </c>
      <c r="J17" s="9">
        <f t="shared" si="1"/>
        <v>27.02239977172207</v>
      </c>
      <c r="K17" s="22">
        <f t="shared" si="3"/>
        <v>0.7861589366833044</v>
      </c>
    </row>
    <row r="18" spans="1:11" ht="21.75" customHeight="1">
      <c r="A18" s="10">
        <v>1852</v>
      </c>
      <c r="B18" s="13"/>
      <c r="C18" s="13"/>
      <c r="D18" s="9"/>
      <c r="E18" s="13">
        <f>'[1]Morts par age (pas par sexe)'!$AA$40</f>
        <v>27566</v>
      </c>
      <c r="F18" s="13">
        <f>'[1]Morts par age (pas par sexe)'!$Z$40</f>
        <v>16577</v>
      </c>
      <c r="G18" s="48">
        <f t="shared" si="2"/>
        <v>0.6013567438148444</v>
      </c>
      <c r="H18" s="13">
        <v>3767</v>
      </c>
      <c r="I18" s="6">
        <v>11711</v>
      </c>
      <c r="J18" s="9">
        <f t="shared" si="1"/>
        <v>32.16633933908291</v>
      </c>
      <c r="K18" s="22">
        <f t="shared" si="3"/>
        <v>0.7064607588827894</v>
      </c>
    </row>
    <row r="19" spans="1:11" ht="21.75" customHeight="1">
      <c r="A19" s="10">
        <v>1857</v>
      </c>
      <c r="B19" s="13">
        <v>19248</v>
      </c>
      <c r="C19" s="13">
        <v>6048</v>
      </c>
      <c r="D19" s="9">
        <f>100*C19/B19</f>
        <v>31.4214463840399</v>
      </c>
      <c r="E19" s="13">
        <f>'[1]Morts par age (pas par sexe)'!$AA$45</f>
        <v>32909</v>
      </c>
      <c r="F19" s="13">
        <f>'[1]Morts par age (pas par sexe)'!$Z$45</f>
        <v>18906</v>
      </c>
      <c r="G19" s="48">
        <f t="shared" si="2"/>
        <v>0.5744932997052478</v>
      </c>
      <c r="H19" s="13">
        <v>4299</v>
      </c>
      <c r="I19" s="6">
        <v>13513</v>
      </c>
      <c r="J19" s="9">
        <f t="shared" si="1"/>
        <v>31.81380892473914</v>
      </c>
      <c r="K19" s="22">
        <f t="shared" si="3"/>
        <v>0.7147466412779012</v>
      </c>
    </row>
    <row r="20" spans="1:11" ht="21.75" customHeight="1">
      <c r="A20" s="10">
        <v>1862</v>
      </c>
      <c r="C20" s="13"/>
      <c r="D20" s="9"/>
      <c r="E20" s="13">
        <f>'[1]Morts par age (pas par sexe)'!$AA$50</f>
        <v>42098</v>
      </c>
      <c r="F20" s="13">
        <f>'[1]Morts par age (pas par sexe)'!$Z$50</f>
        <v>24531</v>
      </c>
      <c r="G20" s="48">
        <f t="shared" si="2"/>
        <v>0.582711767779942</v>
      </c>
      <c r="H20" s="13">
        <v>5192</v>
      </c>
      <c r="I20" s="6">
        <v>17775</v>
      </c>
      <c r="J20" s="9">
        <f t="shared" si="1"/>
        <v>29.209563994374122</v>
      </c>
      <c r="K20" s="22">
        <f t="shared" si="3"/>
        <v>0.7245933716521952</v>
      </c>
    </row>
    <row r="21" spans="1:11" ht="21.75" customHeight="1">
      <c r="A21" s="10">
        <v>1867</v>
      </c>
      <c r="B21" s="13">
        <v>26844</v>
      </c>
      <c r="C21" s="13">
        <v>7370</v>
      </c>
      <c r="D21" s="9">
        <f>100*C21/B21</f>
        <v>27.454924750409774</v>
      </c>
      <c r="E21" s="13">
        <f>'[1]Morts par age (pas par sexe)'!$AA$55</f>
        <v>44559</v>
      </c>
      <c r="F21" s="13">
        <f>'[1]Morts par age (pas par sexe)'!$Z$55</f>
        <v>27988</v>
      </c>
      <c r="G21" s="48">
        <f t="shared" si="2"/>
        <v>0.6281110437846451</v>
      </c>
      <c r="H21" s="13">
        <v>5456</v>
      </c>
      <c r="I21" s="6">
        <v>20447</v>
      </c>
      <c r="J21" s="9">
        <f t="shared" si="1"/>
        <v>26.68362106910549</v>
      </c>
      <c r="K21" s="22">
        <f t="shared" si="3"/>
        <v>0.7305630984707732</v>
      </c>
    </row>
    <row r="22" spans="1:11" ht="21.75" customHeight="1">
      <c r="A22" s="10">
        <v>1877</v>
      </c>
      <c r="B22" s="13">
        <v>28777</v>
      </c>
      <c r="C22" s="13">
        <v>8245</v>
      </c>
      <c r="D22" s="9">
        <f>100*C22/B22</f>
        <v>28.651353511484867</v>
      </c>
      <c r="E22" s="13">
        <f>'[1]Morts par age (pas par sexe)'!$AA$65</f>
        <v>47503</v>
      </c>
      <c r="F22" s="13">
        <f>'[1]Morts par age (pas par sexe)'!$Z$65</f>
        <v>28771</v>
      </c>
      <c r="G22" s="48">
        <f t="shared" si="2"/>
        <v>0.6056670105045997</v>
      </c>
      <c r="H22" s="13">
        <v>5455</v>
      </c>
      <c r="I22" s="6">
        <v>18608</v>
      </c>
      <c r="J22" s="9">
        <f t="shared" si="1"/>
        <v>29.315348237317284</v>
      </c>
      <c r="K22" s="22">
        <f t="shared" si="3"/>
        <v>0.6467623648813041</v>
      </c>
    </row>
    <row r="23" spans="1:11" ht="21.75" customHeight="1">
      <c r="A23" s="10">
        <v>1887</v>
      </c>
      <c r="B23" s="13">
        <v>34411</v>
      </c>
      <c r="C23" s="13">
        <v>9815</v>
      </c>
      <c r="D23" s="9">
        <f>100*C23/B23</f>
        <v>28.522856063468076</v>
      </c>
      <c r="E23" s="13">
        <f>'[1]Morts par age (pas par sexe)'!$AA$75</f>
        <v>52652</v>
      </c>
      <c r="F23" s="13">
        <f>'[1]Morts par age (pas par sexe)'!$Z$75</f>
        <v>34226</v>
      </c>
      <c r="G23" s="48">
        <f t="shared" si="2"/>
        <v>0.6500417837878903</v>
      </c>
      <c r="H23" s="13">
        <v>6266</v>
      </c>
      <c r="I23" s="6">
        <v>20876</v>
      </c>
      <c r="J23" s="9">
        <f t="shared" si="1"/>
        <v>30.015328607012837</v>
      </c>
      <c r="K23" s="22">
        <f t="shared" si="3"/>
        <v>0.6099456553497341</v>
      </c>
    </row>
    <row r="24" spans="1:11" ht="21.75" customHeight="1">
      <c r="A24" s="10">
        <v>1902</v>
      </c>
      <c r="B24" s="13">
        <v>36366</v>
      </c>
      <c r="C24" s="13">
        <v>9830</v>
      </c>
      <c r="D24" s="9">
        <f>100*C24/B24</f>
        <v>27.030743001704888</v>
      </c>
      <c r="E24" s="13">
        <f>'[1]Morts par age (pas par sexe)'!$AA$90</f>
        <v>48969</v>
      </c>
      <c r="F24" s="13">
        <f>'[1]Morts par age (pas par sexe)'!$Z$90</f>
        <v>36265</v>
      </c>
      <c r="G24" s="48">
        <f t="shared" si="2"/>
        <v>0.740570565051359</v>
      </c>
      <c r="H24" s="13">
        <v>7459</v>
      </c>
      <c r="I24" s="6">
        <v>26335</v>
      </c>
      <c r="J24" s="9">
        <f t="shared" si="1"/>
        <v>28.323523827605847</v>
      </c>
      <c r="K24" s="22">
        <f t="shared" si="3"/>
        <v>0.7261822694057631</v>
      </c>
    </row>
    <row r="25" spans="1:11" ht="21.75" customHeight="1">
      <c r="A25" s="10">
        <v>1912</v>
      </c>
      <c r="B25" s="13">
        <v>35677</v>
      </c>
      <c r="C25" s="13">
        <v>11927</v>
      </c>
      <c r="D25" s="9">
        <f>100*C25/B25</f>
        <v>33.43050144350702</v>
      </c>
      <c r="E25" s="13">
        <f>'[1]Morts par age (pas par sexe)'!$AA$100</f>
        <v>47058</v>
      </c>
      <c r="F25" s="13">
        <f>'[1]Morts par age (pas par sexe)'!$Z$100</f>
        <v>36680</v>
      </c>
      <c r="G25" s="48">
        <f t="shared" si="2"/>
        <v>0.7794636406137108</v>
      </c>
      <c r="H25" s="13">
        <v>8419</v>
      </c>
      <c r="I25" s="6">
        <v>29156</v>
      </c>
      <c r="J25" s="9">
        <f t="shared" si="1"/>
        <v>28.875703114281794</v>
      </c>
      <c r="K25" s="22">
        <f t="shared" si="3"/>
        <v>0.7948745910577971</v>
      </c>
    </row>
    <row r="26" spans="1:11" ht="21.75" customHeight="1">
      <c r="A26" s="7" t="s">
        <v>17</v>
      </c>
      <c r="B26" s="6">
        <f>SUM(B9:B25)</f>
        <v>310935.2761077448</v>
      </c>
      <c r="C26" s="6">
        <f>SUM(C9:C25)</f>
        <v>88723</v>
      </c>
      <c r="D26" s="48">
        <f>C26/B26</f>
        <v>0.2853423423376891</v>
      </c>
      <c r="E26" s="6">
        <f>SUM(E9:E25)</f>
        <v>541082</v>
      </c>
      <c r="F26" s="6">
        <f>SUM(F9:F25)</f>
        <v>345220</v>
      </c>
      <c r="G26" s="48">
        <f t="shared" si="2"/>
        <v>0.6380178974721022</v>
      </c>
      <c r="H26" s="6">
        <f>SUM(H9:H25)</f>
        <v>76261</v>
      </c>
      <c r="I26" s="6">
        <f>SUM(I9:I25)</f>
        <v>268457</v>
      </c>
      <c r="J26" s="9">
        <f t="shared" si="1"/>
        <v>28.407156453361246</v>
      </c>
      <c r="K26" s="22">
        <f t="shared" si="3"/>
        <v>0.7776403452870633</v>
      </c>
    </row>
    <row r="27" spans="4:7" ht="15">
      <c r="D27" s="8"/>
      <c r="E27" s="8"/>
      <c r="F27" s="8"/>
      <c r="G27" s="8"/>
    </row>
    <row r="28" spans="1:7" ht="15">
      <c r="A28" s="60" t="s">
        <v>79</v>
      </c>
      <c r="B28" s="61"/>
      <c r="C28" s="61"/>
      <c r="D28" s="8"/>
      <c r="E28" s="8"/>
      <c r="F28" s="8"/>
      <c r="G28" s="8"/>
    </row>
    <row r="29" spans="1:10" ht="15">
      <c r="A29" s="58" t="s">
        <v>22</v>
      </c>
      <c r="B29" s="59"/>
      <c r="C29" s="59"/>
      <c r="D29" s="59"/>
      <c r="E29" s="59"/>
      <c r="F29" s="59"/>
      <c r="G29" s="59"/>
      <c r="H29" s="59"/>
      <c r="I29" s="59"/>
      <c r="J29" s="59"/>
    </row>
    <row r="30" spans="1:10" ht="15">
      <c r="A30" s="62" t="s">
        <v>80</v>
      </c>
      <c r="B30" s="63"/>
      <c r="C30" s="63"/>
      <c r="D30" s="63"/>
      <c r="E30" s="63"/>
      <c r="F30" s="63"/>
      <c r="G30" s="63"/>
      <c r="H30" s="63"/>
      <c r="I30" s="63"/>
      <c r="J30" s="63"/>
    </row>
    <row r="31" spans="1:10" ht="15">
      <c r="A31" s="58" t="s">
        <v>81</v>
      </c>
      <c r="B31" s="59"/>
      <c r="C31" s="59"/>
      <c r="D31" s="59"/>
      <c r="E31" s="59"/>
      <c r="F31" s="59"/>
      <c r="G31" s="59"/>
      <c r="H31" s="59"/>
      <c r="I31" s="59"/>
      <c r="J31" s="59"/>
    </row>
    <row r="32" spans="1:10" ht="15">
      <c r="A32" s="58" t="s">
        <v>78</v>
      </c>
      <c r="B32" s="59"/>
      <c r="C32" s="59"/>
      <c r="D32" s="59"/>
      <c r="E32" s="59"/>
      <c r="F32" s="59"/>
      <c r="G32" s="59"/>
      <c r="H32" s="59"/>
      <c r="I32" s="59"/>
      <c r="J32" s="59"/>
    </row>
    <row r="33" spans="1:11" ht="18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7"/>
    </row>
    <row r="34" spans="1:11" ht="18">
      <c r="A34" s="55"/>
      <c r="B34" s="56"/>
      <c r="C34" s="56"/>
      <c r="D34" s="56"/>
      <c r="E34" s="56"/>
      <c r="F34" s="56"/>
      <c r="G34" s="56"/>
      <c r="H34" s="56"/>
      <c r="I34" s="56"/>
      <c r="J34" s="56"/>
      <c r="K34" s="57"/>
    </row>
    <row r="35" spans="1:11" ht="18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7"/>
    </row>
    <row r="36" spans="1:11" ht="18">
      <c r="A36" s="55"/>
      <c r="B36" s="56"/>
      <c r="C36" s="56"/>
      <c r="D36" s="56"/>
      <c r="E36" s="56"/>
      <c r="F36" s="56"/>
      <c r="G36" s="56"/>
      <c r="H36" s="56"/>
      <c r="I36" s="56"/>
      <c r="J36" s="56"/>
      <c r="K36" s="57"/>
    </row>
    <row r="37" spans="1:8" ht="18">
      <c r="A37" s="53"/>
      <c r="B37" s="54"/>
      <c r="C37" s="54"/>
      <c r="D37" s="54"/>
      <c r="E37" s="54"/>
      <c r="F37" s="54"/>
      <c r="G37" s="54"/>
      <c r="H37" s="54"/>
    </row>
    <row r="38" spans="1:8" ht="18">
      <c r="A38" s="53"/>
      <c r="B38" s="54"/>
      <c r="C38" s="54"/>
      <c r="D38" s="54"/>
      <c r="E38" s="54"/>
      <c r="F38" s="54"/>
      <c r="G38" s="54"/>
      <c r="H38" s="54"/>
    </row>
    <row r="39" spans="1:8" ht="18">
      <c r="A39" s="53"/>
      <c r="B39" s="54"/>
      <c r="C39" s="54"/>
      <c r="D39" s="54"/>
      <c r="E39" s="54"/>
      <c r="F39" s="54"/>
      <c r="G39" s="54"/>
      <c r="H39" s="54"/>
    </row>
    <row r="40" spans="1:8" ht="18">
      <c r="A40" s="53"/>
      <c r="B40" s="54"/>
      <c r="C40" s="54"/>
      <c r="D40" s="54"/>
      <c r="E40" s="54"/>
      <c r="F40" s="54"/>
      <c r="G40" s="54"/>
      <c r="H40" s="54"/>
    </row>
  </sheetData>
  <mergeCells count="18">
    <mergeCell ref="B5:E5"/>
    <mergeCell ref="B6:D6"/>
    <mergeCell ref="A3:K3"/>
    <mergeCell ref="E6:G6"/>
    <mergeCell ref="H6:K6"/>
    <mergeCell ref="A28:C28"/>
    <mergeCell ref="A29:J29"/>
    <mergeCell ref="A30:J30"/>
    <mergeCell ref="A31:J31"/>
    <mergeCell ref="A32:J32"/>
    <mergeCell ref="A33:K33"/>
    <mergeCell ref="A34:K34"/>
    <mergeCell ref="A35:K35"/>
    <mergeCell ref="A40:H40"/>
    <mergeCell ref="A36:K36"/>
    <mergeCell ref="A37:H37"/>
    <mergeCell ref="A38:H38"/>
    <mergeCell ref="A39:H3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7"/>
  <sheetViews>
    <sheetView workbookViewId="0" topLeftCell="A1">
      <selection activeCell="A1" sqref="A1"/>
    </sheetView>
  </sheetViews>
  <sheetFormatPr defaultColWidth="11.5546875" defaultRowHeight="15"/>
  <cols>
    <col min="1" max="52" width="12.77734375" style="0" customWidth="1"/>
    <col min="53" max="16384" width="8.88671875" style="0" customWidth="1"/>
  </cols>
  <sheetData>
    <row r="1" spans="1:7" ht="15">
      <c r="A1" s="18" t="s">
        <v>89</v>
      </c>
      <c r="B1" s="19"/>
      <c r="C1" s="19"/>
      <c r="D1" s="19"/>
      <c r="E1" s="19"/>
      <c r="F1" s="19"/>
      <c r="G1" s="19"/>
    </row>
    <row r="2" spans="1:7" ht="15">
      <c r="A2" s="19"/>
      <c r="B2" s="19"/>
      <c r="C2" s="19"/>
      <c r="D2" s="19"/>
      <c r="E2" s="19"/>
      <c r="F2" s="19"/>
      <c r="G2" s="19"/>
    </row>
    <row r="3" spans="1:7" ht="15">
      <c r="A3" s="20" t="s">
        <v>83</v>
      </c>
      <c r="B3" s="20"/>
      <c r="C3" s="20"/>
      <c r="D3" s="20"/>
      <c r="E3" s="20"/>
      <c r="F3" s="20"/>
      <c r="G3" s="20"/>
    </row>
    <row r="4" spans="1:7" ht="15">
      <c r="A4" s="20"/>
      <c r="B4" s="20"/>
      <c r="C4" s="20"/>
      <c r="D4" s="20"/>
      <c r="E4" s="20"/>
      <c r="F4" s="20"/>
      <c r="G4" s="20"/>
    </row>
    <row r="5" spans="1:7" ht="15">
      <c r="A5" s="20"/>
      <c r="B5" s="20"/>
      <c r="C5" s="20"/>
      <c r="D5" s="20"/>
      <c r="E5" s="20"/>
      <c r="F5" s="20"/>
      <c r="G5" s="20"/>
    </row>
    <row r="6" spans="1:7" ht="15">
      <c r="A6" s="20"/>
      <c r="B6" s="20"/>
      <c r="C6" s="20"/>
      <c r="D6" s="20"/>
      <c r="E6" s="20"/>
      <c r="F6" s="20"/>
      <c r="G6" s="20"/>
    </row>
    <row r="7" spans="1:3" ht="15">
      <c r="A7" s="23"/>
      <c r="C7" s="23"/>
    </row>
    <row r="8" spans="1:9" ht="39.75" customHeight="1">
      <c r="A8" s="27" t="s">
        <v>34</v>
      </c>
      <c r="B8" s="26">
        <v>20</v>
      </c>
      <c r="C8" s="26">
        <v>30</v>
      </c>
      <c r="D8" s="26">
        <v>40</v>
      </c>
      <c r="E8" s="26">
        <v>50</v>
      </c>
      <c r="F8" s="26">
        <v>60</v>
      </c>
      <c r="G8" s="26">
        <v>70</v>
      </c>
      <c r="H8" s="26" t="s">
        <v>33</v>
      </c>
      <c r="I8" t="s">
        <v>84</v>
      </c>
    </row>
    <row r="9" spans="1:11" ht="18">
      <c r="A9" s="10">
        <v>1807</v>
      </c>
      <c r="B9" s="24">
        <f>K10</f>
        <v>697.652</v>
      </c>
      <c r="C9" s="24">
        <f>K11</f>
        <v>3090.201</v>
      </c>
      <c r="D9" s="24">
        <f>K12</f>
        <v>5781.8</v>
      </c>
      <c r="E9" s="24">
        <f>K13</f>
        <v>6407.778</v>
      </c>
      <c r="F9" s="24">
        <f>K14</f>
        <v>4497.816</v>
      </c>
      <c r="G9" s="24">
        <f>K15</f>
        <v>6607.239</v>
      </c>
      <c r="H9" s="24">
        <f>K16</f>
        <v>8787.655</v>
      </c>
      <c r="I9" t="s">
        <v>85</v>
      </c>
      <c r="J9" t="s">
        <v>86</v>
      </c>
      <c r="K9" t="s">
        <v>87</v>
      </c>
    </row>
    <row r="10" spans="1:11" ht="18">
      <c r="A10" s="10">
        <v>1812</v>
      </c>
      <c r="B10" s="24">
        <f>K17</f>
        <v>629.0669</v>
      </c>
      <c r="C10" s="24">
        <f>K18</f>
        <v>3632.516</v>
      </c>
      <c r="D10" s="24">
        <f>K19</f>
        <v>4876.378</v>
      </c>
      <c r="E10" s="24">
        <f>K20</f>
        <v>5698.166</v>
      </c>
      <c r="F10" s="24">
        <f>K21</f>
        <v>5764.351</v>
      </c>
      <c r="G10" s="24">
        <f>K22</f>
        <v>6538.171</v>
      </c>
      <c r="H10" s="24">
        <f>K23</f>
        <v>14375.92</v>
      </c>
      <c r="I10">
        <v>1807</v>
      </c>
      <c r="J10">
        <v>20</v>
      </c>
      <c r="K10">
        <v>697.652</v>
      </c>
    </row>
    <row r="11" spans="1:11" ht="18">
      <c r="A11" s="10">
        <v>1817</v>
      </c>
      <c r="B11" s="24">
        <f>K24</f>
        <v>1342.349</v>
      </c>
      <c r="C11" s="24">
        <f>K25</f>
        <v>2423.681</v>
      </c>
      <c r="D11" s="24">
        <f>K26</f>
        <v>3393.233</v>
      </c>
      <c r="E11" s="24">
        <f>K27</f>
        <v>13067.15</v>
      </c>
      <c r="F11" s="24">
        <f>K28</f>
        <v>7032.707</v>
      </c>
      <c r="G11" s="24">
        <f>K29</f>
        <v>7733.638</v>
      </c>
      <c r="H11" s="24">
        <f>K30</f>
        <v>8410.926</v>
      </c>
      <c r="I11">
        <v>1807</v>
      </c>
      <c r="J11">
        <v>30</v>
      </c>
      <c r="K11">
        <v>3090.201</v>
      </c>
    </row>
    <row r="12" spans="1:11" ht="18">
      <c r="A12" s="10">
        <v>1822</v>
      </c>
      <c r="B12" s="24">
        <f>K31</f>
        <v>2500.341</v>
      </c>
      <c r="C12" s="24">
        <f>K32</f>
        <v>4554.382</v>
      </c>
      <c r="D12" s="24">
        <f>K33</f>
        <v>7255.125</v>
      </c>
      <c r="E12" s="24">
        <f>K34</f>
        <v>13902.59</v>
      </c>
      <c r="F12" s="24">
        <f>K35</f>
        <v>14001.37</v>
      </c>
      <c r="G12" s="24">
        <f>K36</f>
        <v>8582.588</v>
      </c>
      <c r="H12" s="24">
        <f>K37</f>
        <v>15017.74</v>
      </c>
      <c r="I12">
        <v>1807</v>
      </c>
      <c r="J12">
        <v>40</v>
      </c>
      <c r="K12">
        <v>5781.8</v>
      </c>
    </row>
    <row r="13" spans="1:11" ht="18">
      <c r="A13" s="10">
        <v>1827</v>
      </c>
      <c r="B13" s="24">
        <f>K38</f>
        <v>1910.557</v>
      </c>
      <c r="C13" s="24">
        <f>K39</f>
        <v>5428.037</v>
      </c>
      <c r="D13" s="24">
        <f>K40</f>
        <v>5848.041</v>
      </c>
      <c r="E13" s="24">
        <f>K41</f>
        <v>13337.72</v>
      </c>
      <c r="F13" s="24">
        <f>K42</f>
        <v>11413.01</v>
      </c>
      <c r="G13" s="24">
        <f>K43</f>
        <v>12369.5</v>
      </c>
      <c r="H13" s="24">
        <f>K44</f>
        <v>10795.41</v>
      </c>
      <c r="I13">
        <v>1807</v>
      </c>
      <c r="J13">
        <v>50</v>
      </c>
      <c r="K13">
        <v>6407.778</v>
      </c>
    </row>
    <row r="14" spans="1:11" ht="18">
      <c r="A14" s="10">
        <v>1832</v>
      </c>
      <c r="B14" s="24">
        <f>K45</f>
        <v>2219.625</v>
      </c>
      <c r="C14" s="24">
        <f>K46</f>
        <v>4929.729</v>
      </c>
      <c r="D14" s="24">
        <f>K47</f>
        <v>5892.008</v>
      </c>
      <c r="E14" s="24">
        <f>K48</f>
        <v>7891.365</v>
      </c>
      <c r="F14" s="24">
        <f>K49</f>
        <v>9392.233</v>
      </c>
      <c r="G14" s="24">
        <f>K50</f>
        <v>8311.401</v>
      </c>
      <c r="H14" s="24">
        <f>K51</f>
        <v>12275.04</v>
      </c>
      <c r="I14">
        <v>1807</v>
      </c>
      <c r="J14">
        <v>60</v>
      </c>
      <c r="K14">
        <v>4497.816</v>
      </c>
    </row>
    <row r="15" spans="1:11" ht="18">
      <c r="A15" s="10">
        <v>1837</v>
      </c>
      <c r="B15" s="24">
        <f>K52</f>
        <v>2084.787</v>
      </c>
      <c r="C15" s="24">
        <f>K53</f>
        <v>4800.286</v>
      </c>
      <c r="D15" s="24">
        <f>K54</f>
        <v>8251.652</v>
      </c>
      <c r="E15" s="24">
        <f>K55</f>
        <v>9634.917</v>
      </c>
      <c r="F15" s="24">
        <f>K56</f>
        <v>12809.42</v>
      </c>
      <c r="G15" s="24">
        <f>K57</f>
        <v>13635.71</v>
      </c>
      <c r="H15" s="24">
        <f>K58</f>
        <v>17472.91</v>
      </c>
      <c r="I15">
        <v>1807</v>
      </c>
      <c r="J15">
        <v>70</v>
      </c>
      <c r="K15">
        <v>6607.239</v>
      </c>
    </row>
    <row r="16" spans="1:11" ht="18">
      <c r="A16" s="10">
        <v>1842</v>
      </c>
      <c r="B16" s="24">
        <f>K59</f>
        <v>1787.253</v>
      </c>
      <c r="C16" s="24">
        <f>K60</f>
        <v>4517.049</v>
      </c>
      <c r="D16" s="24">
        <f>K61</f>
        <v>6435.373</v>
      </c>
      <c r="E16" s="24">
        <f>K62</f>
        <v>12787.93</v>
      </c>
      <c r="F16" s="24">
        <f>K63</f>
        <v>13451.96</v>
      </c>
      <c r="G16" s="24">
        <f>K64</f>
        <v>29919.43</v>
      </c>
      <c r="H16" s="24">
        <f>K65</f>
        <v>26204.08</v>
      </c>
      <c r="I16">
        <v>1807</v>
      </c>
      <c r="J16">
        <v>80</v>
      </c>
      <c r="K16">
        <v>8787.655</v>
      </c>
    </row>
    <row r="17" spans="1:11" ht="18">
      <c r="A17" s="10">
        <v>1847</v>
      </c>
      <c r="B17" s="24">
        <f>K66</f>
        <v>1988.311</v>
      </c>
      <c r="C17" s="24">
        <f>K67</f>
        <v>4911.44</v>
      </c>
      <c r="D17" s="24">
        <f>K68</f>
        <v>7071.879</v>
      </c>
      <c r="E17" s="24">
        <f>K69</f>
        <v>11770.66</v>
      </c>
      <c r="F17" s="24">
        <f>K70</f>
        <v>19231.71</v>
      </c>
      <c r="G17" s="24">
        <f>K71</f>
        <v>24224.03</v>
      </c>
      <c r="H17" s="24">
        <f>K72</f>
        <v>26796.93</v>
      </c>
      <c r="I17">
        <v>1812</v>
      </c>
      <c r="J17">
        <v>20</v>
      </c>
      <c r="K17">
        <v>629.0669</v>
      </c>
    </row>
    <row r="18" spans="1:11" ht="18">
      <c r="A18" s="10">
        <v>1852</v>
      </c>
      <c r="B18" s="24">
        <f>K73</f>
        <v>2513.899</v>
      </c>
      <c r="C18" s="24">
        <f>K74</f>
        <v>3126.126</v>
      </c>
      <c r="D18" s="24">
        <f>K75</f>
        <v>8248.35</v>
      </c>
      <c r="E18" s="24">
        <f>K76</f>
        <v>13472.53</v>
      </c>
      <c r="F18" s="24">
        <f>K77</f>
        <v>29127.82</v>
      </c>
      <c r="G18" s="24">
        <f>K78</f>
        <v>29423.48</v>
      </c>
      <c r="H18" s="24">
        <f>K79</f>
        <v>68831.69</v>
      </c>
      <c r="I18">
        <v>1812</v>
      </c>
      <c r="J18">
        <v>30</v>
      </c>
      <c r="K18">
        <v>3632.516</v>
      </c>
    </row>
    <row r="19" spans="1:11" ht="18">
      <c r="A19" s="10">
        <v>1857</v>
      </c>
      <c r="B19" s="24">
        <f>K80</f>
        <v>2193.536</v>
      </c>
      <c r="C19" s="24">
        <f>K81</f>
        <v>4737.711</v>
      </c>
      <c r="D19" s="24">
        <f>K82</f>
        <v>9245.258</v>
      </c>
      <c r="E19" s="24">
        <f>K83</f>
        <v>21093.32</v>
      </c>
      <c r="F19" s="24">
        <f>K84</f>
        <v>26163.43</v>
      </c>
      <c r="G19" s="24">
        <f>K85</f>
        <v>27046.57</v>
      </c>
      <c r="H19" s="24">
        <f>K86</f>
        <v>53564.58</v>
      </c>
      <c r="I19">
        <v>1812</v>
      </c>
      <c r="J19">
        <v>40</v>
      </c>
      <c r="K19">
        <v>4876.378</v>
      </c>
    </row>
    <row r="20" spans="1:11" ht="18">
      <c r="A20" s="10">
        <v>1862</v>
      </c>
      <c r="B20" s="24">
        <f>K87</f>
        <v>2568.953</v>
      </c>
      <c r="C20" s="24">
        <f>K88</f>
        <v>4679.644</v>
      </c>
      <c r="D20" s="24">
        <f>K89</f>
        <v>9564.746</v>
      </c>
      <c r="E20" s="24">
        <f>K90</f>
        <v>20050.38</v>
      </c>
      <c r="F20" s="24">
        <f>K91</f>
        <v>26164.13</v>
      </c>
      <c r="G20" s="24">
        <f>K92</f>
        <v>36685.61</v>
      </c>
      <c r="H20" s="24">
        <f>K93</f>
        <v>35700.8</v>
      </c>
      <c r="I20" s="35">
        <v>1812</v>
      </c>
      <c r="J20">
        <v>50</v>
      </c>
      <c r="K20">
        <v>5698.166</v>
      </c>
    </row>
    <row r="21" spans="1:11" ht="18">
      <c r="A21" s="10">
        <v>1867</v>
      </c>
      <c r="B21" s="24">
        <f>K94</f>
        <v>3599.983</v>
      </c>
      <c r="C21" s="24">
        <f>K95</f>
        <v>4053.44</v>
      </c>
      <c r="D21" s="24">
        <f>K96</f>
        <v>9287.12</v>
      </c>
      <c r="E21" s="24">
        <f>K97</f>
        <v>14608.23</v>
      </c>
      <c r="F21" s="24">
        <f>K98</f>
        <v>29121.13</v>
      </c>
      <c r="G21" s="24">
        <f>K99</f>
        <v>37140.97</v>
      </c>
      <c r="H21" s="24">
        <f>K100</f>
        <v>52247.96</v>
      </c>
      <c r="I21" s="35">
        <v>1812</v>
      </c>
      <c r="J21">
        <v>60</v>
      </c>
      <c r="K21">
        <v>5764.351</v>
      </c>
    </row>
    <row r="22" spans="1:11" ht="18">
      <c r="A22" s="10">
        <v>1877</v>
      </c>
      <c r="B22" s="24">
        <f>K101</f>
        <v>4387.581</v>
      </c>
      <c r="C22" s="24">
        <f>K102</f>
        <v>10269.92</v>
      </c>
      <c r="D22" s="24">
        <f>K103</f>
        <v>11484.24</v>
      </c>
      <c r="E22" s="24">
        <f>K104</f>
        <v>20480.1</v>
      </c>
      <c r="F22" s="24">
        <f>K105</f>
        <v>41675.61</v>
      </c>
      <c r="G22" s="24">
        <f>K106</f>
        <v>63029.56</v>
      </c>
      <c r="H22" s="24">
        <f>K107</f>
        <v>112496.6</v>
      </c>
      <c r="I22" s="35">
        <v>1812</v>
      </c>
      <c r="J22">
        <v>70</v>
      </c>
      <c r="K22">
        <v>6538.171</v>
      </c>
    </row>
    <row r="23" spans="1:11" ht="18">
      <c r="A23" s="10">
        <v>1887</v>
      </c>
      <c r="B23" s="24">
        <f>K108</f>
        <v>4367.695</v>
      </c>
      <c r="C23" s="24">
        <f>K109</f>
        <v>5671.783</v>
      </c>
      <c r="D23" s="24">
        <f>K110</f>
        <v>14161.85</v>
      </c>
      <c r="E23" s="24">
        <f>K111</f>
        <v>27023.14</v>
      </c>
      <c r="F23" s="24">
        <f>K112</f>
        <v>42688.86</v>
      </c>
      <c r="G23" s="24">
        <f>K113</f>
        <v>76468.02</v>
      </c>
      <c r="H23" s="24">
        <f>K114</f>
        <v>125490.3</v>
      </c>
      <c r="I23" s="35">
        <v>1812</v>
      </c>
      <c r="J23">
        <v>80</v>
      </c>
      <c r="K23">
        <v>14375.92</v>
      </c>
    </row>
    <row r="24" spans="1:11" ht="18">
      <c r="A24" s="10">
        <v>1902</v>
      </c>
      <c r="B24" s="24">
        <f>K115</f>
        <v>8316.484</v>
      </c>
      <c r="C24" s="24">
        <f>K116</f>
        <v>6973.132</v>
      </c>
      <c r="D24" s="24">
        <f>K117</f>
        <v>15461.66</v>
      </c>
      <c r="E24" s="24">
        <f>K118</f>
        <v>33238.03</v>
      </c>
      <c r="F24" s="24">
        <f>K119</f>
        <v>61511.62</v>
      </c>
      <c r="G24" s="24">
        <f>K120</f>
        <v>81514.84</v>
      </c>
      <c r="H24" s="24">
        <f>K121</f>
        <v>123405.8</v>
      </c>
      <c r="I24" s="35">
        <v>1817</v>
      </c>
      <c r="J24">
        <v>20</v>
      </c>
      <c r="K24">
        <v>1342.349</v>
      </c>
    </row>
    <row r="25" spans="1:11" ht="18">
      <c r="A25" s="10">
        <v>1912</v>
      </c>
      <c r="B25" s="24">
        <f>K122</f>
        <v>3649.868</v>
      </c>
      <c r="C25" s="24">
        <f>K123</f>
        <v>6168.261</v>
      </c>
      <c r="D25" s="24">
        <f>K124</f>
        <v>13597.81</v>
      </c>
      <c r="E25" s="24">
        <f>K125</f>
        <v>27104.54</v>
      </c>
      <c r="F25" s="24">
        <f>K126</f>
        <v>60005.67</v>
      </c>
      <c r="G25" s="24">
        <f>K127</f>
        <v>69722.5</v>
      </c>
      <c r="H25" s="24">
        <f>K128</f>
        <v>95233.6</v>
      </c>
      <c r="I25" s="35">
        <v>1817</v>
      </c>
      <c r="J25">
        <v>30</v>
      </c>
      <c r="K25">
        <v>2423.681</v>
      </c>
    </row>
    <row r="26" spans="9:11" ht="15">
      <c r="I26" s="35">
        <v>1817</v>
      </c>
      <c r="J26">
        <v>40</v>
      </c>
      <c r="K26">
        <v>3393.233</v>
      </c>
    </row>
    <row r="27" spans="1:11" ht="15.75">
      <c r="A27" s="27" t="s">
        <v>35</v>
      </c>
      <c r="B27" s="26">
        <v>20</v>
      </c>
      <c r="C27" s="26">
        <v>30</v>
      </c>
      <c r="D27" s="26">
        <v>40</v>
      </c>
      <c r="E27" s="26">
        <v>50</v>
      </c>
      <c r="F27" s="26">
        <v>60</v>
      </c>
      <c r="G27" s="26">
        <v>70</v>
      </c>
      <c r="H27" s="26" t="s">
        <v>33</v>
      </c>
      <c r="I27">
        <v>1817</v>
      </c>
      <c r="J27">
        <v>50</v>
      </c>
      <c r="K27">
        <v>13067.15</v>
      </c>
    </row>
    <row r="28" spans="1:11" ht="18">
      <c r="A28" s="10">
        <v>1807</v>
      </c>
      <c r="B28" s="24">
        <f aca="true" t="shared" si="0" ref="B28:H28">100*B9/$E9</f>
        <v>10.887580687096214</v>
      </c>
      <c r="C28" s="24">
        <f t="shared" si="0"/>
        <v>48.22578123024861</v>
      </c>
      <c r="D28" s="24">
        <f t="shared" si="0"/>
        <v>90.23096617891568</v>
      </c>
      <c r="E28" s="24">
        <f t="shared" si="0"/>
        <v>100</v>
      </c>
      <c r="F28" s="24">
        <f t="shared" si="0"/>
        <v>70.19306848645505</v>
      </c>
      <c r="G28" s="24">
        <f t="shared" si="0"/>
        <v>103.11279510619748</v>
      </c>
      <c r="H28" s="24">
        <f t="shared" si="0"/>
        <v>137.14044088293946</v>
      </c>
      <c r="I28">
        <v>1817</v>
      </c>
      <c r="J28">
        <v>60</v>
      </c>
      <c r="K28">
        <v>7032.707</v>
      </c>
    </row>
    <row r="29" spans="1:11" ht="18">
      <c r="A29" s="10">
        <v>1812</v>
      </c>
      <c r="B29" s="24">
        <f aca="true" t="shared" si="1" ref="B29:H29">100*B10/$E10</f>
        <v>11.03981351192647</v>
      </c>
      <c r="C29" s="24">
        <f t="shared" si="1"/>
        <v>63.74886235325542</v>
      </c>
      <c r="D29" s="24">
        <f t="shared" si="1"/>
        <v>85.57802633338515</v>
      </c>
      <c r="E29" s="24">
        <f t="shared" si="1"/>
        <v>100</v>
      </c>
      <c r="F29" s="24">
        <f t="shared" si="1"/>
        <v>101.16151407312458</v>
      </c>
      <c r="G29" s="24">
        <f t="shared" si="1"/>
        <v>114.74167302251286</v>
      </c>
      <c r="H29" s="24">
        <f t="shared" si="1"/>
        <v>252.29029831703744</v>
      </c>
      <c r="I29">
        <v>1817</v>
      </c>
      <c r="J29">
        <v>70</v>
      </c>
      <c r="K29">
        <v>7733.638</v>
      </c>
    </row>
    <row r="30" spans="1:11" ht="18">
      <c r="A30" s="10">
        <v>1817</v>
      </c>
      <c r="B30" s="24">
        <f aca="true" t="shared" si="2" ref="B30:H30">100*B11/$E11</f>
        <v>10.27269909658954</v>
      </c>
      <c r="C30" s="24">
        <f t="shared" si="2"/>
        <v>18.54789299885591</v>
      </c>
      <c r="D30" s="24">
        <f t="shared" si="2"/>
        <v>25.967659359539002</v>
      </c>
      <c r="E30" s="24">
        <f t="shared" si="2"/>
        <v>100</v>
      </c>
      <c r="F30" s="24">
        <f t="shared" si="2"/>
        <v>53.81974646345991</v>
      </c>
      <c r="G30" s="24">
        <f t="shared" si="2"/>
        <v>59.183815904768835</v>
      </c>
      <c r="H30" s="24">
        <f t="shared" si="2"/>
        <v>64.36695071228233</v>
      </c>
      <c r="I30">
        <v>1817</v>
      </c>
      <c r="J30">
        <v>80</v>
      </c>
      <c r="K30">
        <v>8410.926</v>
      </c>
    </row>
    <row r="31" spans="1:11" ht="18">
      <c r="A31" s="10">
        <v>1822</v>
      </c>
      <c r="B31" s="24">
        <f aca="true" t="shared" si="3" ref="B31:H31">100*B12/$E12</f>
        <v>17.984713639688717</v>
      </c>
      <c r="C31" s="24">
        <f t="shared" si="3"/>
        <v>32.75923407077386</v>
      </c>
      <c r="D31" s="24">
        <f t="shared" si="3"/>
        <v>52.18542012675336</v>
      </c>
      <c r="E31" s="24">
        <f t="shared" si="3"/>
        <v>100</v>
      </c>
      <c r="F31" s="24">
        <f t="shared" si="3"/>
        <v>100.71051509107296</v>
      </c>
      <c r="G31" s="24">
        <f t="shared" si="3"/>
        <v>61.73373450558493</v>
      </c>
      <c r="H31" s="24">
        <f t="shared" si="3"/>
        <v>108.02116727890271</v>
      </c>
      <c r="I31">
        <v>1822</v>
      </c>
      <c r="J31">
        <v>20</v>
      </c>
      <c r="K31">
        <v>2500.341</v>
      </c>
    </row>
    <row r="32" spans="1:11" ht="18">
      <c r="A32" s="10">
        <v>1827</v>
      </c>
      <c r="B32" s="24">
        <f aca="true" t="shared" si="4" ref="B32:H32">100*B13/$E13</f>
        <v>14.32446475109689</v>
      </c>
      <c r="C32" s="24">
        <f t="shared" si="4"/>
        <v>40.69688822377439</v>
      </c>
      <c r="D32" s="24">
        <f t="shared" si="4"/>
        <v>43.84588220475464</v>
      </c>
      <c r="E32" s="24">
        <f t="shared" si="4"/>
        <v>100</v>
      </c>
      <c r="F32" s="24">
        <f t="shared" si="4"/>
        <v>85.56942265994488</v>
      </c>
      <c r="G32" s="24">
        <f t="shared" si="4"/>
        <v>92.74073829710026</v>
      </c>
      <c r="H32" s="24">
        <f t="shared" si="4"/>
        <v>80.93894608673747</v>
      </c>
      <c r="I32">
        <v>1822</v>
      </c>
      <c r="J32">
        <v>30</v>
      </c>
      <c r="K32">
        <v>4554.382</v>
      </c>
    </row>
    <row r="33" spans="1:11" ht="18">
      <c r="A33" s="10">
        <v>1832</v>
      </c>
      <c r="B33" s="24">
        <f aca="true" t="shared" si="5" ref="B33:H33">100*B14/$E14</f>
        <v>28.127263154093114</v>
      </c>
      <c r="C33" s="24">
        <f t="shared" si="5"/>
        <v>62.469914900654075</v>
      </c>
      <c r="D33" s="24">
        <f t="shared" si="5"/>
        <v>74.66399032360053</v>
      </c>
      <c r="E33" s="24">
        <f t="shared" si="5"/>
        <v>100</v>
      </c>
      <c r="F33" s="24">
        <f t="shared" si="5"/>
        <v>119.01911773184995</v>
      </c>
      <c r="G33" s="24">
        <f t="shared" si="5"/>
        <v>105.32272933770014</v>
      </c>
      <c r="H33" s="24">
        <f t="shared" si="5"/>
        <v>155.55027552267575</v>
      </c>
      <c r="I33">
        <v>1822</v>
      </c>
      <c r="J33">
        <v>40</v>
      </c>
      <c r="K33">
        <v>7255.125</v>
      </c>
    </row>
    <row r="34" spans="1:11" ht="18">
      <c r="A34" s="10">
        <v>1837</v>
      </c>
      <c r="B34" s="24">
        <f aca="true" t="shared" si="6" ref="B34:H34">100*B15/$E15</f>
        <v>21.63783040372844</v>
      </c>
      <c r="C34" s="24">
        <f t="shared" si="6"/>
        <v>49.82176805467032</v>
      </c>
      <c r="D34" s="24">
        <f t="shared" si="6"/>
        <v>85.64320792799772</v>
      </c>
      <c r="E34" s="24">
        <f t="shared" si="6"/>
        <v>100</v>
      </c>
      <c r="F34" s="24">
        <f t="shared" si="6"/>
        <v>132.94790188644075</v>
      </c>
      <c r="G34" s="24">
        <f t="shared" si="6"/>
        <v>141.52389688463327</v>
      </c>
      <c r="H34" s="24">
        <f t="shared" si="6"/>
        <v>181.3498756657686</v>
      </c>
      <c r="I34">
        <v>1822</v>
      </c>
      <c r="J34">
        <v>50</v>
      </c>
      <c r="K34">
        <v>13902.59</v>
      </c>
    </row>
    <row r="35" spans="1:11" ht="18">
      <c r="A35" s="10">
        <v>1842</v>
      </c>
      <c r="B35" s="24">
        <f aca="true" t="shared" si="7" ref="B35:H35">100*B16/$E16</f>
        <v>13.976093081522967</v>
      </c>
      <c r="C35" s="24">
        <f t="shared" si="7"/>
        <v>35.32275356527601</v>
      </c>
      <c r="D35" s="24">
        <f t="shared" si="7"/>
        <v>50.32380533831511</v>
      </c>
      <c r="E35" s="24">
        <f t="shared" si="7"/>
        <v>100</v>
      </c>
      <c r="F35" s="24">
        <f t="shared" si="7"/>
        <v>105.19263086363469</v>
      </c>
      <c r="G35" s="24">
        <f t="shared" si="7"/>
        <v>233.96616966154804</v>
      </c>
      <c r="H35" s="24">
        <f t="shared" si="7"/>
        <v>204.91260117939336</v>
      </c>
      <c r="I35">
        <v>1822</v>
      </c>
      <c r="J35">
        <v>60</v>
      </c>
      <c r="K35">
        <v>14001.37</v>
      </c>
    </row>
    <row r="36" spans="1:11" ht="18">
      <c r="A36" s="10">
        <v>1847</v>
      </c>
      <c r="B36" s="24">
        <f aca="true" t="shared" si="8" ref="B36:H36">100*B17/$E17</f>
        <v>16.892094411018583</v>
      </c>
      <c r="C36" s="24">
        <f t="shared" si="8"/>
        <v>41.72612240944857</v>
      </c>
      <c r="D36" s="24">
        <f t="shared" si="8"/>
        <v>60.08056472619208</v>
      </c>
      <c r="E36" s="24">
        <f t="shared" si="8"/>
        <v>100</v>
      </c>
      <c r="F36" s="24">
        <f t="shared" si="8"/>
        <v>163.3868449177871</v>
      </c>
      <c r="G36" s="24">
        <f t="shared" si="8"/>
        <v>205.80009956960782</v>
      </c>
      <c r="H36" s="24">
        <f t="shared" si="8"/>
        <v>227.6586869385404</v>
      </c>
      <c r="I36">
        <v>1822</v>
      </c>
      <c r="J36">
        <v>70</v>
      </c>
      <c r="K36">
        <v>8582.588</v>
      </c>
    </row>
    <row r="37" spans="1:11" ht="18">
      <c r="A37" s="10">
        <v>1852</v>
      </c>
      <c r="B37" s="24">
        <f aca="true" t="shared" si="9" ref="B37:H37">100*B18/$E18</f>
        <v>18.659442584280754</v>
      </c>
      <c r="C37" s="24">
        <f t="shared" si="9"/>
        <v>23.20370412981081</v>
      </c>
      <c r="D37" s="24">
        <f t="shared" si="9"/>
        <v>61.22346730717987</v>
      </c>
      <c r="E37" s="24">
        <f t="shared" si="9"/>
        <v>100</v>
      </c>
      <c r="F37" s="24">
        <f t="shared" si="9"/>
        <v>216.20155976642843</v>
      </c>
      <c r="G37" s="24">
        <f t="shared" si="9"/>
        <v>218.39609932210206</v>
      </c>
      <c r="H37" s="24">
        <f t="shared" si="9"/>
        <v>510.90396532796734</v>
      </c>
      <c r="I37">
        <v>1822</v>
      </c>
      <c r="J37">
        <v>80</v>
      </c>
      <c r="K37">
        <v>15017.74</v>
      </c>
    </row>
    <row r="38" spans="1:11" ht="18">
      <c r="A38" s="10">
        <v>1857</v>
      </c>
      <c r="B38" s="24">
        <f aca="true" t="shared" si="10" ref="B38:H38">100*B19/$E19</f>
        <v>10.399197471047707</v>
      </c>
      <c r="C38" s="24">
        <f t="shared" si="10"/>
        <v>22.460717421439586</v>
      </c>
      <c r="D38" s="24">
        <f t="shared" si="10"/>
        <v>43.83026474732284</v>
      </c>
      <c r="E38" s="24">
        <f t="shared" si="10"/>
        <v>100</v>
      </c>
      <c r="F38" s="24">
        <f t="shared" si="10"/>
        <v>124.0365670269071</v>
      </c>
      <c r="G38" s="24">
        <f t="shared" si="10"/>
        <v>128.22339015384966</v>
      </c>
      <c r="H38" s="24">
        <f t="shared" si="10"/>
        <v>253.94096330022964</v>
      </c>
      <c r="I38">
        <v>1827</v>
      </c>
      <c r="J38">
        <v>20</v>
      </c>
      <c r="K38">
        <v>1910.557</v>
      </c>
    </row>
    <row r="39" spans="1:11" ht="18">
      <c r="A39" s="10">
        <v>1862</v>
      </c>
      <c r="B39" s="24">
        <f aca="true" t="shared" si="11" ref="B39:H39">100*B20/$E20</f>
        <v>12.812490336841496</v>
      </c>
      <c r="C39" s="24">
        <f t="shared" si="11"/>
        <v>23.33942798091607</v>
      </c>
      <c r="D39" s="24">
        <f t="shared" si="11"/>
        <v>47.70356472046913</v>
      </c>
      <c r="E39" s="24">
        <f t="shared" si="11"/>
        <v>100</v>
      </c>
      <c r="F39" s="24">
        <f t="shared" si="11"/>
        <v>130.49194080112196</v>
      </c>
      <c r="G39" s="24">
        <f t="shared" si="11"/>
        <v>182.96715573470428</v>
      </c>
      <c r="H39" s="24">
        <f t="shared" si="11"/>
        <v>178.05547825028754</v>
      </c>
      <c r="I39">
        <v>1827</v>
      </c>
      <c r="J39">
        <v>30</v>
      </c>
      <c r="K39">
        <v>5428.037</v>
      </c>
    </row>
    <row r="40" spans="1:11" ht="18">
      <c r="A40" s="10">
        <v>1867</v>
      </c>
      <c r="B40" s="24">
        <f aca="true" t="shared" si="12" ref="B40:H40">100*B21/$E21</f>
        <v>24.6435262862099</v>
      </c>
      <c r="C40" s="24">
        <f t="shared" si="12"/>
        <v>27.747646360989663</v>
      </c>
      <c r="D40" s="24">
        <f t="shared" si="12"/>
        <v>63.57457405859574</v>
      </c>
      <c r="E40" s="24">
        <f t="shared" si="12"/>
        <v>100</v>
      </c>
      <c r="F40" s="24">
        <f t="shared" si="12"/>
        <v>199.34742265147798</v>
      </c>
      <c r="G40" s="24">
        <f t="shared" si="12"/>
        <v>254.24688685761384</v>
      </c>
      <c r="H40" s="24">
        <f t="shared" si="12"/>
        <v>357.6611266388878</v>
      </c>
      <c r="I40">
        <v>1827</v>
      </c>
      <c r="J40">
        <v>40</v>
      </c>
      <c r="K40">
        <v>5848.041</v>
      </c>
    </row>
    <row r="41" spans="1:11" ht="18">
      <c r="A41" s="10">
        <v>1877</v>
      </c>
      <c r="B41" s="24">
        <f aca="true" t="shared" si="13" ref="B41:H41">100*B22/$E22</f>
        <v>21.42363074399051</v>
      </c>
      <c r="C41" s="24">
        <f t="shared" si="13"/>
        <v>50.14584889722219</v>
      </c>
      <c r="D41" s="24">
        <f t="shared" si="13"/>
        <v>56.075116820718655</v>
      </c>
      <c r="E41" s="24">
        <f t="shared" si="13"/>
        <v>100</v>
      </c>
      <c r="F41" s="24">
        <f t="shared" si="13"/>
        <v>203.49319583400472</v>
      </c>
      <c r="G41" s="24">
        <f t="shared" si="13"/>
        <v>307.76002070302394</v>
      </c>
      <c r="H41" s="24">
        <f t="shared" si="13"/>
        <v>549.2971225726437</v>
      </c>
      <c r="I41">
        <v>1827</v>
      </c>
      <c r="J41">
        <v>50</v>
      </c>
      <c r="K41">
        <v>13337.72</v>
      </c>
    </row>
    <row r="42" spans="1:11" ht="18">
      <c r="A42" s="10">
        <v>1887</v>
      </c>
      <c r="B42" s="24">
        <f aca="true" t="shared" si="14" ref="B42:H42">100*B23/$E23</f>
        <v>16.162796033325513</v>
      </c>
      <c r="C42" s="24">
        <f t="shared" si="14"/>
        <v>20.98861568270749</v>
      </c>
      <c r="D42" s="24">
        <f t="shared" si="14"/>
        <v>52.40638208587159</v>
      </c>
      <c r="E42" s="24">
        <f t="shared" si="14"/>
        <v>100</v>
      </c>
      <c r="F42" s="24">
        <f t="shared" si="14"/>
        <v>157.97150146134018</v>
      </c>
      <c r="G42" s="24">
        <f t="shared" si="14"/>
        <v>282.9723710864097</v>
      </c>
      <c r="H42" s="24">
        <f t="shared" si="14"/>
        <v>464.380897260644</v>
      </c>
      <c r="I42">
        <v>1827</v>
      </c>
      <c r="J42">
        <v>60</v>
      </c>
      <c r="K42">
        <v>11413.01</v>
      </c>
    </row>
    <row r="43" spans="1:11" ht="18">
      <c r="A43" s="10">
        <v>1902</v>
      </c>
      <c r="B43" s="24">
        <f aca="true" t="shared" si="15" ref="B43:H43">100*B24/$E24</f>
        <v>25.02098951111122</v>
      </c>
      <c r="C43" s="24">
        <f t="shared" si="15"/>
        <v>20.97937814004019</v>
      </c>
      <c r="D43" s="24">
        <f t="shared" si="15"/>
        <v>46.51797955534669</v>
      </c>
      <c r="E43" s="24">
        <f t="shared" si="15"/>
        <v>100</v>
      </c>
      <c r="F43" s="24">
        <f t="shared" si="15"/>
        <v>185.06397641496804</v>
      </c>
      <c r="G43" s="24">
        <f t="shared" si="15"/>
        <v>245.24570198654976</v>
      </c>
      <c r="H43" s="24">
        <f t="shared" si="15"/>
        <v>371.2789235703801</v>
      </c>
      <c r="I43">
        <v>1827</v>
      </c>
      <c r="J43">
        <v>70</v>
      </c>
      <c r="K43">
        <v>12369.5</v>
      </c>
    </row>
    <row r="44" spans="1:11" ht="18">
      <c r="A44" s="10">
        <v>1912</v>
      </c>
      <c r="B44" s="24">
        <f aca="true" t="shared" si="16" ref="B44:H44">100*B25/$E25</f>
        <v>13.465891691945334</v>
      </c>
      <c r="C44" s="24">
        <f t="shared" si="16"/>
        <v>22.757298223839992</v>
      </c>
      <c r="D44" s="24">
        <f t="shared" si="16"/>
        <v>50.16801613309062</v>
      </c>
      <c r="E44" s="24">
        <f t="shared" si="16"/>
        <v>100</v>
      </c>
      <c r="F44" s="24">
        <f t="shared" si="16"/>
        <v>221.38604824136473</v>
      </c>
      <c r="G44" s="24">
        <f t="shared" si="16"/>
        <v>257.235503720041</v>
      </c>
      <c r="H44" s="24">
        <f t="shared" si="16"/>
        <v>351.3566361945268</v>
      </c>
      <c r="I44">
        <v>1827</v>
      </c>
      <c r="J44">
        <v>80</v>
      </c>
      <c r="K44">
        <v>10795.41</v>
      </c>
    </row>
    <row r="45" spans="1:11" ht="15">
      <c r="A45" s="23"/>
      <c r="C45" s="23"/>
      <c r="I45">
        <v>1832</v>
      </c>
      <c r="J45">
        <v>20</v>
      </c>
      <c r="K45">
        <v>2219.625</v>
      </c>
    </row>
    <row r="46" spans="1:11" ht="15">
      <c r="A46" s="23"/>
      <c r="C46" s="23"/>
      <c r="I46">
        <v>1832</v>
      </c>
      <c r="J46">
        <v>30</v>
      </c>
      <c r="K46">
        <v>4929.729</v>
      </c>
    </row>
    <row r="47" spans="1:11" ht="15">
      <c r="A47" s="23"/>
      <c r="C47" s="23"/>
      <c r="I47">
        <v>1832</v>
      </c>
      <c r="J47">
        <v>40</v>
      </c>
      <c r="K47">
        <v>5892.008</v>
      </c>
    </row>
    <row r="48" spans="1:11" ht="15">
      <c r="A48" s="23"/>
      <c r="C48" s="23"/>
      <c r="I48">
        <v>1832</v>
      </c>
      <c r="J48">
        <v>50</v>
      </c>
      <c r="K48">
        <v>7891.365</v>
      </c>
    </row>
    <row r="49" spans="1:11" ht="15">
      <c r="A49" s="23"/>
      <c r="C49" s="23"/>
      <c r="I49">
        <v>1832</v>
      </c>
      <c r="J49">
        <v>60</v>
      </c>
      <c r="K49">
        <v>9392.233</v>
      </c>
    </row>
    <row r="50" spans="1:11" ht="15">
      <c r="A50" s="23"/>
      <c r="C50" s="23"/>
      <c r="I50">
        <v>1832</v>
      </c>
      <c r="J50">
        <v>70</v>
      </c>
      <c r="K50">
        <v>8311.401</v>
      </c>
    </row>
    <row r="51" spans="1:11" ht="15">
      <c r="A51" s="23"/>
      <c r="C51" s="23"/>
      <c r="I51">
        <v>1832</v>
      </c>
      <c r="J51">
        <v>80</v>
      </c>
      <c r="K51">
        <v>12275.04</v>
      </c>
    </row>
    <row r="52" spans="1:11" ht="15">
      <c r="A52" s="23"/>
      <c r="C52" s="23"/>
      <c r="I52">
        <v>1837</v>
      </c>
      <c r="J52">
        <v>20</v>
      </c>
      <c r="K52">
        <v>2084.787</v>
      </c>
    </row>
    <row r="53" spans="1:11" ht="15">
      <c r="A53" s="23"/>
      <c r="C53" s="23"/>
      <c r="I53">
        <v>1837</v>
      </c>
      <c r="J53">
        <v>30</v>
      </c>
      <c r="K53">
        <v>4800.286</v>
      </c>
    </row>
    <row r="54" spans="1:11" ht="15">
      <c r="A54" s="23"/>
      <c r="C54" s="23"/>
      <c r="I54">
        <v>1837</v>
      </c>
      <c r="J54">
        <v>40</v>
      </c>
      <c r="K54">
        <v>8251.652</v>
      </c>
    </row>
    <row r="55" spans="1:11" ht="15">
      <c r="A55" s="23"/>
      <c r="C55" s="23"/>
      <c r="I55">
        <v>1837</v>
      </c>
      <c r="J55">
        <v>50</v>
      </c>
      <c r="K55">
        <v>9634.917</v>
      </c>
    </row>
    <row r="56" spans="1:11" ht="15">
      <c r="A56" s="23"/>
      <c r="C56" s="23"/>
      <c r="I56">
        <v>1837</v>
      </c>
      <c r="J56">
        <v>60</v>
      </c>
      <c r="K56">
        <v>12809.42</v>
      </c>
    </row>
    <row r="57" spans="1:11" ht="15">
      <c r="A57" s="23"/>
      <c r="C57" s="23"/>
      <c r="I57">
        <v>1837</v>
      </c>
      <c r="J57">
        <v>70</v>
      </c>
      <c r="K57">
        <v>13635.71</v>
      </c>
    </row>
    <row r="58" spans="1:11" ht="15">
      <c r="A58" s="23"/>
      <c r="C58" s="23"/>
      <c r="I58">
        <v>1837</v>
      </c>
      <c r="J58">
        <v>80</v>
      </c>
      <c r="K58">
        <v>17472.91</v>
      </c>
    </row>
    <row r="59" spans="1:11" ht="15">
      <c r="A59" s="23"/>
      <c r="C59" s="23"/>
      <c r="I59">
        <v>1842</v>
      </c>
      <c r="J59">
        <v>20</v>
      </c>
      <c r="K59">
        <v>1787.253</v>
      </c>
    </row>
    <row r="60" spans="1:11" ht="15">
      <c r="A60" s="23"/>
      <c r="C60" s="23"/>
      <c r="I60">
        <v>1842</v>
      </c>
      <c r="J60">
        <v>30</v>
      </c>
      <c r="K60">
        <v>4517.049</v>
      </c>
    </row>
    <row r="61" spans="1:11" ht="15">
      <c r="A61" s="23"/>
      <c r="C61" s="23"/>
      <c r="I61">
        <v>1842</v>
      </c>
      <c r="J61">
        <v>40</v>
      </c>
      <c r="K61">
        <v>6435.373</v>
      </c>
    </row>
    <row r="62" spans="1:11" ht="15">
      <c r="A62" s="23"/>
      <c r="C62" s="23"/>
      <c r="I62">
        <v>1842</v>
      </c>
      <c r="J62">
        <v>50</v>
      </c>
      <c r="K62">
        <v>12787.93</v>
      </c>
    </row>
    <row r="63" spans="1:11" ht="15">
      <c r="A63" s="23"/>
      <c r="C63" s="23"/>
      <c r="I63">
        <v>1842</v>
      </c>
      <c r="J63">
        <v>60</v>
      </c>
      <c r="K63">
        <v>13451.96</v>
      </c>
    </row>
    <row r="64" spans="1:11" ht="15">
      <c r="A64" s="23"/>
      <c r="C64" s="23"/>
      <c r="I64">
        <v>1842</v>
      </c>
      <c r="J64">
        <v>70</v>
      </c>
      <c r="K64">
        <v>29919.43</v>
      </c>
    </row>
    <row r="65" spans="1:11" ht="15">
      <c r="A65" s="23"/>
      <c r="I65">
        <v>1842</v>
      </c>
      <c r="J65">
        <v>80</v>
      </c>
      <c r="K65">
        <v>26204.08</v>
      </c>
    </row>
    <row r="66" spans="1:11" ht="15">
      <c r="A66" s="23"/>
      <c r="I66">
        <v>1847</v>
      </c>
      <c r="J66">
        <v>20</v>
      </c>
      <c r="K66">
        <v>1988.311</v>
      </c>
    </row>
    <row r="67" spans="1:11" ht="15">
      <c r="A67" s="23"/>
      <c r="I67">
        <v>1847</v>
      </c>
      <c r="J67">
        <v>30</v>
      </c>
      <c r="K67">
        <v>4911.44</v>
      </c>
    </row>
    <row r="68" spans="1:11" ht="15">
      <c r="A68" s="23"/>
      <c r="I68">
        <v>1847</v>
      </c>
      <c r="J68">
        <v>40</v>
      </c>
      <c r="K68">
        <v>7071.879</v>
      </c>
    </row>
    <row r="69" spans="1:11" ht="15">
      <c r="A69" s="23"/>
      <c r="I69">
        <v>1847</v>
      </c>
      <c r="J69">
        <v>50</v>
      </c>
      <c r="K69">
        <v>11770.66</v>
      </c>
    </row>
    <row r="70" spans="1:11" ht="15">
      <c r="A70" s="23"/>
      <c r="I70">
        <v>1847</v>
      </c>
      <c r="J70">
        <v>60</v>
      </c>
      <c r="K70">
        <v>19231.71</v>
      </c>
    </row>
    <row r="71" spans="1:11" ht="15">
      <c r="A71" s="23"/>
      <c r="I71">
        <v>1847</v>
      </c>
      <c r="J71">
        <v>70</v>
      </c>
      <c r="K71">
        <v>24224.03</v>
      </c>
    </row>
    <row r="72" spans="1:11" ht="15">
      <c r="A72" s="23"/>
      <c r="I72">
        <v>1847</v>
      </c>
      <c r="J72">
        <v>80</v>
      </c>
      <c r="K72">
        <v>26796.93</v>
      </c>
    </row>
    <row r="73" spans="1:11" ht="15">
      <c r="A73" s="23"/>
      <c r="I73">
        <v>1852</v>
      </c>
      <c r="J73">
        <v>20</v>
      </c>
      <c r="K73">
        <v>2513.899</v>
      </c>
    </row>
    <row r="74" spans="1:11" ht="15">
      <c r="A74" s="23"/>
      <c r="I74">
        <v>1852</v>
      </c>
      <c r="J74">
        <v>30</v>
      </c>
      <c r="K74">
        <v>3126.126</v>
      </c>
    </row>
    <row r="75" spans="1:11" ht="15">
      <c r="A75" s="23"/>
      <c r="C75" s="23"/>
      <c r="I75">
        <v>1852</v>
      </c>
      <c r="J75">
        <v>40</v>
      </c>
      <c r="K75">
        <v>8248.35</v>
      </c>
    </row>
    <row r="76" spans="1:11" ht="15">
      <c r="A76" s="23"/>
      <c r="C76" s="23"/>
      <c r="I76">
        <v>1852</v>
      </c>
      <c r="J76">
        <v>50</v>
      </c>
      <c r="K76">
        <v>13472.53</v>
      </c>
    </row>
    <row r="77" spans="1:11" ht="15">
      <c r="A77" s="23"/>
      <c r="C77" s="23"/>
      <c r="I77">
        <v>1852</v>
      </c>
      <c r="J77">
        <v>60</v>
      </c>
      <c r="K77">
        <v>29127.82</v>
      </c>
    </row>
    <row r="78" spans="1:11" ht="15">
      <c r="A78" s="23"/>
      <c r="C78" s="23"/>
      <c r="I78">
        <v>1852</v>
      </c>
      <c r="J78">
        <v>70</v>
      </c>
      <c r="K78">
        <v>29423.48</v>
      </c>
    </row>
    <row r="79" spans="1:11" ht="15">
      <c r="A79" s="23"/>
      <c r="C79" s="23"/>
      <c r="I79">
        <v>1852</v>
      </c>
      <c r="J79">
        <v>80</v>
      </c>
      <c r="K79">
        <v>68831.69</v>
      </c>
    </row>
    <row r="80" spans="1:11" ht="15">
      <c r="A80" s="23"/>
      <c r="C80" s="23"/>
      <c r="I80">
        <v>1857</v>
      </c>
      <c r="J80">
        <v>20</v>
      </c>
      <c r="K80">
        <v>2193.536</v>
      </c>
    </row>
    <row r="81" spans="1:11" ht="15">
      <c r="A81" s="23"/>
      <c r="C81" s="23"/>
      <c r="I81">
        <v>1857</v>
      </c>
      <c r="J81">
        <v>30</v>
      </c>
      <c r="K81">
        <v>4737.711</v>
      </c>
    </row>
    <row r="82" spans="1:11" ht="15">
      <c r="A82" s="23"/>
      <c r="C82" s="23"/>
      <c r="I82">
        <v>1857</v>
      </c>
      <c r="J82">
        <v>40</v>
      </c>
      <c r="K82">
        <v>9245.258</v>
      </c>
    </row>
    <row r="83" spans="1:11" ht="15">
      <c r="A83" s="23"/>
      <c r="C83" s="23"/>
      <c r="I83">
        <v>1857</v>
      </c>
      <c r="J83">
        <v>50</v>
      </c>
      <c r="K83">
        <v>21093.32</v>
      </c>
    </row>
    <row r="84" spans="1:11" ht="15">
      <c r="A84" s="23"/>
      <c r="C84" s="23"/>
      <c r="I84">
        <v>1857</v>
      </c>
      <c r="J84">
        <v>60</v>
      </c>
      <c r="K84">
        <v>26163.43</v>
      </c>
    </row>
    <row r="85" spans="1:11" ht="15">
      <c r="A85" s="23"/>
      <c r="C85" s="23"/>
      <c r="I85">
        <v>1857</v>
      </c>
      <c r="J85">
        <v>70</v>
      </c>
      <c r="K85">
        <v>27046.57</v>
      </c>
    </row>
    <row r="86" spans="1:11" ht="15">
      <c r="A86" s="23"/>
      <c r="C86" s="23"/>
      <c r="I86">
        <v>1857</v>
      </c>
      <c r="J86">
        <v>80</v>
      </c>
      <c r="K86">
        <v>53564.58</v>
      </c>
    </row>
    <row r="87" spans="1:11" ht="15">
      <c r="A87" s="23"/>
      <c r="C87" s="23"/>
      <c r="I87">
        <v>1862</v>
      </c>
      <c r="J87">
        <v>20</v>
      </c>
      <c r="K87">
        <v>2568.953</v>
      </c>
    </row>
    <row r="88" spans="1:11" ht="15">
      <c r="A88" s="23"/>
      <c r="C88" s="23"/>
      <c r="I88">
        <v>1862</v>
      </c>
      <c r="J88">
        <v>30</v>
      </c>
      <c r="K88">
        <v>4679.644</v>
      </c>
    </row>
    <row r="89" spans="1:11" ht="15">
      <c r="A89" s="23"/>
      <c r="C89" s="23"/>
      <c r="I89">
        <v>1862</v>
      </c>
      <c r="J89">
        <v>40</v>
      </c>
      <c r="K89">
        <v>9564.746</v>
      </c>
    </row>
    <row r="90" spans="1:11" ht="15">
      <c r="A90" s="23"/>
      <c r="C90" s="23"/>
      <c r="I90">
        <v>1862</v>
      </c>
      <c r="J90">
        <v>50</v>
      </c>
      <c r="K90">
        <v>20050.38</v>
      </c>
    </row>
    <row r="91" spans="1:11" ht="15">
      <c r="A91" s="23"/>
      <c r="C91" s="23"/>
      <c r="I91">
        <v>1862</v>
      </c>
      <c r="J91">
        <v>60</v>
      </c>
      <c r="K91">
        <v>26164.13</v>
      </c>
    </row>
    <row r="92" spans="1:11" ht="15">
      <c r="A92" s="23"/>
      <c r="C92" s="23"/>
      <c r="I92">
        <v>1862</v>
      </c>
      <c r="J92">
        <v>70</v>
      </c>
      <c r="K92">
        <v>36685.61</v>
      </c>
    </row>
    <row r="93" spans="1:11" ht="15">
      <c r="A93" s="23"/>
      <c r="C93" s="23"/>
      <c r="I93">
        <v>1862</v>
      </c>
      <c r="J93">
        <v>80</v>
      </c>
      <c r="K93">
        <v>35700.8</v>
      </c>
    </row>
    <row r="94" spans="1:11" ht="15">
      <c r="A94" s="23"/>
      <c r="C94" s="23"/>
      <c r="I94">
        <v>1867</v>
      </c>
      <c r="J94">
        <v>20</v>
      </c>
      <c r="K94">
        <v>3599.983</v>
      </c>
    </row>
    <row r="95" spans="1:11" ht="15">
      <c r="A95" s="23"/>
      <c r="C95" s="23"/>
      <c r="I95">
        <v>1867</v>
      </c>
      <c r="J95">
        <v>30</v>
      </c>
      <c r="K95">
        <v>4053.44</v>
      </c>
    </row>
    <row r="96" spans="1:11" ht="15">
      <c r="A96" s="23"/>
      <c r="C96" s="23"/>
      <c r="I96">
        <v>1867</v>
      </c>
      <c r="J96">
        <v>40</v>
      </c>
      <c r="K96">
        <v>9287.12</v>
      </c>
    </row>
    <row r="97" spans="1:11" ht="15">
      <c r="A97" s="23"/>
      <c r="C97" s="23"/>
      <c r="I97">
        <v>1867</v>
      </c>
      <c r="J97">
        <v>50</v>
      </c>
      <c r="K97">
        <v>14608.23</v>
      </c>
    </row>
    <row r="98" spans="1:11" ht="15">
      <c r="A98" s="23"/>
      <c r="B98" s="24">
        <v>0</v>
      </c>
      <c r="C98" s="23"/>
      <c r="I98">
        <v>1867</v>
      </c>
      <c r="J98">
        <v>60</v>
      </c>
      <c r="K98">
        <v>29121.13</v>
      </c>
    </row>
    <row r="99" spans="1:11" ht="15">
      <c r="A99" s="23"/>
      <c r="C99" s="23"/>
      <c r="I99">
        <v>1867</v>
      </c>
      <c r="J99">
        <v>70</v>
      </c>
      <c r="K99">
        <v>37140.97</v>
      </c>
    </row>
    <row r="100" spans="1:11" ht="15">
      <c r="A100" s="23"/>
      <c r="C100" s="23"/>
      <c r="I100">
        <v>1867</v>
      </c>
      <c r="J100">
        <v>80</v>
      </c>
      <c r="K100">
        <v>52247.96</v>
      </c>
    </row>
    <row r="101" spans="1:11" ht="15">
      <c r="A101" s="23"/>
      <c r="C101" s="23"/>
      <c r="I101">
        <v>1877</v>
      </c>
      <c r="J101">
        <v>20</v>
      </c>
      <c r="K101">
        <v>4387.581</v>
      </c>
    </row>
    <row r="102" spans="1:11" ht="15">
      <c r="A102" s="23"/>
      <c r="C102" s="23"/>
      <c r="I102">
        <v>1877</v>
      </c>
      <c r="J102">
        <v>30</v>
      </c>
      <c r="K102">
        <v>10269.92</v>
      </c>
    </row>
    <row r="103" spans="1:11" ht="15">
      <c r="A103" s="23"/>
      <c r="C103" s="23"/>
      <c r="I103">
        <v>1877</v>
      </c>
      <c r="J103">
        <v>40</v>
      </c>
      <c r="K103">
        <v>11484.24</v>
      </c>
    </row>
    <row r="104" spans="1:11" ht="15">
      <c r="A104" s="23"/>
      <c r="C104" s="23"/>
      <c r="I104">
        <v>1877</v>
      </c>
      <c r="J104">
        <v>50</v>
      </c>
      <c r="K104">
        <v>20480.1</v>
      </c>
    </row>
    <row r="105" spans="1:11" ht="15">
      <c r="A105" s="23"/>
      <c r="C105" s="23"/>
      <c r="I105">
        <v>1877</v>
      </c>
      <c r="J105">
        <v>60</v>
      </c>
      <c r="K105">
        <v>41675.61</v>
      </c>
    </row>
    <row r="106" spans="1:11" ht="15">
      <c r="A106" s="23"/>
      <c r="C106" s="23"/>
      <c r="I106">
        <v>1877</v>
      </c>
      <c r="J106">
        <v>70</v>
      </c>
      <c r="K106">
        <v>63029.56</v>
      </c>
    </row>
    <row r="107" spans="1:11" ht="15">
      <c r="A107" s="23"/>
      <c r="C107" s="23"/>
      <c r="I107">
        <v>1877</v>
      </c>
      <c r="J107">
        <v>80</v>
      </c>
      <c r="K107">
        <v>112496.6</v>
      </c>
    </row>
    <row r="108" spans="1:11" ht="15">
      <c r="A108" s="23"/>
      <c r="C108" s="23"/>
      <c r="I108">
        <v>1887</v>
      </c>
      <c r="J108">
        <v>20</v>
      </c>
      <c r="K108">
        <v>4367.695</v>
      </c>
    </row>
    <row r="109" spans="1:11" ht="15">
      <c r="A109" s="23"/>
      <c r="C109" s="23"/>
      <c r="I109">
        <v>1887</v>
      </c>
      <c r="J109">
        <v>30</v>
      </c>
      <c r="K109">
        <v>5671.783</v>
      </c>
    </row>
    <row r="110" spans="1:11" ht="15">
      <c r="A110" s="23"/>
      <c r="C110" s="23"/>
      <c r="I110">
        <v>1887</v>
      </c>
      <c r="J110">
        <v>40</v>
      </c>
      <c r="K110">
        <v>14161.85</v>
      </c>
    </row>
    <row r="111" spans="1:11" ht="15">
      <c r="A111" s="23"/>
      <c r="C111" s="23"/>
      <c r="I111">
        <v>1887</v>
      </c>
      <c r="J111">
        <v>50</v>
      </c>
      <c r="K111">
        <v>27023.14</v>
      </c>
    </row>
    <row r="112" spans="1:11" ht="15">
      <c r="A112" s="23"/>
      <c r="C112" s="23"/>
      <c r="I112">
        <v>1887</v>
      </c>
      <c r="J112">
        <v>60</v>
      </c>
      <c r="K112">
        <v>42688.86</v>
      </c>
    </row>
    <row r="113" spans="1:11" ht="15">
      <c r="A113" s="23"/>
      <c r="C113" s="23"/>
      <c r="I113">
        <v>1887</v>
      </c>
      <c r="J113">
        <v>70</v>
      </c>
      <c r="K113">
        <v>76468.02</v>
      </c>
    </row>
    <row r="114" spans="1:11" ht="15">
      <c r="A114" s="23"/>
      <c r="C114" s="23"/>
      <c r="I114">
        <v>1887</v>
      </c>
      <c r="J114">
        <v>80</v>
      </c>
      <c r="K114">
        <v>125490.3</v>
      </c>
    </row>
    <row r="115" spans="1:11" ht="15">
      <c r="A115" s="23"/>
      <c r="C115" s="23"/>
      <c r="I115">
        <v>1902</v>
      </c>
      <c r="J115">
        <v>20</v>
      </c>
      <c r="K115">
        <v>8316.484</v>
      </c>
    </row>
    <row r="116" spans="1:11" ht="15">
      <c r="A116" s="23"/>
      <c r="C116" s="23"/>
      <c r="I116">
        <v>1902</v>
      </c>
      <c r="J116">
        <v>30</v>
      </c>
      <c r="K116">
        <v>6973.132</v>
      </c>
    </row>
    <row r="117" spans="1:11" ht="15">
      <c r="A117" s="23"/>
      <c r="C117" s="23"/>
      <c r="I117">
        <v>1902</v>
      </c>
      <c r="J117">
        <v>40</v>
      </c>
      <c r="K117">
        <v>15461.66</v>
      </c>
    </row>
    <row r="118" spans="1:11" ht="15">
      <c r="A118" s="23"/>
      <c r="C118" s="23"/>
      <c r="I118">
        <v>1902</v>
      </c>
      <c r="J118">
        <v>50</v>
      </c>
      <c r="K118">
        <v>33238.03</v>
      </c>
    </row>
    <row r="119" spans="1:11" ht="15">
      <c r="A119" s="23"/>
      <c r="C119" s="23"/>
      <c r="I119">
        <v>1902</v>
      </c>
      <c r="J119">
        <v>60</v>
      </c>
      <c r="K119">
        <v>61511.62</v>
      </c>
    </row>
    <row r="120" spans="1:11" ht="15">
      <c r="A120" s="23"/>
      <c r="B120" s="23"/>
      <c r="C120" s="23"/>
      <c r="I120">
        <v>1902</v>
      </c>
      <c r="J120">
        <v>70</v>
      </c>
      <c r="K120">
        <v>81514.84</v>
      </c>
    </row>
    <row r="121" spans="1:11" ht="15">
      <c r="A121" s="23"/>
      <c r="B121" s="23"/>
      <c r="C121" s="23"/>
      <c r="I121">
        <v>1902</v>
      </c>
      <c r="J121">
        <v>80</v>
      </c>
      <c r="K121">
        <v>123405.8</v>
      </c>
    </row>
    <row r="122" spans="1:11" ht="15">
      <c r="A122" s="23"/>
      <c r="B122" s="23"/>
      <c r="C122" s="23"/>
      <c r="I122">
        <v>1912</v>
      </c>
      <c r="J122">
        <v>20</v>
      </c>
      <c r="K122">
        <v>3649.868</v>
      </c>
    </row>
    <row r="123" spans="1:11" ht="15">
      <c r="A123" s="23"/>
      <c r="B123" s="23"/>
      <c r="C123" s="23"/>
      <c r="I123">
        <v>1912</v>
      </c>
      <c r="J123">
        <v>30</v>
      </c>
      <c r="K123">
        <v>6168.261</v>
      </c>
    </row>
    <row r="124" spans="1:11" ht="15">
      <c r="A124" s="23"/>
      <c r="B124" s="23"/>
      <c r="C124" s="23"/>
      <c r="I124">
        <v>1912</v>
      </c>
      <c r="J124">
        <v>40</v>
      </c>
      <c r="K124">
        <v>13597.81</v>
      </c>
    </row>
    <row r="125" spans="1:11" ht="15">
      <c r="A125" s="23"/>
      <c r="B125" s="23"/>
      <c r="C125" s="23"/>
      <c r="I125">
        <v>1912</v>
      </c>
      <c r="J125">
        <v>50</v>
      </c>
      <c r="K125">
        <v>27104.54</v>
      </c>
    </row>
    <row r="126" spans="1:11" ht="15">
      <c r="A126" s="23"/>
      <c r="B126" s="23"/>
      <c r="C126" s="23"/>
      <c r="I126">
        <v>1912</v>
      </c>
      <c r="J126">
        <v>60</v>
      </c>
      <c r="K126">
        <v>60005.67</v>
      </c>
    </row>
    <row r="127" spans="1:11" ht="15">
      <c r="A127" s="23"/>
      <c r="B127" s="23"/>
      <c r="C127" s="23"/>
      <c r="I127">
        <v>1912</v>
      </c>
      <c r="J127">
        <v>70</v>
      </c>
      <c r="K127">
        <v>69722.5</v>
      </c>
    </row>
    <row r="128" spans="1:11" ht="15">
      <c r="A128" s="23"/>
      <c r="B128" s="23"/>
      <c r="C128" s="23"/>
      <c r="I128">
        <v>1912</v>
      </c>
      <c r="J128">
        <v>80</v>
      </c>
      <c r="K128">
        <v>95233.6</v>
      </c>
    </row>
    <row r="129" spans="1:3" ht="15">
      <c r="A129" s="23"/>
      <c r="B129" s="23"/>
      <c r="C129" s="23"/>
    </row>
    <row r="130" spans="1:3" ht="15">
      <c r="A130" s="23"/>
      <c r="B130" s="23"/>
      <c r="C130" s="23"/>
    </row>
    <row r="131" spans="1:3" ht="15">
      <c r="A131" s="23"/>
      <c r="B131" s="23"/>
      <c r="C131" s="23"/>
    </row>
    <row r="132" spans="1:3" ht="15">
      <c r="A132" s="23"/>
      <c r="B132" s="23"/>
      <c r="C132" s="23"/>
    </row>
    <row r="133" spans="1:3" ht="15">
      <c r="A133" s="23"/>
      <c r="B133" s="23"/>
      <c r="C133" s="23"/>
    </row>
    <row r="134" spans="1:3" ht="15">
      <c r="A134" s="23"/>
      <c r="B134" s="23"/>
      <c r="C134" s="23"/>
    </row>
    <row r="135" spans="1:3" ht="15">
      <c r="A135" s="23"/>
      <c r="B135" s="23"/>
      <c r="C135" s="23"/>
    </row>
    <row r="136" spans="1:3" ht="15">
      <c r="A136" s="23"/>
      <c r="B136" s="23"/>
      <c r="C136" s="23"/>
    </row>
    <row r="137" spans="1:3" ht="15">
      <c r="A137" s="23"/>
      <c r="B137" s="23"/>
      <c r="C137" s="23"/>
    </row>
    <row r="138" spans="1:3" ht="15">
      <c r="A138" s="23"/>
      <c r="B138" s="23"/>
      <c r="C138" s="23"/>
    </row>
    <row r="139" spans="1:3" ht="15">
      <c r="A139" s="23"/>
      <c r="B139" s="23"/>
      <c r="C139" s="23"/>
    </row>
    <row r="140" spans="1:3" ht="15">
      <c r="A140" s="23"/>
      <c r="B140" s="23"/>
      <c r="C140" s="23"/>
    </row>
    <row r="141" spans="1:3" ht="15">
      <c r="A141" s="23"/>
      <c r="B141" s="23"/>
      <c r="C141" s="23"/>
    </row>
    <row r="142" spans="1:3" ht="15">
      <c r="A142" s="23"/>
      <c r="B142" s="23"/>
      <c r="C142" s="23"/>
    </row>
    <row r="143" spans="1:3" ht="15">
      <c r="A143" s="23"/>
      <c r="B143" s="23"/>
      <c r="C143" s="23"/>
    </row>
    <row r="144" spans="1:3" ht="15">
      <c r="A144" s="23"/>
      <c r="B144" s="23"/>
      <c r="C144" s="23"/>
    </row>
    <row r="145" spans="1:3" ht="15">
      <c r="A145" s="23"/>
      <c r="B145" s="23"/>
      <c r="C145" s="23"/>
    </row>
    <row r="146" spans="1:3" ht="15">
      <c r="A146" s="23"/>
      <c r="B146" s="23"/>
      <c r="C146" s="23"/>
    </row>
    <row r="147" spans="1:3" ht="15">
      <c r="A147" s="23"/>
      <c r="B147" s="23"/>
      <c r="C147" s="23"/>
    </row>
    <row r="148" spans="1:3" ht="15">
      <c r="A148" s="23"/>
      <c r="B148" s="23"/>
      <c r="C148" s="23"/>
    </row>
    <row r="149" spans="1:3" ht="15">
      <c r="A149" s="23"/>
      <c r="B149" s="23"/>
      <c r="C149" s="23"/>
    </row>
    <row r="150" spans="1:3" ht="15">
      <c r="A150" s="23"/>
      <c r="B150" s="23"/>
      <c r="C150" s="23"/>
    </row>
    <row r="151" spans="1:3" ht="15">
      <c r="A151" s="23"/>
      <c r="B151" s="23"/>
      <c r="C151" s="23"/>
    </row>
    <row r="152" spans="1:3" ht="15">
      <c r="A152" s="23"/>
      <c r="B152" s="23"/>
      <c r="C152" s="23"/>
    </row>
    <row r="153" spans="1:3" ht="15">
      <c r="A153" s="23"/>
      <c r="B153" s="23"/>
      <c r="C153" s="23"/>
    </row>
    <row r="154" spans="1:3" ht="15">
      <c r="A154" s="23"/>
      <c r="B154" s="23"/>
      <c r="C154" s="23"/>
    </row>
    <row r="155" spans="1:3" ht="15">
      <c r="A155" s="23"/>
      <c r="B155" s="23"/>
      <c r="C155" s="23"/>
    </row>
    <row r="156" spans="1:3" ht="15">
      <c r="A156" s="23"/>
      <c r="B156" s="23"/>
      <c r="C156" s="23"/>
    </row>
    <row r="157" spans="1:3" ht="15">
      <c r="A157" s="23"/>
      <c r="B157" s="23"/>
      <c r="C157" s="23"/>
    </row>
    <row r="158" spans="1:3" ht="15">
      <c r="A158" s="23"/>
      <c r="B158" s="23"/>
      <c r="C158" s="23"/>
    </row>
    <row r="159" spans="1:3" ht="15">
      <c r="A159" s="23"/>
      <c r="B159" s="23"/>
      <c r="C159" s="23"/>
    </row>
    <row r="160" spans="1:3" ht="15">
      <c r="A160" s="23"/>
      <c r="B160" s="23"/>
      <c r="C160" s="23"/>
    </row>
    <row r="161" spans="1:3" ht="15">
      <c r="A161" s="23"/>
      <c r="B161" s="23"/>
      <c r="C161" s="23"/>
    </row>
    <row r="162" spans="1:3" ht="15">
      <c r="A162" s="23"/>
      <c r="B162" s="23"/>
      <c r="C162" s="23"/>
    </row>
    <row r="163" spans="1:3" ht="15">
      <c r="A163" s="23"/>
      <c r="B163" s="23"/>
      <c r="C163" s="23"/>
    </row>
    <row r="164" spans="1:3" ht="15">
      <c r="A164" s="23"/>
      <c r="B164" s="23"/>
      <c r="C164" s="23"/>
    </row>
    <row r="165" spans="1:3" ht="15">
      <c r="A165" s="23"/>
      <c r="B165" s="23"/>
      <c r="C165" s="23"/>
    </row>
    <row r="166" spans="1:3" ht="15">
      <c r="A166" s="23"/>
      <c r="B166" s="23"/>
      <c r="C166" s="23"/>
    </row>
    <row r="167" spans="1:3" ht="15">
      <c r="A167" s="23"/>
      <c r="B167" s="23"/>
      <c r="C167" s="23"/>
    </row>
    <row r="168" spans="1:3" ht="15">
      <c r="A168" s="23"/>
      <c r="B168" s="23"/>
      <c r="C168" s="23"/>
    </row>
    <row r="169" spans="1:3" ht="15">
      <c r="A169" s="23"/>
      <c r="B169" s="23"/>
      <c r="C169" s="23"/>
    </row>
    <row r="170" spans="1:3" ht="15">
      <c r="A170" s="23"/>
      <c r="B170" s="23"/>
      <c r="C170" s="23"/>
    </row>
    <row r="171" spans="1:3" ht="15">
      <c r="A171" s="23"/>
      <c r="B171" s="23"/>
      <c r="C171" s="23"/>
    </row>
    <row r="172" spans="1:3" ht="15">
      <c r="A172" s="23"/>
      <c r="B172" s="23"/>
      <c r="C172" s="23"/>
    </row>
    <row r="173" spans="1:3" ht="15">
      <c r="A173" s="23"/>
      <c r="B173" s="23"/>
      <c r="C173" s="23"/>
    </row>
    <row r="174" spans="1:3" ht="15">
      <c r="A174" s="23"/>
      <c r="B174" s="23"/>
      <c r="C174" s="23"/>
    </row>
    <row r="175" spans="1:3" ht="15">
      <c r="A175" s="23"/>
      <c r="B175" s="23"/>
      <c r="C175" s="23"/>
    </row>
    <row r="176" spans="1:3" ht="15">
      <c r="A176" s="23"/>
      <c r="B176" s="23"/>
      <c r="C176" s="23"/>
    </row>
    <row r="177" spans="1:3" ht="15">
      <c r="A177" s="23"/>
      <c r="B177" s="23"/>
      <c r="C177" s="23"/>
    </row>
    <row r="178" spans="1:3" ht="15">
      <c r="A178" s="23"/>
      <c r="B178" s="23"/>
      <c r="C178" s="23"/>
    </row>
    <row r="179" spans="1:3" ht="15">
      <c r="A179" s="23"/>
      <c r="B179" s="23"/>
      <c r="C179" s="23"/>
    </row>
    <row r="180" spans="1:3" ht="15">
      <c r="A180" s="23"/>
      <c r="B180" s="23"/>
      <c r="C180" s="23"/>
    </row>
    <row r="181" spans="1:3" ht="15">
      <c r="A181" s="23"/>
      <c r="B181" s="23"/>
      <c r="C181" s="23"/>
    </row>
    <row r="182" spans="1:3" ht="15">
      <c r="A182" s="23"/>
      <c r="B182" s="23"/>
      <c r="C182" s="23"/>
    </row>
    <row r="183" spans="1:3" ht="15">
      <c r="A183" s="23"/>
      <c r="B183" s="23"/>
      <c r="C183" s="23"/>
    </row>
    <row r="184" spans="1:3" ht="15">
      <c r="A184" s="23"/>
      <c r="B184" s="23"/>
      <c r="C184" s="23"/>
    </row>
    <row r="185" spans="1:3" ht="15">
      <c r="A185" s="23"/>
      <c r="B185" s="23"/>
      <c r="C185" s="23"/>
    </row>
    <row r="186" spans="1:3" ht="15">
      <c r="A186" s="23"/>
      <c r="B186" s="23"/>
      <c r="C186" s="23"/>
    </row>
    <row r="187" spans="1:3" ht="15">
      <c r="A187" s="23"/>
      <c r="B187" s="23"/>
      <c r="C187" s="23"/>
    </row>
    <row r="188" spans="1:3" ht="15">
      <c r="A188" s="23"/>
      <c r="B188" s="23"/>
      <c r="C188" s="23"/>
    </row>
    <row r="189" spans="1:3" ht="15">
      <c r="A189" s="23"/>
      <c r="B189" s="23"/>
      <c r="C189" s="23"/>
    </row>
    <row r="190" spans="1:3" ht="15">
      <c r="A190" s="23"/>
      <c r="B190" s="23"/>
      <c r="C190" s="23"/>
    </row>
    <row r="191" spans="1:3" ht="15">
      <c r="A191" s="23"/>
      <c r="B191" s="23"/>
      <c r="C191" s="23"/>
    </row>
    <row r="192" spans="1:3" ht="15">
      <c r="A192" s="23"/>
      <c r="B192" s="23"/>
      <c r="C192" s="23"/>
    </row>
    <row r="193" spans="1:3" ht="15">
      <c r="A193" s="23"/>
      <c r="B193" s="23"/>
      <c r="C193" s="23"/>
    </row>
    <row r="194" spans="1:3" ht="15">
      <c r="A194" s="23"/>
      <c r="B194" s="23"/>
      <c r="C194" s="23"/>
    </row>
    <row r="195" spans="1:3" ht="15">
      <c r="A195" s="23"/>
      <c r="B195" s="23"/>
      <c r="C195" s="23"/>
    </row>
    <row r="196" spans="1:3" ht="15">
      <c r="A196" s="23"/>
      <c r="B196" s="23"/>
      <c r="C196" s="23"/>
    </row>
    <row r="197" spans="1:3" ht="15">
      <c r="A197" s="23"/>
      <c r="B197" s="23"/>
      <c r="C197" s="23"/>
    </row>
    <row r="198" spans="1:3" ht="15">
      <c r="A198" s="23"/>
      <c r="B198" s="23"/>
      <c r="C198" s="23"/>
    </row>
    <row r="199" spans="1:3" ht="15">
      <c r="A199" s="23"/>
      <c r="B199" s="23"/>
      <c r="C199" s="23"/>
    </row>
    <row r="200" spans="1:3" ht="15">
      <c r="A200" s="23"/>
      <c r="B200" s="23"/>
      <c r="C200" s="23"/>
    </row>
    <row r="201" spans="1:3" ht="15">
      <c r="A201" s="23"/>
      <c r="B201" s="23"/>
      <c r="C201" s="23"/>
    </row>
    <row r="202" spans="1:3" ht="15">
      <c r="A202" s="23"/>
      <c r="B202" s="23"/>
      <c r="C202" s="23"/>
    </row>
    <row r="203" spans="1:3" ht="15">
      <c r="A203" s="23"/>
      <c r="B203" s="23"/>
      <c r="C203" s="23"/>
    </row>
    <row r="204" spans="1:3" ht="15">
      <c r="A204" s="23"/>
      <c r="B204" s="23"/>
      <c r="C204" s="23"/>
    </row>
    <row r="205" spans="1:3" ht="15">
      <c r="A205" s="23"/>
      <c r="B205" s="23"/>
      <c r="C205" s="23"/>
    </row>
    <row r="206" spans="1:3" ht="15">
      <c r="A206" s="23"/>
      <c r="B206" s="23"/>
      <c r="C206" s="23"/>
    </row>
    <row r="207" spans="1:3" ht="15">
      <c r="A207" s="23"/>
      <c r="B207" s="23"/>
      <c r="C207" s="23"/>
    </row>
    <row r="208" spans="1:3" ht="15">
      <c r="A208" s="23"/>
      <c r="B208" s="23"/>
      <c r="C208" s="23"/>
    </row>
    <row r="209" spans="1:3" ht="15">
      <c r="A209" s="23"/>
      <c r="B209" s="23"/>
      <c r="C209" s="23"/>
    </row>
    <row r="210" spans="1:3" ht="15">
      <c r="A210" s="23"/>
      <c r="B210" s="23"/>
      <c r="C210" s="23"/>
    </row>
    <row r="211" spans="1:3" ht="15">
      <c r="A211" s="23"/>
      <c r="B211" s="23"/>
      <c r="C211" s="23"/>
    </row>
    <row r="212" spans="1:3" ht="15">
      <c r="A212" s="23"/>
      <c r="B212" s="23"/>
      <c r="C212" s="23"/>
    </row>
    <row r="213" spans="1:3" ht="15">
      <c r="A213" s="23"/>
      <c r="B213" s="23"/>
      <c r="C213" s="23"/>
    </row>
    <row r="214" spans="1:3" ht="15">
      <c r="A214" s="23"/>
      <c r="B214" s="23"/>
      <c r="C214" s="23"/>
    </row>
    <row r="215" spans="1:3" ht="15">
      <c r="A215" s="23"/>
      <c r="B215" s="23"/>
      <c r="C215" s="23"/>
    </row>
    <row r="216" spans="1:3" ht="15">
      <c r="A216" s="23"/>
      <c r="B216" s="23"/>
      <c r="C216" s="23"/>
    </row>
    <row r="217" spans="1:3" ht="15">
      <c r="A217" s="23"/>
      <c r="B217" s="23"/>
      <c r="C217" s="23"/>
    </row>
    <row r="218" spans="1:3" ht="15">
      <c r="A218" s="23"/>
      <c r="B218" s="23"/>
      <c r="C218" s="23"/>
    </row>
    <row r="219" spans="1:3" ht="15">
      <c r="A219" s="23"/>
      <c r="B219" s="23"/>
      <c r="C219" s="23"/>
    </row>
    <row r="220" spans="1:3" ht="15">
      <c r="A220" s="23"/>
      <c r="B220" s="23"/>
      <c r="C220" s="23"/>
    </row>
    <row r="221" spans="1:3" ht="15">
      <c r="A221" s="23"/>
      <c r="B221" s="23"/>
      <c r="C221" s="23"/>
    </row>
    <row r="222" spans="1:3" ht="15">
      <c r="A222" s="23"/>
      <c r="B222" s="23"/>
      <c r="C222" s="23"/>
    </row>
    <row r="223" spans="1:3" ht="15">
      <c r="A223" s="23"/>
      <c r="B223" s="23"/>
      <c r="C223" s="23"/>
    </row>
    <row r="224" spans="1:3" ht="15">
      <c r="A224" s="23"/>
      <c r="B224" s="23"/>
      <c r="C224" s="23"/>
    </row>
    <row r="225" spans="1:3" ht="15">
      <c r="A225" s="23"/>
      <c r="B225" s="23"/>
      <c r="C225" s="23"/>
    </row>
    <row r="226" spans="1:3" ht="15">
      <c r="A226" s="23"/>
      <c r="B226" s="23"/>
      <c r="C226" s="23"/>
    </row>
    <row r="227" spans="1:3" ht="15">
      <c r="A227" s="23"/>
      <c r="B227" s="23"/>
      <c r="C227" s="23"/>
    </row>
    <row r="228" spans="1:3" ht="15">
      <c r="A228" s="23"/>
      <c r="B228" s="23"/>
      <c r="C228" s="23"/>
    </row>
    <row r="229" spans="1:3" ht="15">
      <c r="A229" s="23"/>
      <c r="B229" s="23"/>
      <c r="C229" s="23"/>
    </row>
    <row r="230" spans="1:3" ht="15">
      <c r="A230" s="23"/>
      <c r="B230" s="23"/>
      <c r="C230" s="23"/>
    </row>
    <row r="231" spans="1:3" ht="15">
      <c r="A231" s="23"/>
      <c r="B231" s="23"/>
      <c r="C231" s="23"/>
    </row>
    <row r="232" spans="1:3" ht="15">
      <c r="A232" s="23"/>
      <c r="B232" s="23"/>
      <c r="C232" s="23"/>
    </row>
    <row r="233" spans="1:3" ht="15">
      <c r="A233" s="23"/>
      <c r="B233" s="23"/>
      <c r="C233" s="23"/>
    </row>
    <row r="234" spans="1:3" ht="15">
      <c r="A234" s="23"/>
      <c r="B234" s="23"/>
      <c r="C234" s="23"/>
    </row>
    <row r="235" spans="1:3" ht="15">
      <c r="A235" s="23"/>
      <c r="B235" s="23"/>
      <c r="C235" s="23"/>
    </row>
    <row r="236" spans="1:3" ht="15">
      <c r="A236" s="23"/>
      <c r="B236" s="23"/>
      <c r="C236" s="23"/>
    </row>
    <row r="237" spans="1:3" ht="15">
      <c r="A237" s="23"/>
      <c r="B237" s="23"/>
      <c r="C237" s="23"/>
    </row>
    <row r="238" spans="1:3" ht="15">
      <c r="A238" s="23"/>
      <c r="B238" s="23"/>
      <c r="C238" s="23"/>
    </row>
    <row r="239" spans="1:3" ht="15">
      <c r="A239" s="23"/>
      <c r="B239" s="23"/>
      <c r="C239" s="23"/>
    </row>
    <row r="240" spans="1:3" ht="15">
      <c r="A240" s="23"/>
      <c r="B240" s="23"/>
      <c r="C240" s="23"/>
    </row>
    <row r="241" spans="1:3" ht="15">
      <c r="A241" s="23"/>
      <c r="B241" s="23"/>
      <c r="C241" s="23"/>
    </row>
    <row r="242" spans="1:3" ht="15">
      <c r="A242" s="23"/>
      <c r="B242" s="23"/>
      <c r="C242" s="23"/>
    </row>
    <row r="243" spans="1:3" ht="15">
      <c r="A243" s="23"/>
      <c r="B243" s="23"/>
      <c r="C243" s="23"/>
    </row>
    <row r="244" spans="1:3" ht="15">
      <c r="A244" s="23"/>
      <c r="B244" s="23"/>
      <c r="C244" s="23"/>
    </row>
    <row r="245" spans="1:3" ht="15">
      <c r="A245" s="23"/>
      <c r="B245" s="23"/>
      <c r="C245" s="23"/>
    </row>
    <row r="246" spans="1:3" ht="15">
      <c r="A246" s="23"/>
      <c r="B246" s="23"/>
      <c r="C246" s="23"/>
    </row>
    <row r="247" spans="1:3" ht="15">
      <c r="A247" s="23"/>
      <c r="B247" s="23"/>
      <c r="C247" s="23"/>
    </row>
    <row r="248" spans="1:3" ht="15">
      <c r="A248" s="23"/>
      <c r="B248" s="23"/>
      <c r="C248" s="23"/>
    </row>
    <row r="249" spans="1:3" ht="15">
      <c r="A249" s="23"/>
      <c r="B249" s="23"/>
      <c r="C249" s="23"/>
    </row>
    <row r="250" spans="1:3" ht="15">
      <c r="A250" s="23"/>
      <c r="B250" s="23"/>
      <c r="C250" s="23"/>
    </row>
    <row r="251" spans="1:3" ht="15">
      <c r="A251" s="23"/>
      <c r="B251" s="23"/>
      <c r="C251" s="23"/>
    </row>
    <row r="252" spans="1:3" ht="15">
      <c r="A252" s="23"/>
      <c r="B252" s="23"/>
      <c r="C252" s="23"/>
    </row>
    <row r="253" spans="1:3" ht="15">
      <c r="A253" s="23"/>
      <c r="B253" s="23"/>
      <c r="C253" s="23"/>
    </row>
    <row r="254" spans="1:3" ht="15">
      <c r="A254" s="23"/>
      <c r="B254" s="23"/>
      <c r="C254" s="23"/>
    </row>
    <row r="255" spans="1:3" ht="15">
      <c r="A255" s="23"/>
      <c r="B255" s="23"/>
      <c r="C255" s="23"/>
    </row>
    <row r="256" spans="1:3" ht="15">
      <c r="A256" s="23"/>
      <c r="B256" s="23"/>
      <c r="C256" s="23"/>
    </row>
    <row r="257" spans="1:3" ht="15">
      <c r="A257" s="23"/>
      <c r="B257" s="23"/>
      <c r="C257" s="23"/>
    </row>
    <row r="258" spans="1:3" ht="15">
      <c r="A258" s="23"/>
      <c r="B258" s="23"/>
      <c r="C258" s="23"/>
    </row>
    <row r="259" spans="1:3" ht="15">
      <c r="A259" s="23"/>
      <c r="B259" s="23"/>
      <c r="C259" s="23"/>
    </row>
    <row r="260" spans="1:3" ht="15">
      <c r="A260" s="23"/>
      <c r="B260" s="23"/>
      <c r="C260" s="23"/>
    </row>
    <row r="261" spans="1:3" ht="15">
      <c r="A261" s="23"/>
      <c r="B261" s="23"/>
      <c r="C261" s="23"/>
    </row>
    <row r="262" spans="1:3" ht="15">
      <c r="A262" s="23"/>
      <c r="B262" s="23"/>
      <c r="C262" s="23"/>
    </row>
    <row r="263" spans="1:3" ht="15">
      <c r="A263" s="23"/>
      <c r="B263" s="23"/>
      <c r="C263" s="23"/>
    </row>
    <row r="264" spans="1:3" ht="15">
      <c r="A264" s="23"/>
      <c r="B264" s="23"/>
      <c r="C264" s="23"/>
    </row>
    <row r="265" spans="1:3" ht="15">
      <c r="A265" s="23"/>
      <c r="B265" s="23"/>
      <c r="C265" s="23"/>
    </row>
    <row r="266" spans="1:3" ht="15">
      <c r="A266" s="23"/>
      <c r="B266" s="23"/>
      <c r="C266" s="23"/>
    </row>
    <row r="267" spans="1:3" ht="15">
      <c r="A267" s="23"/>
      <c r="B267" s="23"/>
      <c r="C267" s="23"/>
    </row>
    <row r="268" spans="1:3" ht="15">
      <c r="A268" s="23"/>
      <c r="B268" s="23"/>
      <c r="C268" s="23"/>
    </row>
    <row r="269" spans="1:3" ht="15">
      <c r="A269" s="23"/>
      <c r="B269" s="23"/>
      <c r="C269" s="23"/>
    </row>
    <row r="270" spans="1:3" ht="15">
      <c r="A270" s="23"/>
      <c r="B270" s="23"/>
      <c r="C270" s="23"/>
    </row>
    <row r="271" spans="1:3" ht="15">
      <c r="A271" s="23"/>
      <c r="B271" s="23"/>
      <c r="C271" s="23"/>
    </row>
    <row r="272" spans="1:3" ht="15">
      <c r="A272" s="23"/>
      <c r="B272" s="23"/>
      <c r="C272" s="23"/>
    </row>
    <row r="273" spans="1:3" ht="15">
      <c r="A273" s="23"/>
      <c r="B273" s="23"/>
      <c r="C273" s="23"/>
    </row>
    <row r="274" spans="1:3" ht="15">
      <c r="A274" s="23"/>
      <c r="B274" s="23"/>
      <c r="C274" s="23"/>
    </row>
    <row r="275" spans="1:3" ht="15">
      <c r="A275" s="23"/>
      <c r="B275" s="23"/>
      <c r="C275" s="23"/>
    </row>
    <row r="276" spans="1:3" ht="15">
      <c r="A276" s="23"/>
      <c r="B276" s="23"/>
      <c r="C276" s="23"/>
    </row>
    <row r="277" spans="1:3" ht="15">
      <c r="A277" s="23"/>
      <c r="B277" s="23"/>
      <c r="C277" s="23"/>
    </row>
    <row r="278" spans="1:3" ht="15">
      <c r="A278" s="23"/>
      <c r="B278" s="23"/>
      <c r="C278" s="23"/>
    </row>
    <row r="279" spans="1:3" ht="15">
      <c r="A279" s="23"/>
      <c r="B279" s="23"/>
      <c r="C279" s="23"/>
    </row>
    <row r="280" spans="1:3" ht="15">
      <c r="A280" s="23"/>
      <c r="B280" s="23"/>
      <c r="C280" s="23"/>
    </row>
    <row r="281" spans="1:3" ht="15">
      <c r="A281" s="23"/>
      <c r="B281" s="23"/>
      <c r="C281" s="23"/>
    </row>
    <row r="282" spans="1:3" ht="15">
      <c r="A282" s="23"/>
      <c r="B282" s="23"/>
      <c r="C282" s="23"/>
    </row>
    <row r="283" spans="1:3" ht="15">
      <c r="A283" s="23"/>
      <c r="B283" s="23"/>
      <c r="C283" s="23"/>
    </row>
    <row r="284" spans="1:3" ht="15">
      <c r="A284" s="23"/>
      <c r="B284" s="23"/>
      <c r="C284" s="23"/>
    </row>
    <row r="285" spans="1:3" ht="15">
      <c r="A285" s="23"/>
      <c r="B285" s="23"/>
      <c r="C285" s="23"/>
    </row>
    <row r="286" spans="1:3" ht="15">
      <c r="A286" s="23"/>
      <c r="B286" s="23"/>
      <c r="C286" s="23"/>
    </row>
    <row r="287" spans="1:3" ht="15">
      <c r="A287" s="23"/>
      <c r="B287" s="23"/>
      <c r="C287" s="23"/>
    </row>
    <row r="288" spans="1:3" ht="15">
      <c r="A288" s="23"/>
      <c r="B288" s="23"/>
      <c r="C288" s="23"/>
    </row>
    <row r="289" spans="1:3" ht="15">
      <c r="A289" s="23"/>
      <c r="B289" s="23"/>
      <c r="C289" s="23"/>
    </row>
    <row r="290" spans="1:3" ht="15">
      <c r="A290" s="23"/>
      <c r="B290" s="23"/>
      <c r="C290" s="23"/>
    </row>
    <row r="291" spans="1:3" ht="15">
      <c r="A291" s="23"/>
      <c r="B291" s="23"/>
      <c r="C291" s="23"/>
    </row>
    <row r="292" spans="1:3" ht="15">
      <c r="A292" s="23"/>
      <c r="B292" s="23"/>
      <c r="C292" s="23"/>
    </row>
    <row r="293" spans="1:3" ht="15">
      <c r="A293" s="23"/>
      <c r="B293" s="23"/>
      <c r="C293" s="23"/>
    </row>
    <row r="294" spans="1:3" ht="15">
      <c r="A294" s="23"/>
      <c r="B294" s="23"/>
      <c r="C294" s="23"/>
    </row>
    <row r="295" spans="1:3" ht="15">
      <c r="A295" s="23"/>
      <c r="B295" s="23"/>
      <c r="C295" s="23"/>
    </row>
    <row r="296" spans="1:3" ht="15">
      <c r="A296" s="23"/>
      <c r="B296" s="23"/>
      <c r="C296" s="23"/>
    </row>
    <row r="297" spans="1:3" ht="15">
      <c r="A297" s="23"/>
      <c r="B297" s="23"/>
      <c r="C297" s="23"/>
    </row>
    <row r="298" spans="1:3" ht="15">
      <c r="A298" s="23"/>
      <c r="B298" s="23"/>
      <c r="C298" s="23"/>
    </row>
    <row r="299" spans="1:3" ht="15">
      <c r="A299" s="23"/>
      <c r="B299" s="23"/>
      <c r="C299" s="23"/>
    </row>
    <row r="300" spans="1:3" ht="15">
      <c r="A300" s="23"/>
      <c r="B300" s="23"/>
      <c r="C300" s="23"/>
    </row>
    <row r="301" spans="1:3" ht="15">
      <c r="A301" s="23"/>
      <c r="B301" s="23"/>
      <c r="C301" s="23"/>
    </row>
    <row r="302" spans="1:3" ht="15">
      <c r="A302" s="23"/>
      <c r="B302" s="23"/>
      <c r="C302" s="23"/>
    </row>
    <row r="303" spans="1:3" ht="15">
      <c r="A303" s="23"/>
      <c r="B303" s="23"/>
      <c r="C303" s="23"/>
    </row>
    <row r="304" spans="1:3" ht="15">
      <c r="A304" s="23"/>
      <c r="B304" s="23"/>
      <c r="C304" s="23"/>
    </row>
    <row r="305" spans="1:3" ht="15">
      <c r="A305" s="23"/>
      <c r="B305" s="23"/>
      <c r="C305" s="23"/>
    </row>
    <row r="306" spans="1:3" ht="15">
      <c r="A306" s="23"/>
      <c r="B306" s="23"/>
      <c r="C306" s="23"/>
    </row>
    <row r="307" spans="1:3" ht="15">
      <c r="A307" s="23"/>
      <c r="B307" s="23"/>
      <c r="C307" s="23"/>
    </row>
    <row r="308" spans="1:3" ht="15">
      <c r="A308" s="23"/>
      <c r="B308" s="23"/>
      <c r="C308" s="23"/>
    </row>
    <row r="309" spans="1:3" ht="15">
      <c r="A309" s="23"/>
      <c r="B309" s="23"/>
      <c r="C309" s="23"/>
    </row>
    <row r="310" spans="1:3" ht="15">
      <c r="A310" s="23"/>
      <c r="B310" s="23"/>
      <c r="C310" s="23"/>
    </row>
    <row r="311" spans="1:3" ht="15">
      <c r="A311" s="23"/>
      <c r="B311" s="23"/>
      <c r="C311" s="23"/>
    </row>
    <row r="312" spans="1:3" ht="15">
      <c r="A312" s="23"/>
      <c r="B312" s="23"/>
      <c r="C312" s="23"/>
    </row>
    <row r="313" spans="1:3" ht="15">
      <c r="A313" s="23"/>
      <c r="B313" s="23"/>
      <c r="C313" s="23"/>
    </row>
    <row r="314" spans="1:3" ht="15">
      <c r="A314" s="23"/>
      <c r="B314" s="23"/>
      <c r="C314" s="23"/>
    </row>
    <row r="315" spans="1:3" ht="15">
      <c r="A315" s="23"/>
      <c r="B315" s="23"/>
      <c r="C315" s="23"/>
    </row>
    <row r="316" spans="1:3" ht="15">
      <c r="A316" s="23"/>
      <c r="B316" s="23"/>
      <c r="C316" s="23"/>
    </row>
    <row r="317" spans="1:3" ht="15">
      <c r="A317" s="23"/>
      <c r="B317" s="23"/>
      <c r="C317" s="23"/>
    </row>
    <row r="318" spans="1:3" ht="15">
      <c r="A318" s="23"/>
      <c r="B318" s="23"/>
      <c r="C318" s="23"/>
    </row>
    <row r="319" spans="1:3" ht="15">
      <c r="A319" s="23"/>
      <c r="B319" s="23"/>
      <c r="C319" s="23"/>
    </row>
    <row r="320" spans="1:3" ht="15">
      <c r="A320" s="23"/>
      <c r="B320" s="23"/>
      <c r="C320" s="23"/>
    </row>
    <row r="321" spans="1:3" ht="15">
      <c r="A321" s="23"/>
      <c r="B321" s="23"/>
      <c r="C321" s="23"/>
    </row>
    <row r="322" spans="1:3" ht="15">
      <c r="A322" s="23"/>
      <c r="B322" s="23"/>
      <c r="C322" s="23"/>
    </row>
    <row r="323" spans="1:3" ht="15">
      <c r="A323" s="23"/>
      <c r="B323" s="23"/>
      <c r="C323" s="23"/>
    </row>
    <row r="324" spans="1:3" ht="15">
      <c r="A324" s="23"/>
      <c r="B324" s="23"/>
      <c r="C324" s="23"/>
    </row>
    <row r="325" spans="1:3" ht="15">
      <c r="A325" s="23"/>
      <c r="B325" s="23"/>
      <c r="C325" s="23"/>
    </row>
    <row r="326" spans="1:3" ht="15">
      <c r="A326" s="23"/>
      <c r="B326" s="23"/>
      <c r="C326" s="23"/>
    </row>
    <row r="327" spans="1:3" ht="15">
      <c r="A327" s="23"/>
      <c r="B327" s="23"/>
      <c r="C327" s="23"/>
    </row>
    <row r="328" spans="1:3" ht="15">
      <c r="A328" s="23"/>
      <c r="B328" s="23"/>
      <c r="C328" s="23"/>
    </row>
    <row r="329" spans="1:3" ht="15">
      <c r="A329" s="23"/>
      <c r="B329" s="23"/>
      <c r="C329" s="23"/>
    </row>
    <row r="330" spans="1:3" ht="15">
      <c r="A330" s="23"/>
      <c r="B330" s="23"/>
      <c r="C330" s="23"/>
    </row>
    <row r="331" spans="1:3" ht="15">
      <c r="A331" s="23"/>
      <c r="B331" s="23"/>
      <c r="C331" s="23"/>
    </row>
    <row r="332" spans="1:3" ht="15">
      <c r="A332" s="23"/>
      <c r="B332" s="23"/>
      <c r="C332" s="23"/>
    </row>
    <row r="333" spans="1:3" ht="15">
      <c r="A333" s="23"/>
      <c r="B333" s="23"/>
      <c r="C333" s="23"/>
    </row>
    <row r="334" spans="1:3" ht="15">
      <c r="A334" s="23"/>
      <c r="B334" s="23"/>
      <c r="C334" s="23"/>
    </row>
    <row r="335" spans="1:3" ht="15">
      <c r="A335" s="23"/>
      <c r="B335" s="23"/>
      <c r="C335" s="23"/>
    </row>
    <row r="336" spans="1:3" ht="15">
      <c r="A336" s="23"/>
      <c r="B336" s="23"/>
      <c r="C336" s="23"/>
    </row>
    <row r="337" spans="1:3" ht="15">
      <c r="A337" s="23"/>
      <c r="B337" s="23"/>
      <c r="C337" s="23"/>
    </row>
    <row r="338" spans="1:3" ht="15">
      <c r="A338" s="23"/>
      <c r="B338" s="23"/>
      <c r="C338" s="23"/>
    </row>
    <row r="339" spans="1:3" ht="15">
      <c r="A339" s="23"/>
      <c r="B339" s="23"/>
      <c r="C339" s="23"/>
    </row>
    <row r="340" spans="1:3" ht="15">
      <c r="A340" s="23"/>
      <c r="B340" s="23"/>
      <c r="C340" s="23"/>
    </row>
    <row r="341" spans="1:3" ht="15">
      <c r="A341" s="23"/>
      <c r="B341" s="23"/>
      <c r="C341" s="23"/>
    </row>
    <row r="342" spans="1:3" ht="15">
      <c r="A342" s="23"/>
      <c r="B342" s="23"/>
      <c r="C342" s="23"/>
    </row>
    <row r="343" spans="1:3" ht="15">
      <c r="A343" s="23"/>
      <c r="B343" s="23"/>
      <c r="C343" s="23"/>
    </row>
    <row r="344" spans="1:3" ht="15">
      <c r="A344" s="23"/>
      <c r="B344" s="23"/>
      <c r="C344" s="23"/>
    </row>
    <row r="345" spans="1:3" ht="15">
      <c r="A345" s="23"/>
      <c r="B345" s="23"/>
      <c r="C345" s="23"/>
    </row>
    <row r="346" spans="1:3" ht="15">
      <c r="A346" s="23"/>
      <c r="B346" s="23"/>
      <c r="C346" s="23"/>
    </row>
    <row r="347" spans="1:3" ht="15">
      <c r="A347" s="23"/>
      <c r="B347" s="23"/>
      <c r="C347" s="23"/>
    </row>
    <row r="348" spans="1:3" ht="15">
      <c r="A348" s="23"/>
      <c r="B348" s="23"/>
      <c r="C348" s="23"/>
    </row>
    <row r="349" spans="1:3" ht="15">
      <c r="A349" s="23"/>
      <c r="B349" s="23"/>
      <c r="C349" s="23"/>
    </row>
    <row r="350" spans="1:3" ht="15">
      <c r="A350" s="23"/>
      <c r="B350" s="23"/>
      <c r="C350" s="23"/>
    </row>
    <row r="351" spans="1:3" ht="15">
      <c r="A351" s="23"/>
      <c r="B351" s="23"/>
      <c r="C351" s="23"/>
    </row>
    <row r="352" spans="1:3" ht="15">
      <c r="A352" s="23"/>
      <c r="B352" s="23"/>
      <c r="C352" s="23"/>
    </row>
    <row r="353" spans="1:3" ht="15">
      <c r="A353" s="23"/>
      <c r="B353" s="23"/>
      <c r="C353" s="23"/>
    </row>
    <row r="354" spans="1:3" ht="15">
      <c r="A354" s="23"/>
      <c r="B354" s="23"/>
      <c r="C354" s="23"/>
    </row>
    <row r="355" spans="1:3" ht="15">
      <c r="A355" s="23"/>
      <c r="B355" s="23"/>
      <c r="C355" s="23"/>
    </row>
    <row r="356" spans="1:3" ht="15">
      <c r="A356" s="23"/>
      <c r="B356" s="23"/>
      <c r="C356" s="23"/>
    </row>
    <row r="357" spans="1:3" ht="15">
      <c r="A357" s="23"/>
      <c r="B357" s="23"/>
      <c r="C357" s="23"/>
    </row>
    <row r="358" spans="1:3" ht="15">
      <c r="A358" s="23"/>
      <c r="B358" s="23"/>
      <c r="C358" s="23"/>
    </row>
    <row r="359" spans="2:3" ht="15">
      <c r="B359" s="23"/>
      <c r="C359" s="23"/>
    </row>
    <row r="360" spans="2:3" ht="15">
      <c r="B360" s="23"/>
      <c r="C360" s="23"/>
    </row>
    <row r="361" spans="2:3" ht="15">
      <c r="B361" s="23"/>
      <c r="C361" s="23"/>
    </row>
    <row r="362" spans="2:3" ht="15">
      <c r="B362" s="23"/>
      <c r="C362" s="23"/>
    </row>
    <row r="363" spans="2:3" ht="15">
      <c r="B363" s="23"/>
      <c r="C363" s="23"/>
    </row>
    <row r="364" spans="2:3" ht="15">
      <c r="B364" s="23"/>
      <c r="C364" s="23"/>
    </row>
    <row r="365" spans="2:3" ht="15">
      <c r="B365" s="23"/>
      <c r="C365" s="23"/>
    </row>
    <row r="366" spans="2:3" ht="15">
      <c r="B366" s="23"/>
      <c r="C366" s="23"/>
    </row>
    <row r="367" spans="2:3" ht="15">
      <c r="B367" s="23"/>
      <c r="C367" s="23"/>
    </row>
    <row r="368" spans="2:3" ht="15">
      <c r="B368" s="23"/>
      <c r="C368" s="23"/>
    </row>
    <row r="369" spans="2:3" ht="15">
      <c r="B369" s="23"/>
      <c r="C369" s="23"/>
    </row>
    <row r="370" spans="2:3" ht="15">
      <c r="B370" s="23"/>
      <c r="C370" s="23"/>
    </row>
    <row r="371" spans="2:3" ht="15">
      <c r="B371" s="23"/>
      <c r="C371" s="23"/>
    </row>
    <row r="372" spans="2:3" ht="15">
      <c r="B372" s="23"/>
      <c r="C372" s="23"/>
    </row>
    <row r="373" spans="2:3" ht="15">
      <c r="B373" s="23"/>
      <c r="C373" s="23"/>
    </row>
    <row r="374" spans="2:3" ht="15">
      <c r="B374" s="23"/>
      <c r="C374" s="23"/>
    </row>
    <row r="375" spans="2:3" ht="15">
      <c r="B375" s="23"/>
      <c r="C375" s="23"/>
    </row>
    <row r="376" spans="2:3" ht="15">
      <c r="B376" s="23"/>
      <c r="C376" s="23"/>
    </row>
    <row r="377" spans="2:3" ht="15">
      <c r="B377" s="23"/>
      <c r="C377" s="23"/>
    </row>
    <row r="378" spans="2:3" ht="15">
      <c r="B378" s="23"/>
      <c r="C378" s="23"/>
    </row>
    <row r="379" spans="2:3" ht="15">
      <c r="B379" s="23"/>
      <c r="C379" s="23"/>
    </row>
    <row r="380" spans="2:3" ht="15">
      <c r="B380" s="23"/>
      <c r="C380" s="23"/>
    </row>
    <row r="381" spans="2:3" ht="15">
      <c r="B381" s="23"/>
      <c r="C381" s="23"/>
    </row>
    <row r="382" spans="2:4" ht="15">
      <c r="B382" s="23"/>
      <c r="C382" s="23"/>
      <c r="D382" s="23"/>
    </row>
    <row r="383" spans="2:4" ht="15">
      <c r="B383" s="23"/>
      <c r="C383" s="23"/>
      <c r="D383" s="23"/>
    </row>
    <row r="384" spans="2:4" ht="15">
      <c r="B384" s="23"/>
      <c r="C384" s="23"/>
      <c r="D384" s="23"/>
    </row>
    <row r="385" spans="2:4" ht="15">
      <c r="B385" s="23"/>
      <c r="C385" s="23"/>
      <c r="D385" s="23"/>
    </row>
    <row r="386" spans="2:4" ht="15">
      <c r="B386" s="23"/>
      <c r="C386" s="23"/>
      <c r="D386" s="23"/>
    </row>
    <row r="387" spans="2:4" ht="15">
      <c r="B387" s="23"/>
      <c r="C387" s="23"/>
      <c r="D387" s="23"/>
    </row>
    <row r="388" spans="2:4" ht="15">
      <c r="B388" s="23"/>
      <c r="C388" s="23"/>
      <c r="D388" s="23"/>
    </row>
    <row r="389" spans="2:4" ht="15">
      <c r="B389" s="23"/>
      <c r="C389" s="23"/>
      <c r="D389" s="23"/>
    </row>
    <row r="390" spans="2:4" ht="15">
      <c r="B390" s="23"/>
      <c r="C390" s="23"/>
      <c r="D390" s="23"/>
    </row>
    <row r="391" spans="2:4" ht="15">
      <c r="B391" s="23"/>
      <c r="C391" s="23"/>
      <c r="D391" s="23"/>
    </row>
    <row r="392" spans="2:4" ht="15">
      <c r="B392" s="23"/>
      <c r="C392" s="23"/>
      <c r="D392" s="23"/>
    </row>
    <row r="393" spans="2:4" ht="15">
      <c r="B393" s="23"/>
      <c r="C393" s="23"/>
      <c r="D393" s="23"/>
    </row>
    <row r="394" spans="2:4" ht="15">
      <c r="B394" s="23"/>
      <c r="C394" s="23"/>
      <c r="D394" s="23"/>
    </row>
    <row r="395" spans="2:4" ht="15">
      <c r="B395" s="23"/>
      <c r="C395" s="23"/>
      <c r="D395" s="23"/>
    </row>
    <row r="396" spans="2:4" ht="15">
      <c r="B396" s="23"/>
      <c r="C396" s="23"/>
      <c r="D396" s="23"/>
    </row>
    <row r="397" spans="2:4" ht="15">
      <c r="B397" s="23"/>
      <c r="C397" s="23"/>
      <c r="D397" s="23"/>
    </row>
    <row r="398" spans="2:4" ht="15">
      <c r="B398" s="23"/>
      <c r="C398" s="23"/>
      <c r="D398" s="23"/>
    </row>
    <row r="399" spans="2:4" ht="15">
      <c r="B399" s="23"/>
      <c r="C399" s="23"/>
      <c r="D399" s="23"/>
    </row>
    <row r="400" spans="2:4" ht="15">
      <c r="B400" s="23"/>
      <c r="C400" s="23"/>
      <c r="D400" s="23"/>
    </row>
    <row r="401" spans="2:4" ht="15">
      <c r="B401" s="23"/>
      <c r="C401" s="23"/>
      <c r="D401" s="23"/>
    </row>
    <row r="402" spans="2:4" ht="15">
      <c r="B402" s="23"/>
      <c r="C402" s="23"/>
      <c r="D402" s="23"/>
    </row>
    <row r="403" spans="2:4" ht="15">
      <c r="B403" s="23"/>
      <c r="C403" s="23"/>
      <c r="D403" s="23"/>
    </row>
    <row r="404" spans="2:4" ht="15">
      <c r="B404" s="23"/>
      <c r="C404" s="23"/>
      <c r="D404" s="23"/>
    </row>
    <row r="405" spans="2:4" ht="15">
      <c r="B405" s="23"/>
      <c r="C405" s="23"/>
      <c r="D405" s="23"/>
    </row>
    <row r="406" spans="2:4" ht="15">
      <c r="B406" s="23"/>
      <c r="C406" s="23"/>
      <c r="D406" s="23"/>
    </row>
    <row r="407" spans="2:4" ht="15">
      <c r="B407" s="23"/>
      <c r="C407" s="23"/>
      <c r="D407" s="23"/>
    </row>
    <row r="408" spans="2:4" ht="15">
      <c r="B408" s="23"/>
      <c r="C408" s="23"/>
      <c r="D408" s="23"/>
    </row>
    <row r="409" spans="2:4" ht="15">
      <c r="B409" s="23"/>
      <c r="C409" s="23"/>
      <c r="D409" s="23"/>
    </row>
    <row r="410" spans="2:4" ht="15">
      <c r="B410" s="23"/>
      <c r="C410" s="23"/>
      <c r="D410" s="23"/>
    </row>
    <row r="411" spans="2:4" ht="15">
      <c r="B411" s="23"/>
      <c r="C411" s="23"/>
      <c r="D411" s="23"/>
    </row>
    <row r="412" spans="2:4" ht="15">
      <c r="B412" s="23"/>
      <c r="C412" s="23"/>
      <c r="D412" s="23"/>
    </row>
    <row r="413" spans="2:4" ht="15">
      <c r="B413" s="23"/>
      <c r="C413" s="23"/>
      <c r="D413" s="23"/>
    </row>
    <row r="414" spans="2:4" ht="15">
      <c r="B414" s="23"/>
      <c r="C414" s="23"/>
      <c r="D414" s="23"/>
    </row>
    <row r="415" spans="2:4" ht="15">
      <c r="B415" s="23"/>
      <c r="C415" s="23"/>
      <c r="D415" s="23"/>
    </row>
    <row r="416" spans="2:4" ht="15">
      <c r="B416" s="23"/>
      <c r="C416" s="23"/>
      <c r="D416" s="23"/>
    </row>
    <row r="417" spans="2:4" ht="15">
      <c r="B417" s="23"/>
      <c r="C417" s="23"/>
      <c r="D417" s="23"/>
    </row>
    <row r="418" spans="2:4" ht="15">
      <c r="B418" s="23"/>
      <c r="C418" s="23"/>
      <c r="D418" s="23"/>
    </row>
    <row r="419" spans="2:4" ht="15">
      <c r="B419" s="23"/>
      <c r="C419" s="23"/>
      <c r="D419" s="23"/>
    </row>
    <row r="420" spans="2:4" ht="15">
      <c r="B420" s="23"/>
      <c r="C420" s="23"/>
      <c r="D420" s="23"/>
    </row>
    <row r="421" spans="2:4" ht="15">
      <c r="B421" s="23"/>
      <c r="C421" s="23"/>
      <c r="D421" s="23"/>
    </row>
    <row r="422" spans="2:4" ht="15">
      <c r="B422" s="23"/>
      <c r="C422" s="23"/>
      <c r="D422" s="23"/>
    </row>
    <row r="423" spans="2:4" ht="15">
      <c r="B423" s="23"/>
      <c r="C423" s="23"/>
      <c r="D423" s="23"/>
    </row>
    <row r="424" spans="2:4" ht="15">
      <c r="B424" s="23"/>
      <c r="C424" s="23"/>
      <c r="D424" s="23"/>
    </row>
    <row r="425" spans="2:4" ht="15">
      <c r="B425" s="23"/>
      <c r="C425" s="23"/>
      <c r="D425" s="23"/>
    </row>
    <row r="426" spans="2:4" ht="15">
      <c r="B426" s="23"/>
      <c r="C426" s="23"/>
      <c r="D426" s="23"/>
    </row>
    <row r="427" spans="2:4" ht="15">
      <c r="B427" s="23"/>
      <c r="C427" s="23"/>
      <c r="D427" s="23"/>
    </row>
    <row r="428" spans="2:4" ht="15">
      <c r="B428" s="23"/>
      <c r="C428" s="23"/>
      <c r="D428" s="23"/>
    </row>
    <row r="429" spans="2:4" ht="15">
      <c r="B429" s="23"/>
      <c r="C429" s="23"/>
      <c r="D429" s="23"/>
    </row>
    <row r="430" spans="2:4" ht="15">
      <c r="B430" s="23"/>
      <c r="C430" s="23"/>
      <c r="D430" s="23"/>
    </row>
    <row r="431" spans="2:4" ht="15">
      <c r="B431" s="23"/>
      <c r="C431" s="23"/>
      <c r="D431" s="23"/>
    </row>
    <row r="432" spans="2:4" ht="15">
      <c r="B432" s="23"/>
      <c r="C432" s="23"/>
      <c r="D432" s="23"/>
    </row>
    <row r="433" spans="2:4" ht="15">
      <c r="B433" s="23"/>
      <c r="C433" s="23"/>
      <c r="D433" s="23"/>
    </row>
    <row r="434" spans="2:4" ht="15">
      <c r="B434" s="23"/>
      <c r="C434" s="23"/>
      <c r="D434" s="23"/>
    </row>
    <row r="435" spans="2:4" ht="15">
      <c r="B435" s="23"/>
      <c r="C435" s="23"/>
      <c r="D435" s="23"/>
    </row>
    <row r="436" spans="2:4" ht="15">
      <c r="B436" s="23"/>
      <c r="C436" s="23"/>
      <c r="D436" s="23"/>
    </row>
    <row r="437" spans="2:4" ht="15">
      <c r="B437" s="23"/>
      <c r="C437" s="23"/>
      <c r="D437" s="23"/>
    </row>
    <row r="438" spans="2:4" ht="15">
      <c r="B438" s="23"/>
      <c r="C438" s="23"/>
      <c r="D438" s="23"/>
    </row>
    <row r="439" spans="2:4" ht="15">
      <c r="B439" s="23"/>
      <c r="C439" s="23"/>
      <c r="D439" s="23"/>
    </row>
    <row r="440" spans="2:4" ht="15">
      <c r="B440" s="23"/>
      <c r="C440" s="23"/>
      <c r="D440" s="23"/>
    </row>
    <row r="441" spans="2:4" ht="15">
      <c r="B441" s="23"/>
      <c r="C441" s="23"/>
      <c r="D441" s="23"/>
    </row>
    <row r="442" spans="2:4" ht="15">
      <c r="B442" s="23"/>
      <c r="C442" s="23"/>
      <c r="D442" s="23"/>
    </row>
    <row r="443" spans="2:4" ht="15">
      <c r="B443" s="23"/>
      <c r="C443" s="23"/>
      <c r="D443" s="23"/>
    </row>
    <row r="444" spans="2:4" ht="15">
      <c r="B444" s="23"/>
      <c r="C444" s="23"/>
      <c r="D444" s="23"/>
    </row>
    <row r="445" spans="2:4" ht="15">
      <c r="B445" s="23"/>
      <c r="C445" s="23"/>
      <c r="D445" s="23"/>
    </row>
    <row r="446" spans="2:4" ht="15">
      <c r="B446" s="23"/>
      <c r="C446" s="23"/>
      <c r="D446" s="23"/>
    </row>
    <row r="447" spans="2:4" ht="15">
      <c r="B447" s="23"/>
      <c r="C447" s="23"/>
      <c r="D447" s="23"/>
    </row>
    <row r="448" spans="2:4" ht="15">
      <c r="B448" s="23"/>
      <c r="C448" s="23"/>
      <c r="D448" s="23"/>
    </row>
    <row r="449" spans="2:4" ht="15">
      <c r="B449" s="23"/>
      <c r="C449" s="23"/>
      <c r="D449" s="23"/>
    </row>
    <row r="450" spans="2:4" ht="15">
      <c r="B450" s="23"/>
      <c r="C450" s="23"/>
      <c r="D450" s="23"/>
    </row>
    <row r="451" spans="2:4" ht="15">
      <c r="B451" s="23"/>
      <c r="C451" s="23"/>
      <c r="D451" s="23"/>
    </row>
    <row r="452" spans="2:4" ht="15">
      <c r="B452" s="23"/>
      <c r="C452" s="23"/>
      <c r="D452" s="23"/>
    </row>
    <row r="453" spans="2:4" ht="15">
      <c r="B453" s="23"/>
      <c r="C453" s="23"/>
      <c r="D453" s="23"/>
    </row>
    <row r="454" spans="2:4" ht="15">
      <c r="B454" s="23"/>
      <c r="C454" s="23"/>
      <c r="D454" s="23"/>
    </row>
    <row r="455" spans="2:4" ht="15">
      <c r="B455" s="23"/>
      <c r="C455" s="23"/>
      <c r="D455" s="23"/>
    </row>
    <row r="456" spans="2:4" ht="15">
      <c r="B456" s="23"/>
      <c r="C456" s="23"/>
      <c r="D456" s="23"/>
    </row>
    <row r="457" spans="2:4" ht="15">
      <c r="B457" s="23"/>
      <c r="C457" s="23"/>
      <c r="D457" s="23"/>
    </row>
    <row r="458" spans="2:4" ht="15">
      <c r="B458" s="23"/>
      <c r="C458" s="23"/>
      <c r="D458" s="23"/>
    </row>
    <row r="459" spans="2:4" ht="15">
      <c r="B459" s="23"/>
      <c r="C459" s="23"/>
      <c r="D459" s="23"/>
    </row>
    <row r="460" spans="2:4" ht="15">
      <c r="B460" s="23"/>
      <c r="C460" s="23"/>
      <c r="D460" s="23"/>
    </row>
    <row r="461" spans="2:4" ht="15">
      <c r="B461" s="23"/>
      <c r="C461" s="23"/>
      <c r="D461" s="23"/>
    </row>
    <row r="462" spans="2:4" ht="15">
      <c r="B462" s="23"/>
      <c r="C462" s="23"/>
      <c r="D462" s="23"/>
    </row>
    <row r="463" spans="2:4" ht="15">
      <c r="B463" s="23"/>
      <c r="C463" s="23"/>
      <c r="D463" s="23"/>
    </row>
    <row r="464" spans="2:4" ht="15">
      <c r="B464" s="23"/>
      <c r="C464" s="23"/>
      <c r="D464" s="23"/>
    </row>
    <row r="465" spans="2:4" ht="15">
      <c r="B465" s="23"/>
      <c r="C465" s="23"/>
      <c r="D465" s="23"/>
    </row>
    <row r="466" spans="2:4" ht="15">
      <c r="B466" s="23"/>
      <c r="C466" s="23"/>
      <c r="D466" s="23"/>
    </row>
    <row r="467" spans="2:4" ht="15">
      <c r="B467" s="23"/>
      <c r="C467" s="23"/>
      <c r="D467" s="23"/>
    </row>
    <row r="468" spans="2:4" ht="15">
      <c r="B468" s="23"/>
      <c r="C468" s="23"/>
      <c r="D468" s="23"/>
    </row>
    <row r="469" spans="2:4" ht="15">
      <c r="B469" s="23"/>
      <c r="C469" s="23"/>
      <c r="D469" s="23"/>
    </row>
    <row r="470" spans="2:4" ht="15">
      <c r="B470" s="23"/>
      <c r="C470" s="23"/>
      <c r="D470" s="23"/>
    </row>
    <row r="471" spans="2:4" ht="15">
      <c r="B471" s="23"/>
      <c r="C471" s="23"/>
      <c r="D471" s="23"/>
    </row>
    <row r="472" spans="2:4" ht="15">
      <c r="B472" s="23"/>
      <c r="C472" s="23"/>
      <c r="D472" s="23"/>
    </row>
    <row r="473" spans="2:4" ht="15">
      <c r="B473" s="23"/>
      <c r="C473" s="23"/>
      <c r="D473" s="23"/>
    </row>
    <row r="474" spans="2:4" ht="15">
      <c r="B474" s="23"/>
      <c r="C474" s="23"/>
      <c r="D474" s="23"/>
    </row>
    <row r="475" spans="2:4" ht="15">
      <c r="B475" s="23"/>
      <c r="C475" s="23"/>
      <c r="D475" s="23"/>
    </row>
    <row r="476" spans="2:4" ht="15">
      <c r="B476" s="23"/>
      <c r="C476" s="23"/>
      <c r="D476" s="23"/>
    </row>
    <row r="477" spans="2:4" ht="15">
      <c r="B477" s="23"/>
      <c r="C477" s="23"/>
      <c r="D477" s="23"/>
    </row>
    <row r="478" spans="2:4" ht="15">
      <c r="B478" s="23"/>
      <c r="C478" s="23"/>
      <c r="D478" s="23"/>
    </row>
    <row r="479" spans="2:4" ht="15">
      <c r="B479" s="23"/>
      <c r="C479" s="23"/>
      <c r="D479" s="23"/>
    </row>
    <row r="480" spans="2:4" ht="15">
      <c r="B480" s="23"/>
      <c r="C480" s="23"/>
      <c r="D480" s="23"/>
    </row>
    <row r="481" spans="2:4" ht="15">
      <c r="B481" s="23"/>
      <c r="C481" s="23"/>
      <c r="D481" s="23"/>
    </row>
    <row r="482" spans="2:4" ht="15">
      <c r="B482" s="23"/>
      <c r="C482" s="23"/>
      <c r="D482" s="23"/>
    </row>
    <row r="483" spans="2:4" ht="15">
      <c r="B483" s="23"/>
      <c r="C483" s="23"/>
      <c r="D483" s="23"/>
    </row>
    <row r="484" spans="2:4" ht="15">
      <c r="B484" s="23"/>
      <c r="C484" s="23"/>
      <c r="D484" s="23"/>
    </row>
    <row r="485" spans="2:4" ht="15">
      <c r="B485" s="23"/>
      <c r="C485" s="23"/>
      <c r="D485" s="23"/>
    </row>
    <row r="486" spans="2:4" ht="15">
      <c r="B486" s="23"/>
      <c r="C486" s="23"/>
      <c r="D486" s="23"/>
    </row>
    <row r="487" spans="2:4" ht="15">
      <c r="B487" s="23"/>
      <c r="C487" s="23"/>
      <c r="D487" s="23"/>
    </row>
    <row r="488" spans="2:4" ht="15">
      <c r="B488" s="23"/>
      <c r="C488" s="23"/>
      <c r="D488" s="23"/>
    </row>
    <row r="489" spans="2:4" ht="15">
      <c r="B489" s="23"/>
      <c r="C489" s="23"/>
      <c r="D489" s="23"/>
    </row>
    <row r="490" spans="2:4" ht="15">
      <c r="B490" s="23"/>
      <c r="C490" s="23"/>
      <c r="D490" s="23"/>
    </row>
    <row r="491" spans="2:4" ht="15">
      <c r="B491" s="23"/>
      <c r="C491" s="23"/>
      <c r="D491" s="23"/>
    </row>
    <row r="492" spans="2:4" ht="15">
      <c r="B492" s="23"/>
      <c r="C492" s="23"/>
      <c r="D492" s="23"/>
    </row>
    <row r="493" spans="2:4" ht="15">
      <c r="B493" s="23"/>
      <c r="C493" s="23"/>
      <c r="D493" s="23"/>
    </row>
    <row r="494" spans="2:4" ht="15">
      <c r="B494" s="23"/>
      <c r="C494" s="23"/>
      <c r="D494" s="23"/>
    </row>
    <row r="495" spans="2:4" ht="15">
      <c r="B495" s="23"/>
      <c r="C495" s="23"/>
      <c r="D495" s="23"/>
    </row>
    <row r="496" spans="2:4" ht="15">
      <c r="B496" s="23"/>
      <c r="C496" s="23"/>
      <c r="D496" s="23"/>
    </row>
    <row r="497" spans="2:4" ht="15">
      <c r="B497" s="23"/>
      <c r="C497" s="23"/>
      <c r="D497" s="23"/>
    </row>
    <row r="498" spans="2:4" ht="15">
      <c r="B498" s="23"/>
      <c r="C498" s="23"/>
      <c r="D498" s="23"/>
    </row>
    <row r="499" spans="2:4" ht="15">
      <c r="B499" s="23"/>
      <c r="C499" s="23"/>
      <c r="D499" s="23"/>
    </row>
    <row r="500" spans="2:4" ht="15">
      <c r="B500" s="23"/>
      <c r="C500" s="23"/>
      <c r="D500" s="23"/>
    </row>
    <row r="501" spans="2:4" ht="15">
      <c r="B501" s="23"/>
      <c r="C501" s="23"/>
      <c r="D501" s="23"/>
    </row>
    <row r="502" spans="2:4" ht="15">
      <c r="B502" s="23"/>
      <c r="C502" s="23"/>
      <c r="D502" s="23"/>
    </row>
    <row r="503" spans="2:4" ht="15">
      <c r="B503" s="23"/>
      <c r="C503" s="23"/>
      <c r="D503" s="23"/>
    </row>
    <row r="504" spans="2:4" ht="15">
      <c r="B504" s="23"/>
      <c r="C504" s="23"/>
      <c r="D504" s="23"/>
    </row>
    <row r="505" spans="2:4" ht="15">
      <c r="B505" s="23"/>
      <c r="C505" s="23"/>
      <c r="D505" s="23"/>
    </row>
    <row r="506" spans="2:4" ht="15">
      <c r="B506" s="23"/>
      <c r="C506" s="23"/>
      <c r="D506" s="23"/>
    </row>
    <row r="507" spans="2:4" ht="15">
      <c r="B507" s="23"/>
      <c r="C507" s="23"/>
      <c r="D507" s="23"/>
    </row>
    <row r="508" spans="2:4" ht="15">
      <c r="B508" s="23"/>
      <c r="C508" s="23"/>
      <c r="D508" s="23"/>
    </row>
    <row r="509" spans="2:4" ht="15">
      <c r="B509" s="23"/>
      <c r="C509" s="23"/>
      <c r="D509" s="23"/>
    </row>
    <row r="510" spans="2:4" ht="15">
      <c r="B510" s="23"/>
      <c r="C510" s="23"/>
      <c r="D510" s="23"/>
    </row>
    <row r="511" spans="2:4" ht="15">
      <c r="B511" s="23"/>
      <c r="C511" s="23"/>
      <c r="D511" s="23"/>
    </row>
    <row r="512" spans="2:4" ht="15">
      <c r="B512" s="23"/>
      <c r="C512" s="23"/>
      <c r="D512" s="23"/>
    </row>
    <row r="513" spans="2:4" ht="15">
      <c r="B513" s="23"/>
      <c r="C513" s="23"/>
      <c r="D513" s="23"/>
    </row>
    <row r="514" spans="2:4" ht="15">
      <c r="B514" s="23"/>
      <c r="C514" s="23"/>
      <c r="D514" s="23"/>
    </row>
    <row r="515" spans="2:4" ht="15">
      <c r="B515" s="23"/>
      <c r="C515" s="23"/>
      <c r="D515" s="23"/>
    </row>
    <row r="516" spans="2:4" ht="15">
      <c r="B516" s="23"/>
      <c r="C516" s="23"/>
      <c r="D516" s="23"/>
    </row>
    <row r="517" spans="2:4" ht="15">
      <c r="B517" s="23"/>
      <c r="C517" s="23"/>
      <c r="D517" s="23"/>
    </row>
    <row r="518" spans="2:4" ht="15">
      <c r="B518" s="23"/>
      <c r="C518" s="23"/>
      <c r="D518" s="23"/>
    </row>
    <row r="519" spans="2:4" ht="15">
      <c r="B519" s="23"/>
      <c r="C519" s="23"/>
      <c r="D519" s="23"/>
    </row>
    <row r="520" spans="2:4" ht="15">
      <c r="B520" s="23"/>
      <c r="C520" s="23"/>
      <c r="D520" s="23"/>
    </row>
    <row r="521" spans="2:4" ht="15">
      <c r="B521" s="23"/>
      <c r="C521" s="23"/>
      <c r="D521" s="23"/>
    </row>
    <row r="522" spans="2:4" ht="15">
      <c r="B522" s="23"/>
      <c r="C522" s="23"/>
      <c r="D522" s="23"/>
    </row>
    <row r="523" spans="2:4" ht="15">
      <c r="B523" s="23"/>
      <c r="C523" s="23"/>
      <c r="D523" s="23"/>
    </row>
    <row r="524" spans="2:4" ht="15">
      <c r="B524" s="23"/>
      <c r="C524" s="23"/>
      <c r="D524" s="23"/>
    </row>
    <row r="525" spans="2:4" ht="15">
      <c r="B525" s="23"/>
      <c r="C525" s="23"/>
      <c r="D525" s="23"/>
    </row>
    <row r="526" spans="2:4" ht="15">
      <c r="B526" s="23"/>
      <c r="C526" s="23"/>
      <c r="D526" s="23"/>
    </row>
    <row r="527" spans="2:4" ht="15">
      <c r="B527" s="23"/>
      <c r="C527" s="23"/>
      <c r="D527" s="23"/>
    </row>
    <row r="528" spans="2:4" ht="15">
      <c r="B528" s="23"/>
      <c r="C528" s="23"/>
      <c r="D528" s="23"/>
    </row>
    <row r="529" spans="2:4" ht="15">
      <c r="B529" s="23"/>
      <c r="C529" s="23"/>
      <c r="D529" s="23"/>
    </row>
    <row r="530" spans="2:4" ht="15">
      <c r="B530" s="23"/>
      <c r="C530" s="23"/>
      <c r="D530" s="23"/>
    </row>
    <row r="531" spans="2:4" ht="15">
      <c r="B531" s="23"/>
      <c r="C531" s="23"/>
      <c r="D531" s="23"/>
    </row>
    <row r="532" spans="2:4" ht="15">
      <c r="B532" s="23"/>
      <c r="C532" s="23"/>
      <c r="D532" s="23"/>
    </row>
    <row r="533" spans="2:4" ht="15">
      <c r="B533" s="23"/>
      <c r="C533" s="23"/>
      <c r="D533" s="23"/>
    </row>
    <row r="534" spans="2:4" ht="15">
      <c r="B534" s="23"/>
      <c r="C534" s="23"/>
      <c r="D534" s="23"/>
    </row>
    <row r="535" spans="2:4" ht="15">
      <c r="B535" s="23"/>
      <c r="C535" s="23"/>
      <c r="D535" s="23"/>
    </row>
    <row r="536" spans="2:4" ht="15">
      <c r="B536" s="23"/>
      <c r="C536" s="23"/>
      <c r="D536" s="23"/>
    </row>
    <row r="537" spans="2:4" ht="15">
      <c r="B537" s="23"/>
      <c r="C537" s="23"/>
      <c r="D537" s="23"/>
    </row>
    <row r="538" spans="2:4" ht="15">
      <c r="B538" s="23"/>
      <c r="C538" s="23"/>
      <c r="D538" s="23"/>
    </row>
    <row r="539" spans="2:4" ht="15">
      <c r="B539" s="23"/>
      <c r="C539" s="23"/>
      <c r="D539" s="23"/>
    </row>
    <row r="540" spans="2:4" ht="15">
      <c r="B540" s="23"/>
      <c r="C540" s="23"/>
      <c r="D540" s="23"/>
    </row>
    <row r="541" spans="2:4" ht="15">
      <c r="B541" s="23"/>
      <c r="C541" s="23"/>
      <c r="D541" s="23"/>
    </row>
    <row r="542" spans="2:4" ht="15">
      <c r="B542" s="23"/>
      <c r="C542" s="23"/>
      <c r="D542" s="23"/>
    </row>
    <row r="543" spans="2:4" ht="15">
      <c r="B543" s="23"/>
      <c r="C543" s="23"/>
      <c r="D543" s="23"/>
    </row>
    <row r="544" spans="2:4" ht="15">
      <c r="B544" s="23"/>
      <c r="C544" s="23"/>
      <c r="D544" s="23"/>
    </row>
    <row r="545" spans="2:4" ht="15">
      <c r="B545" s="23"/>
      <c r="C545" s="23"/>
      <c r="D545" s="23"/>
    </row>
    <row r="546" spans="2:4" ht="15">
      <c r="B546" s="23"/>
      <c r="C546" s="23"/>
      <c r="D546" s="23"/>
    </row>
    <row r="547" spans="2:4" ht="15">
      <c r="B547" s="23"/>
      <c r="C547" s="23"/>
      <c r="D547" s="23"/>
    </row>
    <row r="548" spans="2:4" ht="15">
      <c r="B548" s="23"/>
      <c r="C548" s="23"/>
      <c r="D548" s="23"/>
    </row>
    <row r="549" spans="2:4" ht="15">
      <c r="B549" s="23"/>
      <c r="C549" s="23"/>
      <c r="D549" s="23"/>
    </row>
    <row r="550" spans="2:4" ht="15">
      <c r="B550" s="23"/>
      <c r="C550" s="23"/>
      <c r="D550" s="23"/>
    </row>
    <row r="551" spans="2:4" ht="15">
      <c r="B551" s="23"/>
      <c r="C551" s="23"/>
      <c r="D551" s="23"/>
    </row>
    <row r="552" spans="2:4" ht="15">
      <c r="B552" s="23"/>
      <c r="C552" s="23"/>
      <c r="D552" s="23"/>
    </row>
    <row r="553" spans="2:4" ht="15">
      <c r="B553" s="23"/>
      <c r="C553" s="23"/>
      <c r="D553" s="23"/>
    </row>
    <row r="554" spans="2:4" ht="15">
      <c r="B554" s="23"/>
      <c r="C554" s="23"/>
      <c r="D554" s="23"/>
    </row>
    <row r="555" spans="2:4" ht="15">
      <c r="B555" s="23"/>
      <c r="C555" s="23"/>
      <c r="D555" s="23"/>
    </row>
    <row r="556" spans="2:4" ht="15">
      <c r="B556" s="23"/>
      <c r="C556" s="23"/>
      <c r="D556" s="23"/>
    </row>
    <row r="557" spans="2:4" ht="15">
      <c r="B557" s="23"/>
      <c r="C557" s="23"/>
      <c r="D557" s="23"/>
    </row>
    <row r="558" spans="2:4" ht="15">
      <c r="B558" s="23"/>
      <c r="C558" s="23"/>
      <c r="D558" s="23"/>
    </row>
    <row r="559" spans="2:4" ht="15">
      <c r="B559" s="23"/>
      <c r="C559" s="23"/>
      <c r="D559" s="23"/>
    </row>
    <row r="560" spans="2:4" ht="15">
      <c r="B560" s="23"/>
      <c r="C560" s="23"/>
      <c r="D560" s="23"/>
    </row>
    <row r="561" spans="2:4" ht="15">
      <c r="B561" s="23"/>
      <c r="C561" s="23"/>
      <c r="D561" s="23"/>
    </row>
    <row r="562" spans="2:4" ht="15">
      <c r="B562" s="23"/>
      <c r="C562" s="23"/>
      <c r="D562" s="23"/>
    </row>
    <row r="563" spans="2:4" ht="15">
      <c r="B563" s="23"/>
      <c r="C563" s="23"/>
      <c r="D563" s="23"/>
    </row>
    <row r="564" spans="2:4" ht="15">
      <c r="B564" s="23"/>
      <c r="C564" s="23"/>
      <c r="D564" s="23"/>
    </row>
    <row r="565" spans="2:4" ht="15">
      <c r="B565" s="23"/>
      <c r="C565" s="23"/>
      <c r="D565" s="23"/>
    </row>
    <row r="566" spans="2:4" ht="15">
      <c r="B566" s="23"/>
      <c r="C566" s="23"/>
      <c r="D566" s="23"/>
    </row>
    <row r="567" spans="2:4" ht="15">
      <c r="B567" s="23"/>
      <c r="C567" s="23"/>
      <c r="D567" s="23"/>
    </row>
    <row r="568" spans="2:4" ht="15">
      <c r="B568" s="23"/>
      <c r="C568" s="23"/>
      <c r="D568" s="23"/>
    </row>
    <row r="569" spans="2:4" ht="15">
      <c r="B569" s="23"/>
      <c r="C569" s="23"/>
      <c r="D569" s="23"/>
    </row>
    <row r="570" spans="2:4" ht="15">
      <c r="B570" s="23"/>
      <c r="C570" s="23"/>
      <c r="D570" s="23"/>
    </row>
    <row r="571" spans="2:4" ht="15">
      <c r="B571" s="23"/>
      <c r="C571" s="23"/>
      <c r="D571" s="23"/>
    </row>
    <row r="572" spans="2:4" ht="15">
      <c r="B572" s="23"/>
      <c r="C572" s="23"/>
      <c r="D572" s="23"/>
    </row>
    <row r="573" spans="2:4" ht="15">
      <c r="B573" s="23"/>
      <c r="C573" s="23"/>
      <c r="D573" s="23"/>
    </row>
    <row r="574" spans="2:4" ht="15">
      <c r="B574" s="23"/>
      <c r="C574" s="23"/>
      <c r="D574" s="23"/>
    </row>
    <row r="575" spans="2:4" ht="15">
      <c r="B575" s="23"/>
      <c r="C575" s="23"/>
      <c r="D575" s="23"/>
    </row>
    <row r="576" spans="2:4" ht="15">
      <c r="B576" s="23"/>
      <c r="C576" s="23"/>
      <c r="D576" s="23"/>
    </row>
    <row r="577" spans="2:4" ht="15">
      <c r="B577" s="23"/>
      <c r="C577" s="23"/>
      <c r="D577" s="23"/>
    </row>
    <row r="578" spans="2:4" ht="15">
      <c r="B578" s="23"/>
      <c r="C578" s="23"/>
      <c r="D578" s="23"/>
    </row>
    <row r="579" spans="2:4" ht="15">
      <c r="B579" s="23"/>
      <c r="C579" s="23"/>
      <c r="D579" s="23"/>
    </row>
    <row r="580" spans="2:4" ht="15">
      <c r="B580" s="23"/>
      <c r="C580" s="23"/>
      <c r="D580" s="23"/>
    </row>
    <row r="581" spans="2:4" ht="15">
      <c r="B581" s="23"/>
      <c r="C581" s="23"/>
      <c r="D581" s="23"/>
    </row>
    <row r="582" spans="2:4" ht="15">
      <c r="B582" s="23"/>
      <c r="C582" s="23"/>
      <c r="D582" s="23"/>
    </row>
    <row r="583" spans="2:4" ht="15">
      <c r="B583" s="23"/>
      <c r="C583" s="23"/>
      <c r="D583" s="23"/>
    </row>
    <row r="584" spans="2:4" ht="15">
      <c r="B584" s="23"/>
      <c r="C584" s="23"/>
      <c r="D584" s="23"/>
    </row>
    <row r="585" spans="2:4" ht="15">
      <c r="B585" s="23"/>
      <c r="C585" s="23"/>
      <c r="D585" s="23"/>
    </row>
    <row r="586" spans="2:4" ht="15">
      <c r="B586" s="23"/>
      <c r="C586" s="23"/>
      <c r="D586" s="23"/>
    </row>
    <row r="587" spans="2:4" ht="15">
      <c r="B587" s="23"/>
      <c r="C587" s="23"/>
      <c r="D587" s="23"/>
    </row>
    <row r="588" spans="2:4" ht="15">
      <c r="B588" s="23"/>
      <c r="C588" s="23"/>
      <c r="D588" s="23"/>
    </row>
    <row r="589" spans="2:4" ht="15">
      <c r="B589" s="23"/>
      <c r="C589" s="23"/>
      <c r="D589" s="23"/>
    </row>
    <row r="590" spans="2:4" ht="15">
      <c r="B590" s="23"/>
      <c r="C590" s="23"/>
      <c r="D590" s="23"/>
    </row>
    <row r="591" spans="2:4" ht="15">
      <c r="B591" s="23"/>
      <c r="C591" s="23"/>
      <c r="D591" s="23"/>
    </row>
    <row r="592" spans="2:4" ht="15">
      <c r="B592" s="23"/>
      <c r="C592" s="23"/>
      <c r="D592" s="23"/>
    </row>
    <row r="593" spans="2:4" ht="15">
      <c r="B593" s="23"/>
      <c r="C593" s="23"/>
      <c r="D593" s="23"/>
    </row>
    <row r="594" spans="2:4" ht="15">
      <c r="B594" s="23"/>
      <c r="C594" s="23"/>
      <c r="D594" s="23"/>
    </row>
    <row r="595" spans="2:4" ht="15">
      <c r="B595" s="23"/>
      <c r="C595" s="23"/>
      <c r="D595" s="23"/>
    </row>
    <row r="596" spans="2:4" ht="15">
      <c r="B596" s="23"/>
      <c r="C596" s="23"/>
      <c r="D596" s="23"/>
    </row>
    <row r="597" spans="2:4" ht="15">
      <c r="B597" s="23"/>
      <c r="C597" s="23"/>
      <c r="D597" s="23"/>
    </row>
    <row r="598" spans="2:4" ht="15">
      <c r="B598" s="23"/>
      <c r="C598" s="23"/>
      <c r="D598" s="23"/>
    </row>
    <row r="599" spans="2:4" ht="15">
      <c r="B599" s="23"/>
      <c r="C599" s="23"/>
      <c r="D599" s="23"/>
    </row>
    <row r="600" spans="2:4" ht="15">
      <c r="B600" s="23"/>
      <c r="C600" s="23"/>
      <c r="D600" s="23"/>
    </row>
    <row r="601" spans="2:4" ht="15">
      <c r="B601" s="23"/>
      <c r="C601" s="23"/>
      <c r="D601" s="23"/>
    </row>
    <row r="602" spans="2:4" ht="15">
      <c r="B602" s="23"/>
      <c r="C602" s="23"/>
      <c r="D602" s="23"/>
    </row>
    <row r="603" spans="2:4" ht="15">
      <c r="B603" s="23"/>
      <c r="C603" s="23"/>
      <c r="D603" s="23"/>
    </row>
    <row r="604" spans="2:4" ht="15">
      <c r="B604" s="23"/>
      <c r="C604" s="23"/>
      <c r="D604" s="23"/>
    </row>
    <row r="605" spans="2:4" ht="15">
      <c r="B605" s="23"/>
      <c r="C605" s="23"/>
      <c r="D605" s="23"/>
    </row>
    <row r="606" spans="2:4" ht="15">
      <c r="B606" s="23"/>
      <c r="C606" s="23"/>
      <c r="D606" s="23"/>
    </row>
    <row r="607" spans="2:4" ht="15">
      <c r="B607" s="23"/>
      <c r="C607" s="23"/>
      <c r="D607" s="23"/>
    </row>
    <row r="608" spans="2:4" ht="15">
      <c r="B608" s="23"/>
      <c r="C608" s="23"/>
      <c r="D608" s="23"/>
    </row>
    <row r="609" spans="2:4" ht="15">
      <c r="B609" s="23"/>
      <c r="C609" s="23"/>
      <c r="D609" s="23"/>
    </row>
    <row r="610" spans="2:4" ht="15">
      <c r="B610" s="23"/>
      <c r="C610" s="23"/>
      <c r="D610" s="23"/>
    </row>
    <row r="611" spans="2:4" ht="15">
      <c r="B611" s="23"/>
      <c r="C611" s="23"/>
      <c r="D611" s="23"/>
    </row>
    <row r="612" spans="2:4" ht="15">
      <c r="B612" s="23"/>
      <c r="C612" s="23"/>
      <c r="D612" s="23"/>
    </row>
    <row r="613" spans="2:4" ht="15">
      <c r="B613" s="23"/>
      <c r="C613" s="23"/>
      <c r="D613" s="23"/>
    </row>
    <row r="614" spans="2:4" ht="15">
      <c r="B614" s="23"/>
      <c r="C614" s="23"/>
      <c r="D614" s="23"/>
    </row>
    <row r="615" spans="2:4" ht="15">
      <c r="B615" s="23"/>
      <c r="C615" s="23"/>
      <c r="D615" s="23"/>
    </row>
    <row r="616" spans="2:4" ht="15">
      <c r="B616" s="23"/>
      <c r="C616" s="23"/>
      <c r="D616" s="23"/>
    </row>
    <row r="617" spans="2:4" ht="15">
      <c r="B617" s="23"/>
      <c r="C617" s="23"/>
      <c r="D617" s="23"/>
    </row>
    <row r="618" spans="2:4" ht="15">
      <c r="B618" s="23"/>
      <c r="C618" s="23"/>
      <c r="D618" s="23"/>
    </row>
    <row r="619" spans="2:4" ht="15">
      <c r="B619" s="23"/>
      <c r="C619" s="23"/>
      <c r="D619" s="23"/>
    </row>
    <row r="620" spans="2:4" ht="15">
      <c r="B620" s="23"/>
      <c r="C620" s="23"/>
      <c r="D620" s="23"/>
    </row>
    <row r="621" spans="2:4" ht="15">
      <c r="B621" s="23"/>
      <c r="C621" s="23"/>
      <c r="D621" s="23"/>
    </row>
    <row r="622" spans="2:4" ht="15">
      <c r="B622" s="23"/>
      <c r="C622" s="23"/>
      <c r="D622" s="23"/>
    </row>
    <row r="623" spans="2:4" ht="15">
      <c r="B623" s="23"/>
      <c r="C623" s="23"/>
      <c r="D623" s="23"/>
    </row>
    <row r="624" spans="2:4" ht="15">
      <c r="B624" s="23"/>
      <c r="C624" s="23"/>
      <c r="D624" s="23"/>
    </row>
    <row r="625" spans="2:4" ht="15">
      <c r="B625" s="23"/>
      <c r="C625" s="23"/>
      <c r="D625" s="23"/>
    </row>
    <row r="626" spans="2:4" ht="15">
      <c r="B626" s="23"/>
      <c r="C626" s="23"/>
      <c r="D626" s="23"/>
    </row>
    <row r="627" spans="2:4" ht="15">
      <c r="B627" s="23"/>
      <c r="C627" s="23"/>
      <c r="D627" s="23"/>
    </row>
    <row r="628" spans="2:4" ht="15">
      <c r="B628" s="23"/>
      <c r="C628" s="23"/>
      <c r="D628" s="23"/>
    </row>
    <row r="629" spans="2:4" ht="15">
      <c r="B629" s="23"/>
      <c r="C629" s="23"/>
      <c r="D629" s="23"/>
    </row>
    <row r="630" spans="2:4" ht="15">
      <c r="B630" s="23"/>
      <c r="C630" s="23"/>
      <c r="D630" s="23"/>
    </row>
    <row r="631" spans="2:4" ht="15">
      <c r="B631" s="23"/>
      <c r="C631" s="23"/>
      <c r="D631" s="23"/>
    </row>
    <row r="632" spans="2:4" ht="15">
      <c r="B632" s="23"/>
      <c r="C632" s="23"/>
      <c r="D632" s="23"/>
    </row>
    <row r="633" spans="2:4" ht="15">
      <c r="B633" s="23"/>
      <c r="C633" s="23"/>
      <c r="D633" s="23"/>
    </row>
    <row r="634" spans="2:4" ht="15">
      <c r="B634" s="23"/>
      <c r="C634" s="23"/>
      <c r="D634" s="23"/>
    </row>
    <row r="635" spans="2:4" ht="15">
      <c r="B635" s="23"/>
      <c r="C635" s="23"/>
      <c r="D635" s="23"/>
    </row>
    <row r="636" spans="2:4" ht="15">
      <c r="B636" s="23"/>
      <c r="C636" s="23"/>
      <c r="D636" s="23"/>
    </row>
    <row r="637" spans="2:4" ht="15">
      <c r="B637" s="23"/>
      <c r="C637" s="23"/>
      <c r="D637" s="23"/>
    </row>
    <row r="638" spans="2:4" ht="15">
      <c r="B638" s="23"/>
      <c r="C638" s="23"/>
      <c r="D638" s="23"/>
    </row>
    <row r="639" spans="2:4" ht="15">
      <c r="B639" s="23"/>
      <c r="C639" s="23"/>
      <c r="D639" s="23"/>
    </row>
    <row r="640" spans="2:4" ht="15">
      <c r="B640" s="23"/>
      <c r="C640" s="23"/>
      <c r="D640" s="23"/>
    </row>
    <row r="641" spans="2:4" ht="15">
      <c r="B641" s="23"/>
      <c r="C641" s="23"/>
      <c r="D641" s="23"/>
    </row>
    <row r="642" spans="2:4" ht="15">
      <c r="B642" s="23"/>
      <c r="C642" s="23"/>
      <c r="D642" s="23"/>
    </row>
    <row r="643" spans="2:4" ht="15">
      <c r="B643" s="23"/>
      <c r="C643" s="23"/>
      <c r="D643" s="23"/>
    </row>
    <row r="644" spans="2:4" ht="15">
      <c r="B644" s="23"/>
      <c r="C644" s="23"/>
      <c r="D644" s="23"/>
    </row>
    <row r="645" spans="2:4" ht="15">
      <c r="B645" s="23"/>
      <c r="C645" s="23"/>
      <c r="D645" s="23"/>
    </row>
    <row r="646" spans="2:4" ht="15">
      <c r="B646" s="23"/>
      <c r="C646" s="23"/>
      <c r="D646" s="23"/>
    </row>
    <row r="647" spans="2:4" ht="15">
      <c r="B647" s="23"/>
      <c r="C647" s="23"/>
      <c r="D647" s="23"/>
    </row>
    <row r="648" spans="2:4" ht="15">
      <c r="B648" s="23"/>
      <c r="C648" s="23"/>
      <c r="D648" s="23"/>
    </row>
    <row r="649" spans="2:4" ht="15">
      <c r="B649" s="23"/>
      <c r="C649" s="23"/>
      <c r="D649" s="23"/>
    </row>
    <row r="650" spans="2:4" ht="15">
      <c r="B650" s="23"/>
      <c r="C650" s="23"/>
      <c r="D650" s="23"/>
    </row>
    <row r="651" spans="2:4" ht="15">
      <c r="B651" s="23"/>
      <c r="C651" s="23"/>
      <c r="D651" s="23"/>
    </row>
    <row r="652" spans="2:4" ht="15">
      <c r="B652" s="23"/>
      <c r="C652" s="23"/>
      <c r="D652" s="23"/>
    </row>
    <row r="653" spans="2:4" ht="15">
      <c r="B653" s="23"/>
      <c r="C653" s="23"/>
      <c r="D653" s="23"/>
    </row>
    <row r="654" spans="2:4" ht="15">
      <c r="B654" s="23"/>
      <c r="C654" s="23"/>
      <c r="D654" s="23"/>
    </row>
    <row r="655" spans="2:4" ht="15">
      <c r="B655" s="23"/>
      <c r="C655" s="23"/>
      <c r="D655" s="23"/>
    </row>
    <row r="656" spans="2:4" ht="15">
      <c r="B656" s="23"/>
      <c r="C656" s="23"/>
      <c r="D656" s="23"/>
    </row>
    <row r="657" spans="2:4" ht="15">
      <c r="B657" s="23"/>
      <c r="C657" s="23"/>
      <c r="D657" s="23"/>
    </row>
    <row r="658" spans="2:4" ht="15">
      <c r="B658" s="23"/>
      <c r="C658" s="23"/>
      <c r="D658" s="23"/>
    </row>
    <row r="659" spans="2:4" ht="15">
      <c r="B659" s="23"/>
      <c r="C659" s="23"/>
      <c r="D659" s="23"/>
    </row>
    <row r="660" spans="2:4" ht="15">
      <c r="B660" s="23"/>
      <c r="C660" s="23"/>
      <c r="D660" s="23"/>
    </row>
    <row r="661" spans="2:4" ht="15">
      <c r="B661" s="23"/>
      <c r="C661" s="23"/>
      <c r="D661" s="23"/>
    </row>
    <row r="662" spans="2:4" ht="15">
      <c r="B662" s="23"/>
      <c r="C662" s="23"/>
      <c r="D662" s="23"/>
    </row>
    <row r="663" spans="2:4" ht="15">
      <c r="B663" s="23"/>
      <c r="C663" s="23"/>
      <c r="D663" s="23"/>
    </row>
    <row r="664" spans="2:4" ht="15">
      <c r="B664" s="23"/>
      <c r="C664" s="23"/>
      <c r="D664" s="23"/>
    </row>
    <row r="665" spans="2:4" ht="15">
      <c r="B665" s="23"/>
      <c r="C665" s="23"/>
      <c r="D665" s="23"/>
    </row>
    <row r="666" spans="2:4" ht="15">
      <c r="B666" s="23"/>
      <c r="C666" s="23"/>
      <c r="D666" s="23"/>
    </row>
    <row r="667" spans="2:4" ht="15">
      <c r="B667" s="23"/>
      <c r="C667" s="23"/>
      <c r="D667" s="23"/>
    </row>
    <row r="668" spans="2:4" ht="15">
      <c r="B668" s="23"/>
      <c r="C668" s="23"/>
      <c r="D668" s="23"/>
    </row>
    <row r="669" spans="2:4" ht="15">
      <c r="B669" s="23"/>
      <c r="C669" s="23"/>
      <c r="D669" s="23"/>
    </row>
    <row r="670" spans="2:4" ht="15">
      <c r="B670" s="23"/>
      <c r="C670" s="23"/>
      <c r="D670" s="23"/>
    </row>
    <row r="671" spans="2:4" ht="15">
      <c r="B671" s="23"/>
      <c r="C671" s="23"/>
      <c r="D671" s="23"/>
    </row>
    <row r="672" spans="2:4" ht="15">
      <c r="B672" s="23"/>
      <c r="C672" s="23"/>
      <c r="D672" s="23"/>
    </row>
    <row r="673" spans="2:4" ht="15">
      <c r="B673" s="23"/>
      <c r="C673" s="23"/>
      <c r="D673" s="23"/>
    </row>
    <row r="674" spans="2:4" ht="15">
      <c r="B674" s="23"/>
      <c r="C674" s="23"/>
      <c r="D674" s="23"/>
    </row>
    <row r="675" spans="2:4" ht="15">
      <c r="B675" s="23"/>
      <c r="C675" s="23"/>
      <c r="D675" s="23"/>
    </row>
    <row r="676" spans="2:4" ht="15">
      <c r="B676" s="23"/>
      <c r="C676" s="23"/>
      <c r="D676" s="23"/>
    </row>
    <row r="677" spans="2:4" ht="15">
      <c r="B677" s="23"/>
      <c r="C677" s="23"/>
      <c r="D677" s="23"/>
    </row>
    <row r="678" spans="2:4" ht="15">
      <c r="B678" s="23"/>
      <c r="C678" s="23"/>
      <c r="D678" s="23"/>
    </row>
    <row r="679" spans="2:4" ht="15">
      <c r="B679" s="23"/>
      <c r="C679" s="23"/>
      <c r="D679" s="23"/>
    </row>
    <row r="680" spans="2:4" ht="15">
      <c r="B680" s="23"/>
      <c r="C680" s="23"/>
      <c r="D680" s="23"/>
    </row>
    <row r="681" spans="2:4" ht="15">
      <c r="B681" s="23"/>
      <c r="C681" s="23"/>
      <c r="D681" s="23"/>
    </row>
    <row r="682" spans="2:4" ht="15">
      <c r="B682" s="23"/>
      <c r="C682" s="23"/>
      <c r="D682" s="23"/>
    </row>
    <row r="683" spans="2:4" ht="15">
      <c r="B683" s="23"/>
      <c r="C683" s="23"/>
      <c r="D683" s="23"/>
    </row>
    <row r="684" spans="2:4" ht="15">
      <c r="B684" s="23"/>
      <c r="C684" s="23"/>
      <c r="D684" s="23"/>
    </row>
    <row r="685" spans="2:4" ht="15">
      <c r="B685" s="23"/>
      <c r="C685" s="23"/>
      <c r="D685" s="23"/>
    </row>
    <row r="686" spans="2:4" ht="15">
      <c r="B686" s="23"/>
      <c r="C686" s="23"/>
      <c r="D686" s="23"/>
    </row>
    <row r="687" spans="2:4" ht="15">
      <c r="B687" s="23"/>
      <c r="C687" s="23"/>
      <c r="D687" s="23"/>
    </row>
    <row r="688" spans="2:4" ht="15">
      <c r="B688" s="23"/>
      <c r="C688" s="23"/>
      <c r="D688" s="23"/>
    </row>
    <row r="689" spans="2:4" ht="15">
      <c r="B689" s="23"/>
      <c r="C689" s="23"/>
      <c r="D689" s="23"/>
    </row>
    <row r="690" spans="2:4" ht="15">
      <c r="B690" s="23"/>
      <c r="C690" s="23"/>
      <c r="D690" s="23"/>
    </row>
    <row r="691" spans="2:4" ht="15">
      <c r="B691" s="23"/>
      <c r="C691" s="23"/>
      <c r="D691" s="23"/>
    </row>
    <row r="692" spans="2:4" ht="15">
      <c r="B692" s="23"/>
      <c r="C692" s="23"/>
      <c r="D692" s="23"/>
    </row>
    <row r="693" spans="2:4" ht="15">
      <c r="B693" s="23"/>
      <c r="C693" s="23"/>
      <c r="D693" s="23"/>
    </row>
    <row r="694" spans="2:4" ht="15">
      <c r="B694" s="23"/>
      <c r="C694" s="23"/>
      <c r="D694" s="23"/>
    </row>
    <row r="695" spans="2:4" ht="15">
      <c r="B695" s="23"/>
      <c r="C695" s="23"/>
      <c r="D695" s="23"/>
    </row>
    <row r="696" spans="2:4" ht="15">
      <c r="B696" s="23"/>
      <c r="C696" s="23"/>
      <c r="D696" s="23"/>
    </row>
    <row r="697" spans="2:4" ht="15">
      <c r="B697" s="23"/>
      <c r="C697" s="23"/>
      <c r="D697" s="23"/>
    </row>
    <row r="698" spans="2:4" ht="15">
      <c r="B698" s="23"/>
      <c r="C698" s="23"/>
      <c r="D698" s="23"/>
    </row>
    <row r="699" spans="2:4" ht="15">
      <c r="B699" s="23"/>
      <c r="C699" s="23"/>
      <c r="D699" s="23"/>
    </row>
    <row r="700" spans="2:4" ht="15">
      <c r="B700" s="23"/>
      <c r="C700" s="23"/>
      <c r="D700" s="23"/>
    </row>
    <row r="701" spans="2:4" ht="15">
      <c r="B701" s="23"/>
      <c r="C701" s="23"/>
      <c r="D701" s="23"/>
    </row>
    <row r="702" spans="2:4" ht="15">
      <c r="B702" s="23"/>
      <c r="C702" s="23"/>
      <c r="D702" s="23"/>
    </row>
    <row r="703" spans="2:4" ht="15">
      <c r="B703" s="23"/>
      <c r="C703" s="23"/>
      <c r="D703" s="23"/>
    </row>
    <row r="704" spans="2:4" ht="15">
      <c r="B704" s="23"/>
      <c r="C704" s="23"/>
      <c r="D704" s="23"/>
    </row>
    <row r="705" spans="2:4" ht="15">
      <c r="B705" s="23"/>
      <c r="C705" s="23"/>
      <c r="D705" s="23"/>
    </row>
    <row r="706" spans="2:4" ht="15">
      <c r="B706" s="23"/>
      <c r="C706" s="23"/>
      <c r="D706" s="23"/>
    </row>
    <row r="707" spans="2:4" ht="15">
      <c r="B707" s="23"/>
      <c r="C707" s="23"/>
      <c r="D707" s="23"/>
    </row>
    <row r="708" spans="2:4" ht="15">
      <c r="B708" s="23"/>
      <c r="C708" s="23"/>
      <c r="D708" s="23"/>
    </row>
    <row r="709" spans="2:4" ht="15">
      <c r="B709" s="23"/>
      <c r="C709" s="23"/>
      <c r="D709" s="23"/>
    </row>
    <row r="710" spans="2:4" ht="15">
      <c r="B710" s="23"/>
      <c r="C710" s="23"/>
      <c r="D710" s="23"/>
    </row>
    <row r="711" spans="2:4" ht="15">
      <c r="B711" s="23"/>
      <c r="C711" s="23"/>
      <c r="D711" s="23"/>
    </row>
    <row r="712" spans="2:4" ht="15">
      <c r="B712" s="23"/>
      <c r="C712" s="23"/>
      <c r="D712" s="23"/>
    </row>
    <row r="713" spans="2:4" ht="15">
      <c r="B713" s="23"/>
      <c r="C713" s="23"/>
      <c r="D713" s="23"/>
    </row>
    <row r="714" spans="2:4" ht="15">
      <c r="B714" s="23"/>
      <c r="C714" s="23"/>
      <c r="D714" s="23"/>
    </row>
    <row r="715" spans="2:4" ht="15">
      <c r="B715" s="23"/>
      <c r="C715" s="23"/>
      <c r="D715" s="23"/>
    </row>
    <row r="716" spans="2:4" ht="15">
      <c r="B716" s="23"/>
      <c r="C716" s="23"/>
      <c r="D716" s="23"/>
    </row>
    <row r="717" spans="2:4" ht="15">
      <c r="B717" s="23"/>
      <c r="C717" s="23"/>
      <c r="D717" s="23"/>
    </row>
    <row r="718" spans="2:4" ht="15">
      <c r="B718" s="23"/>
      <c r="C718" s="23"/>
      <c r="D718" s="23"/>
    </row>
    <row r="719" spans="2:4" ht="15">
      <c r="B719" s="23"/>
      <c r="C719" s="23"/>
      <c r="D719" s="23"/>
    </row>
    <row r="720" spans="2:4" ht="15">
      <c r="B720" s="23"/>
      <c r="C720" s="23"/>
      <c r="D720" s="23"/>
    </row>
    <row r="721" spans="2:4" ht="15">
      <c r="B721" s="23"/>
      <c r="C721" s="23"/>
      <c r="D721" s="23"/>
    </row>
    <row r="722" spans="2:4" ht="15">
      <c r="B722" s="23"/>
      <c r="C722" s="23"/>
      <c r="D722" s="23"/>
    </row>
    <row r="723" spans="2:4" ht="15">
      <c r="B723" s="23"/>
      <c r="C723" s="23"/>
      <c r="D723" s="23"/>
    </row>
    <row r="724" spans="2:4" ht="15">
      <c r="B724" s="23"/>
      <c r="C724" s="23"/>
      <c r="D724" s="23"/>
    </row>
    <row r="725" spans="2:4" ht="15">
      <c r="B725" s="23"/>
      <c r="C725" s="23"/>
      <c r="D725" s="23"/>
    </row>
    <row r="726" spans="2:4" ht="15">
      <c r="B726" s="23"/>
      <c r="C726" s="23"/>
      <c r="D726" s="23"/>
    </row>
    <row r="727" spans="2:4" ht="15">
      <c r="B727" s="23"/>
      <c r="C727" s="23"/>
      <c r="D727" s="2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7"/>
  <sheetViews>
    <sheetView workbookViewId="0" topLeftCell="A82">
      <selection activeCell="F102" sqref="F102"/>
    </sheetView>
  </sheetViews>
  <sheetFormatPr defaultColWidth="11.5546875" defaultRowHeight="15"/>
  <cols>
    <col min="1" max="52" width="12.77734375" style="0" customWidth="1"/>
    <col min="53" max="16384" width="8.88671875" style="0" customWidth="1"/>
  </cols>
  <sheetData>
    <row r="1" spans="1:7" ht="15">
      <c r="A1" s="18" t="s">
        <v>89</v>
      </c>
      <c r="B1" s="19"/>
      <c r="C1" s="19"/>
      <c r="D1" s="19"/>
      <c r="E1" s="19"/>
      <c r="F1" s="19"/>
      <c r="G1" s="19"/>
    </row>
    <row r="2" spans="1:7" ht="15">
      <c r="A2" s="19"/>
      <c r="B2" s="19"/>
      <c r="C2" s="19"/>
      <c r="D2" s="19"/>
      <c r="E2" s="19"/>
      <c r="F2" s="19"/>
      <c r="G2" s="19"/>
    </row>
    <row r="3" spans="1:7" ht="15">
      <c r="A3" s="20" t="s">
        <v>83</v>
      </c>
      <c r="B3" s="20"/>
      <c r="C3" s="20"/>
      <c r="D3" s="20"/>
      <c r="E3" s="20"/>
      <c r="F3" s="20"/>
      <c r="G3" s="20"/>
    </row>
    <row r="4" spans="1:7" ht="15">
      <c r="A4" s="20"/>
      <c r="B4" s="20"/>
      <c r="C4" s="20"/>
      <c r="D4" s="20"/>
      <c r="E4" s="20"/>
      <c r="F4" s="20"/>
      <c r="G4" s="20"/>
    </row>
    <row r="5" spans="1:7" ht="15">
      <c r="A5" s="20"/>
      <c r="B5" s="20"/>
      <c r="C5" s="20"/>
      <c r="D5" s="20"/>
      <c r="E5" s="20"/>
      <c r="F5" s="20"/>
      <c r="G5" s="20"/>
    </row>
    <row r="6" spans="1:7" ht="15">
      <c r="A6" s="20"/>
      <c r="B6" s="20"/>
      <c r="C6" s="20"/>
      <c r="D6" s="20"/>
      <c r="E6" s="20"/>
      <c r="F6" s="20"/>
      <c r="G6" s="20"/>
    </row>
    <row r="7" spans="1:3" ht="15">
      <c r="A7" s="23"/>
      <c r="C7" s="23"/>
    </row>
    <row r="8" spans="1:12" ht="39.75" customHeight="1">
      <c r="A8" s="27" t="s">
        <v>34</v>
      </c>
      <c r="B8" s="26" t="s">
        <v>114</v>
      </c>
      <c r="C8" s="26" t="s">
        <v>115</v>
      </c>
      <c r="D8" s="26" t="s">
        <v>116</v>
      </c>
      <c r="E8" s="26" t="s">
        <v>117</v>
      </c>
      <c r="F8" s="26" t="s">
        <v>118</v>
      </c>
      <c r="G8" s="26" t="s">
        <v>119</v>
      </c>
      <c r="H8" s="26" t="s">
        <v>120</v>
      </c>
      <c r="I8" t="s">
        <v>130</v>
      </c>
      <c r="L8" t="s">
        <v>131</v>
      </c>
    </row>
    <row r="9" spans="1:14" ht="18">
      <c r="A9" s="10">
        <v>1807</v>
      </c>
      <c r="B9" s="24">
        <f>K10</f>
        <v>0</v>
      </c>
      <c r="C9" s="24">
        <f>K11</f>
        <v>372.5673</v>
      </c>
      <c r="D9" s="24">
        <f>K12</f>
        <v>8352.334</v>
      </c>
      <c r="E9" s="24">
        <f>K13</f>
        <v>42120.19</v>
      </c>
      <c r="F9" s="24">
        <f>K14</f>
        <v>135568.4</v>
      </c>
      <c r="G9" s="24">
        <f>K15</f>
        <v>302074</v>
      </c>
      <c r="H9" s="24">
        <f>K16</f>
        <v>579622.4</v>
      </c>
      <c r="I9" t="s">
        <v>85</v>
      </c>
      <c r="J9" t="s">
        <v>121</v>
      </c>
      <c r="K9" t="s">
        <v>87</v>
      </c>
      <c r="L9" t="s">
        <v>85</v>
      </c>
      <c r="M9" t="s">
        <v>121</v>
      </c>
      <c r="N9" t="s">
        <v>87</v>
      </c>
    </row>
    <row r="10" spans="1:14" ht="18">
      <c r="A10" s="10">
        <v>1812</v>
      </c>
      <c r="B10" s="24">
        <f>K17</f>
        <v>0</v>
      </c>
      <c r="C10" s="24">
        <f>K18</f>
        <v>457.1427</v>
      </c>
      <c r="D10" s="24">
        <f>K19</f>
        <v>9200.53</v>
      </c>
      <c r="E10" s="24">
        <f>K20</f>
        <v>46343.61</v>
      </c>
      <c r="F10" s="24">
        <f>K21</f>
        <v>145750.2</v>
      </c>
      <c r="G10" s="24">
        <f>K22</f>
        <v>269380.6</v>
      </c>
      <c r="H10" s="24">
        <f>K23</f>
        <v>863924.1</v>
      </c>
      <c r="I10">
        <v>1807</v>
      </c>
      <c r="J10">
        <v>0</v>
      </c>
      <c r="K10">
        <v>0</v>
      </c>
      <c r="L10">
        <v>1807</v>
      </c>
      <c r="M10">
        <v>0</v>
      </c>
      <c r="N10">
        <v>0</v>
      </c>
    </row>
    <row r="11" spans="1:14" ht="18">
      <c r="A11" s="10">
        <v>1817</v>
      </c>
      <c r="B11" s="24">
        <f>K24</f>
        <v>0</v>
      </c>
      <c r="C11" s="24">
        <f>K25</f>
        <v>262.1703</v>
      </c>
      <c r="D11" s="24">
        <f>K26</f>
        <v>8412.58</v>
      </c>
      <c r="E11" s="24">
        <f>K27</f>
        <v>47226.15</v>
      </c>
      <c r="F11" s="24">
        <f>K28</f>
        <v>162139.3</v>
      </c>
      <c r="G11" s="24">
        <f>K29</f>
        <v>353341.3</v>
      </c>
      <c r="H11" s="24">
        <f>K30</f>
        <v>1483107</v>
      </c>
      <c r="I11">
        <v>1807</v>
      </c>
      <c r="J11">
        <v>50</v>
      </c>
      <c r="K11">
        <v>372.5673</v>
      </c>
      <c r="L11">
        <v>1807</v>
      </c>
      <c r="M11">
        <v>50</v>
      </c>
      <c r="N11">
        <v>0</v>
      </c>
    </row>
    <row r="12" spans="1:14" ht="18">
      <c r="A12" s="10">
        <v>1822</v>
      </c>
      <c r="B12" s="24">
        <f>K31</f>
        <v>0</v>
      </c>
      <c r="C12" s="24">
        <f>K32</f>
        <v>446.8029</v>
      </c>
      <c r="D12" s="24">
        <f>K33</f>
        <v>12488.41</v>
      </c>
      <c r="E12" s="24">
        <f>K34</f>
        <v>62622.9</v>
      </c>
      <c r="F12" s="24">
        <f>K35</f>
        <v>188843.2</v>
      </c>
      <c r="G12" s="24">
        <f>K36</f>
        <v>397376.9</v>
      </c>
      <c r="H12" s="24">
        <f>K37</f>
        <v>2761689</v>
      </c>
      <c r="I12">
        <v>1807</v>
      </c>
      <c r="J12">
        <v>90</v>
      </c>
      <c r="K12">
        <v>8352.334</v>
      </c>
      <c r="L12">
        <v>1807</v>
      </c>
      <c r="M12">
        <v>90</v>
      </c>
      <c r="N12">
        <v>3618</v>
      </c>
    </row>
    <row r="13" spans="1:14" ht="18">
      <c r="A13" s="10">
        <v>1827</v>
      </c>
      <c r="B13" s="24">
        <f>K38</f>
        <v>0</v>
      </c>
      <c r="C13" s="24">
        <f>K39</f>
        <v>471.3607</v>
      </c>
      <c r="D13" s="24">
        <f>K40</f>
        <v>14192.21</v>
      </c>
      <c r="E13" s="24">
        <f>K41</f>
        <v>78665.8</v>
      </c>
      <c r="F13" s="24">
        <f>K42</f>
        <v>251405.3</v>
      </c>
      <c r="G13" s="24">
        <f>K43</f>
        <v>436093.7</v>
      </c>
      <c r="H13" s="24">
        <f>K44</f>
        <v>1472245</v>
      </c>
      <c r="I13">
        <v>1807</v>
      </c>
      <c r="J13">
        <v>95</v>
      </c>
      <c r="K13">
        <v>42120.19</v>
      </c>
      <c r="L13">
        <v>1807</v>
      </c>
      <c r="M13">
        <v>95</v>
      </c>
      <c r="N13">
        <v>15940</v>
      </c>
    </row>
    <row r="14" spans="1:14" ht="18">
      <c r="A14" s="10">
        <v>1832</v>
      </c>
      <c r="B14" s="24">
        <f>K45</f>
        <v>0</v>
      </c>
      <c r="C14" s="24">
        <f>K46</f>
        <v>159.1985</v>
      </c>
      <c r="D14" s="24">
        <f>K47</f>
        <v>7663.331</v>
      </c>
      <c r="E14" s="24">
        <f>K48</f>
        <v>60731.95</v>
      </c>
      <c r="F14" s="24">
        <f>K49</f>
        <v>217898.5</v>
      </c>
      <c r="G14" s="24">
        <f>K50</f>
        <v>422348.8</v>
      </c>
      <c r="H14" s="24">
        <f>K51</f>
        <v>1057051</v>
      </c>
      <c r="I14">
        <v>1807</v>
      </c>
      <c r="J14">
        <v>99</v>
      </c>
      <c r="K14">
        <v>135568.4</v>
      </c>
      <c r="L14">
        <v>1807</v>
      </c>
      <c r="M14">
        <v>99</v>
      </c>
      <c r="N14">
        <v>102788</v>
      </c>
    </row>
    <row r="15" spans="1:14" ht="18">
      <c r="A15" s="10">
        <v>1837</v>
      </c>
      <c r="B15" s="24">
        <f>K52</f>
        <v>0</v>
      </c>
      <c r="C15" s="24">
        <f>K53</f>
        <v>430.7137</v>
      </c>
      <c r="D15" s="24">
        <f>K54</f>
        <v>13715.42</v>
      </c>
      <c r="E15" s="24">
        <f>K55</f>
        <v>86379.59</v>
      </c>
      <c r="F15" s="24">
        <f>K56</f>
        <v>263709.8</v>
      </c>
      <c r="G15" s="24">
        <f>K57</f>
        <v>477812.6</v>
      </c>
      <c r="H15" s="24">
        <f>K58</f>
        <v>1440494</v>
      </c>
      <c r="I15">
        <v>1807</v>
      </c>
      <c r="J15">
        <v>99.5</v>
      </c>
      <c r="K15">
        <v>302074</v>
      </c>
      <c r="L15">
        <v>1807</v>
      </c>
      <c r="M15">
        <v>99.5</v>
      </c>
      <c r="N15">
        <v>203920</v>
      </c>
    </row>
    <row r="16" spans="1:14" ht="18">
      <c r="A16" s="10">
        <v>1842</v>
      </c>
      <c r="B16" s="24">
        <f>K59</f>
        <v>0</v>
      </c>
      <c r="C16" s="24">
        <f>K60</f>
        <v>393.2694</v>
      </c>
      <c r="D16" s="24">
        <f>K61</f>
        <v>12873.68</v>
      </c>
      <c r="E16" s="24">
        <f>K62</f>
        <v>89861.8</v>
      </c>
      <c r="F16" s="24">
        <f>K63</f>
        <v>352330.1</v>
      </c>
      <c r="G16" s="24">
        <f>K64</f>
        <v>683690.9</v>
      </c>
      <c r="H16" s="24">
        <f>K65</f>
        <v>2438762</v>
      </c>
      <c r="I16">
        <v>1807</v>
      </c>
      <c r="J16">
        <v>99.9</v>
      </c>
      <c r="K16">
        <v>579622.4</v>
      </c>
      <c r="L16">
        <v>1807</v>
      </c>
      <c r="M16">
        <v>99.9</v>
      </c>
      <c r="N16">
        <v>476488</v>
      </c>
    </row>
    <row r="17" spans="1:14" ht="18">
      <c r="A17" s="10">
        <v>1847</v>
      </c>
      <c r="B17" s="24">
        <f>K66</f>
        <v>0</v>
      </c>
      <c r="C17" s="24">
        <f>K67</f>
        <v>406.2888</v>
      </c>
      <c r="D17" s="24">
        <f>K68</f>
        <v>14419.31</v>
      </c>
      <c r="E17" s="24">
        <f>K69</f>
        <v>98548.36</v>
      </c>
      <c r="F17" s="24">
        <f>K70</f>
        <v>350339.6</v>
      </c>
      <c r="G17" s="24">
        <f>K71</f>
        <v>629149.6</v>
      </c>
      <c r="H17" s="24">
        <f>K72</f>
        <v>2723571</v>
      </c>
      <c r="I17">
        <v>1812</v>
      </c>
      <c r="J17">
        <v>0</v>
      </c>
      <c r="K17">
        <v>0</v>
      </c>
      <c r="L17">
        <v>1812</v>
      </c>
      <c r="M17">
        <v>0</v>
      </c>
      <c r="N17">
        <v>0</v>
      </c>
    </row>
    <row r="18" spans="1:14" ht="18">
      <c r="A18" s="10">
        <v>1852</v>
      </c>
      <c r="B18" s="24">
        <f>K73</f>
        <v>0</v>
      </c>
      <c r="C18" s="24">
        <f>K74</f>
        <v>1140.585</v>
      </c>
      <c r="D18" s="24">
        <f>K75</f>
        <v>23889.21</v>
      </c>
      <c r="E18" s="24">
        <f>K76</f>
        <v>133679.6</v>
      </c>
      <c r="F18" s="24">
        <f>K77</f>
        <v>442090.4</v>
      </c>
      <c r="G18" s="24">
        <f>K78</f>
        <v>851847.8</v>
      </c>
      <c r="H18" s="24">
        <f>K79</f>
        <v>3695811</v>
      </c>
      <c r="I18">
        <v>1812</v>
      </c>
      <c r="J18">
        <v>50</v>
      </c>
      <c r="K18">
        <v>457.1427</v>
      </c>
      <c r="L18">
        <v>1812</v>
      </c>
      <c r="M18">
        <v>50</v>
      </c>
      <c r="N18">
        <v>0</v>
      </c>
    </row>
    <row r="19" spans="1:14" ht="18">
      <c r="A19" s="10">
        <v>1857</v>
      </c>
      <c r="B19" s="24">
        <f>K80</f>
        <v>0</v>
      </c>
      <c r="C19" s="24">
        <f>K81</f>
        <v>1025.917</v>
      </c>
      <c r="D19" s="24">
        <f>K82</f>
        <v>22928.44</v>
      </c>
      <c r="E19" s="24">
        <f>K83</f>
        <v>140779.8</v>
      </c>
      <c r="F19" s="24">
        <f>K84</f>
        <v>509345.3</v>
      </c>
      <c r="G19" s="24">
        <f>K85</f>
        <v>926392.4</v>
      </c>
      <c r="H19" s="24">
        <f>K86</f>
        <v>2258652</v>
      </c>
      <c r="I19">
        <v>1812</v>
      </c>
      <c r="J19">
        <v>90</v>
      </c>
      <c r="K19">
        <v>9200.53</v>
      </c>
      <c r="L19">
        <v>1812</v>
      </c>
      <c r="M19">
        <v>90</v>
      </c>
      <c r="N19">
        <v>4322</v>
      </c>
    </row>
    <row r="20" spans="1:14" ht="18">
      <c r="A20" s="10">
        <v>1862</v>
      </c>
      <c r="B20" s="24">
        <f>K87</f>
        <v>0</v>
      </c>
      <c r="C20" s="24">
        <f>K88</f>
        <v>1191.809</v>
      </c>
      <c r="D20" s="24">
        <f>K89</f>
        <v>25933.56</v>
      </c>
      <c r="E20" s="24">
        <f>K90</f>
        <v>144510.4</v>
      </c>
      <c r="F20" s="24">
        <f>K91</f>
        <v>463218.7</v>
      </c>
      <c r="G20" s="24">
        <f>K92</f>
        <v>856197.1</v>
      </c>
      <c r="H20" s="24">
        <f>K93</f>
        <v>3744506</v>
      </c>
      <c r="I20" s="35">
        <v>1812</v>
      </c>
      <c r="J20">
        <v>95</v>
      </c>
      <c r="K20">
        <v>46343.61</v>
      </c>
      <c r="L20" s="35">
        <v>1812</v>
      </c>
      <c r="M20">
        <v>95</v>
      </c>
      <c r="N20">
        <v>18056</v>
      </c>
    </row>
    <row r="21" spans="1:14" ht="18">
      <c r="A21" s="10">
        <v>1867</v>
      </c>
      <c r="B21" s="24">
        <f>K94</f>
        <v>0</v>
      </c>
      <c r="C21" s="24">
        <f>K95</f>
        <v>1064.782</v>
      </c>
      <c r="D21" s="24">
        <f>K96</f>
        <v>24590.26</v>
      </c>
      <c r="E21" s="24">
        <f>K97</f>
        <v>147262.6</v>
      </c>
      <c r="F21" s="24">
        <f>K98</f>
        <v>525549.1</v>
      </c>
      <c r="G21" s="24">
        <f>K99</f>
        <v>1061199</v>
      </c>
      <c r="H21" s="24">
        <f>K100</f>
        <v>3703713</v>
      </c>
      <c r="I21" s="35">
        <v>1812</v>
      </c>
      <c r="J21">
        <v>99</v>
      </c>
      <c r="K21">
        <v>145750.2</v>
      </c>
      <c r="L21" s="35">
        <v>1812</v>
      </c>
      <c r="M21">
        <v>99</v>
      </c>
      <c r="N21">
        <v>115235</v>
      </c>
    </row>
    <row r="22" spans="1:14" ht="18">
      <c r="A22" s="10">
        <v>1877</v>
      </c>
      <c r="B22" s="24">
        <f>K101</f>
        <v>0</v>
      </c>
      <c r="C22" s="24">
        <f>K102</f>
        <v>2003.378</v>
      </c>
      <c r="D22" s="24">
        <f>K103</f>
        <v>39132.75</v>
      </c>
      <c r="E22" s="24">
        <f>K104</f>
        <v>222192.3</v>
      </c>
      <c r="F22" s="24">
        <f>K105</f>
        <v>796149.4</v>
      </c>
      <c r="G22" s="24">
        <f>K106</f>
        <v>1764542</v>
      </c>
      <c r="H22" s="24">
        <f>K107</f>
        <v>6833625</v>
      </c>
      <c r="I22" s="35">
        <v>1812</v>
      </c>
      <c r="J22">
        <v>99.5</v>
      </c>
      <c r="K22">
        <v>269380.6</v>
      </c>
      <c r="L22" s="35">
        <v>1812</v>
      </c>
      <c r="M22">
        <v>99.5</v>
      </c>
      <c r="N22">
        <v>181539</v>
      </c>
    </row>
    <row r="23" spans="1:14" ht="18">
      <c r="A23" s="10">
        <v>1887</v>
      </c>
      <c r="B23" s="24">
        <f>K108</f>
        <v>0</v>
      </c>
      <c r="C23" s="24">
        <f>K109</f>
        <v>2361.04</v>
      </c>
      <c r="D23" s="24">
        <f>K110</f>
        <v>49717.37</v>
      </c>
      <c r="E23" s="24">
        <f>K111</f>
        <v>267207.3</v>
      </c>
      <c r="F23" s="24">
        <f>K112</f>
        <v>909469.1</v>
      </c>
      <c r="G23" s="24">
        <f>K113</f>
        <v>1840072</v>
      </c>
      <c r="H23" s="24">
        <f>K114</f>
        <v>6400221</v>
      </c>
      <c r="I23" s="35">
        <v>1812</v>
      </c>
      <c r="J23">
        <v>99.9</v>
      </c>
      <c r="K23">
        <v>863924.1</v>
      </c>
      <c r="L23" s="35">
        <v>1812</v>
      </c>
      <c r="M23">
        <v>99.9</v>
      </c>
      <c r="N23">
        <v>496415</v>
      </c>
    </row>
    <row r="24" spans="1:14" ht="18">
      <c r="A24" s="10">
        <v>1902</v>
      </c>
      <c r="B24" s="24">
        <f>K115</f>
        <v>0</v>
      </c>
      <c r="C24" s="24">
        <f>K116</f>
        <v>1864.023</v>
      </c>
      <c r="D24" s="24">
        <f>K117</f>
        <v>48702.29</v>
      </c>
      <c r="E24" s="24">
        <f>K118</f>
        <v>301334.4</v>
      </c>
      <c r="F24" s="24">
        <f>K119</f>
        <v>1100948</v>
      </c>
      <c r="G24" s="24">
        <f>K120</f>
        <v>2397880</v>
      </c>
      <c r="H24" s="24">
        <f>K121</f>
        <v>11100000</v>
      </c>
      <c r="I24" s="35">
        <v>1817</v>
      </c>
      <c r="J24">
        <v>0</v>
      </c>
      <c r="K24">
        <v>0</v>
      </c>
      <c r="L24" s="35">
        <v>1817</v>
      </c>
      <c r="M24">
        <v>0</v>
      </c>
      <c r="N24">
        <v>0</v>
      </c>
    </row>
    <row r="25" spans="1:14" ht="18">
      <c r="A25" s="10">
        <v>1912</v>
      </c>
      <c r="B25" s="24">
        <f>K122</f>
        <v>0</v>
      </c>
      <c r="C25" s="24">
        <f>K123</f>
        <v>1841.202</v>
      </c>
      <c r="D25" s="24">
        <f>K124</f>
        <v>42047.01</v>
      </c>
      <c r="E25" s="24">
        <f>K125</f>
        <v>280322.8</v>
      </c>
      <c r="F25" s="24">
        <f>K126</f>
        <v>1131784</v>
      </c>
      <c r="G25" s="24">
        <f>K127</f>
        <v>2242880</v>
      </c>
      <c r="H25" s="24">
        <f>K128</f>
        <v>8352769</v>
      </c>
      <c r="I25" s="35">
        <v>1817</v>
      </c>
      <c r="J25">
        <v>50</v>
      </c>
      <c r="K25">
        <v>262.1703</v>
      </c>
      <c r="L25" s="35">
        <v>1817</v>
      </c>
      <c r="M25">
        <v>50</v>
      </c>
      <c r="N25">
        <v>0</v>
      </c>
    </row>
    <row r="26" spans="9:14" ht="15">
      <c r="I26" s="35">
        <v>1817</v>
      </c>
      <c r="J26">
        <v>90</v>
      </c>
      <c r="K26">
        <v>8412.58</v>
      </c>
      <c r="L26" s="35">
        <v>1817</v>
      </c>
      <c r="M26">
        <v>90</v>
      </c>
      <c r="N26">
        <v>3062</v>
      </c>
    </row>
    <row r="27" spans="1:14" ht="15.75">
      <c r="A27" s="27" t="s">
        <v>122</v>
      </c>
      <c r="B27" s="26" t="s">
        <v>114</v>
      </c>
      <c r="C27" s="26" t="s">
        <v>115</v>
      </c>
      <c r="D27" s="26" t="s">
        <v>116</v>
      </c>
      <c r="E27" s="26" t="s">
        <v>117</v>
      </c>
      <c r="F27" s="26" t="s">
        <v>118</v>
      </c>
      <c r="G27" s="26" t="s">
        <v>119</v>
      </c>
      <c r="H27" s="26" t="s">
        <v>120</v>
      </c>
      <c r="I27">
        <v>1817</v>
      </c>
      <c r="J27">
        <v>95</v>
      </c>
      <c r="K27">
        <v>47226.15</v>
      </c>
      <c r="L27">
        <v>1817</v>
      </c>
      <c r="M27">
        <v>95</v>
      </c>
      <c r="N27">
        <v>17800</v>
      </c>
    </row>
    <row r="28" spans="1:14" ht="18">
      <c r="A28" s="10">
        <v>1807</v>
      </c>
      <c r="B28" s="24">
        <f aca="true" t="shared" si="0" ref="B28:H37">100*B9/$E9</f>
        <v>0</v>
      </c>
      <c r="C28" s="24">
        <f t="shared" si="0"/>
        <v>0.8845337592256823</v>
      </c>
      <c r="D28" s="24">
        <f t="shared" si="0"/>
        <v>19.82976335102002</v>
      </c>
      <c r="E28" s="24">
        <f t="shared" si="0"/>
        <v>100</v>
      </c>
      <c r="F28" s="24">
        <f t="shared" si="0"/>
        <v>321.86084630672366</v>
      </c>
      <c r="G28" s="24">
        <f t="shared" si="0"/>
        <v>717.1715037372813</v>
      </c>
      <c r="H28" s="24">
        <f t="shared" si="0"/>
        <v>1376.115349907016</v>
      </c>
      <c r="I28">
        <v>1817</v>
      </c>
      <c r="J28">
        <v>99</v>
      </c>
      <c r="K28">
        <v>162139.3</v>
      </c>
      <c r="L28">
        <v>1817</v>
      </c>
      <c r="M28">
        <v>99</v>
      </c>
      <c r="N28">
        <v>123006</v>
      </c>
    </row>
    <row r="29" spans="1:14" ht="18">
      <c r="A29" s="10">
        <v>1812</v>
      </c>
      <c r="B29" s="24">
        <f t="shared" si="0"/>
        <v>0</v>
      </c>
      <c r="C29" s="24">
        <f t="shared" si="0"/>
        <v>0.9864201342968317</v>
      </c>
      <c r="D29" s="24">
        <f t="shared" si="0"/>
        <v>19.852855657986076</v>
      </c>
      <c r="E29" s="24">
        <f t="shared" si="0"/>
        <v>100</v>
      </c>
      <c r="F29" s="24">
        <f t="shared" si="0"/>
        <v>314.49902154795456</v>
      </c>
      <c r="G29" s="24">
        <f t="shared" si="0"/>
        <v>581.268053999246</v>
      </c>
      <c r="H29" s="24">
        <f t="shared" si="0"/>
        <v>1864.1709180618427</v>
      </c>
      <c r="I29">
        <v>1817</v>
      </c>
      <c r="J29">
        <v>99.5</v>
      </c>
      <c r="K29">
        <v>353341.3</v>
      </c>
      <c r="L29">
        <v>1817</v>
      </c>
      <c r="M29">
        <v>99.5</v>
      </c>
      <c r="N29">
        <v>215834</v>
      </c>
    </row>
    <row r="30" spans="1:14" ht="18">
      <c r="A30" s="10">
        <v>1817</v>
      </c>
      <c r="B30" s="24">
        <f t="shared" si="0"/>
        <v>0</v>
      </c>
      <c r="C30" s="24">
        <f t="shared" si="0"/>
        <v>0.5551379902871608</v>
      </c>
      <c r="D30" s="24">
        <f t="shared" si="0"/>
        <v>17.813393638905563</v>
      </c>
      <c r="E30" s="24">
        <f t="shared" si="0"/>
        <v>100</v>
      </c>
      <c r="F30" s="24">
        <f t="shared" si="0"/>
        <v>343.325255181716</v>
      </c>
      <c r="G30" s="24">
        <f t="shared" si="0"/>
        <v>748.1899329079334</v>
      </c>
      <c r="H30" s="24">
        <f t="shared" si="0"/>
        <v>3140.4359660908203</v>
      </c>
      <c r="I30">
        <v>1817</v>
      </c>
      <c r="J30">
        <v>99.9</v>
      </c>
      <c r="K30">
        <v>1483107</v>
      </c>
      <c r="L30">
        <v>1817</v>
      </c>
      <c r="M30">
        <v>99.9</v>
      </c>
      <c r="N30">
        <v>788430</v>
      </c>
    </row>
    <row r="31" spans="1:14" ht="18">
      <c r="A31" s="10">
        <v>1822</v>
      </c>
      <c r="B31" s="24">
        <f t="shared" si="0"/>
        <v>0</v>
      </c>
      <c r="C31" s="24">
        <f t="shared" si="0"/>
        <v>0.7134816496840612</v>
      </c>
      <c r="D31" s="24">
        <f t="shared" si="0"/>
        <v>19.94224157616463</v>
      </c>
      <c r="E31" s="24">
        <f t="shared" si="0"/>
        <v>100</v>
      </c>
      <c r="F31" s="24">
        <f t="shared" si="0"/>
        <v>301.5561400062916</v>
      </c>
      <c r="G31" s="24">
        <f t="shared" si="0"/>
        <v>634.555250555308</v>
      </c>
      <c r="H31" s="24">
        <f t="shared" si="0"/>
        <v>4410.0305159933505</v>
      </c>
      <c r="I31">
        <v>1822</v>
      </c>
      <c r="J31">
        <v>0</v>
      </c>
      <c r="K31">
        <v>0</v>
      </c>
      <c r="L31">
        <v>1822</v>
      </c>
      <c r="M31">
        <v>0</v>
      </c>
      <c r="N31">
        <v>0</v>
      </c>
    </row>
    <row r="32" spans="1:14" ht="18">
      <c r="A32" s="10">
        <v>1827</v>
      </c>
      <c r="B32" s="24">
        <f t="shared" si="0"/>
        <v>0</v>
      </c>
      <c r="C32" s="24">
        <f t="shared" si="0"/>
        <v>0.5991939317975536</v>
      </c>
      <c r="D32" s="24">
        <f t="shared" si="0"/>
        <v>18.04114367361674</v>
      </c>
      <c r="E32" s="24">
        <f t="shared" si="0"/>
        <v>100</v>
      </c>
      <c r="F32" s="24">
        <f t="shared" si="0"/>
        <v>319.5865293431199</v>
      </c>
      <c r="G32" s="24">
        <f t="shared" si="0"/>
        <v>554.3625056886219</v>
      </c>
      <c r="H32" s="24">
        <f t="shared" si="0"/>
        <v>1871.5184997800823</v>
      </c>
      <c r="I32">
        <v>1822</v>
      </c>
      <c r="J32">
        <v>50</v>
      </c>
      <c r="K32">
        <v>446.8029</v>
      </c>
      <c r="L32">
        <v>1822</v>
      </c>
      <c r="M32">
        <v>50</v>
      </c>
      <c r="N32">
        <v>0</v>
      </c>
    </row>
    <row r="33" spans="1:14" ht="18">
      <c r="A33" s="10">
        <v>1832</v>
      </c>
      <c r="B33" s="24">
        <f t="shared" si="0"/>
        <v>0</v>
      </c>
      <c r="C33" s="24">
        <f t="shared" si="0"/>
        <v>0.2621330288258487</v>
      </c>
      <c r="D33" s="24">
        <f t="shared" si="0"/>
        <v>12.618285762271753</v>
      </c>
      <c r="E33" s="24">
        <f t="shared" si="0"/>
        <v>100</v>
      </c>
      <c r="F33" s="24">
        <f t="shared" si="0"/>
        <v>358.78726107098487</v>
      </c>
      <c r="G33" s="24">
        <f t="shared" si="0"/>
        <v>695.4309881372161</v>
      </c>
      <c r="H33" s="24">
        <f t="shared" si="0"/>
        <v>1740.5187878867714</v>
      </c>
      <c r="I33">
        <v>1822</v>
      </c>
      <c r="J33">
        <v>90</v>
      </c>
      <c r="K33">
        <v>12488.41</v>
      </c>
      <c r="L33">
        <v>1822</v>
      </c>
      <c r="M33">
        <v>90</v>
      </c>
      <c r="N33">
        <v>5344</v>
      </c>
    </row>
    <row r="34" spans="1:14" ht="18">
      <c r="A34" s="10">
        <v>1837</v>
      </c>
      <c r="B34" s="24">
        <f t="shared" si="0"/>
        <v>0</v>
      </c>
      <c r="C34" s="24">
        <f t="shared" si="0"/>
        <v>0.4986290164146415</v>
      </c>
      <c r="D34" s="24">
        <f t="shared" si="0"/>
        <v>15.878079532445108</v>
      </c>
      <c r="E34" s="24">
        <f t="shared" si="0"/>
        <v>100</v>
      </c>
      <c r="F34" s="24">
        <f t="shared" si="0"/>
        <v>305.2917940453295</v>
      </c>
      <c r="G34" s="24">
        <f t="shared" si="0"/>
        <v>553.154512541678</v>
      </c>
      <c r="H34" s="24">
        <f t="shared" si="0"/>
        <v>1667.632365469667</v>
      </c>
      <c r="I34">
        <v>1822</v>
      </c>
      <c r="J34">
        <v>95</v>
      </c>
      <c r="K34">
        <v>62622.9</v>
      </c>
      <c r="L34">
        <v>1822</v>
      </c>
      <c r="M34">
        <v>95</v>
      </c>
      <c r="N34">
        <v>24482</v>
      </c>
    </row>
    <row r="35" spans="1:14" ht="18">
      <c r="A35" s="10">
        <v>1842</v>
      </c>
      <c r="B35" s="24">
        <f t="shared" si="0"/>
        <v>0</v>
      </c>
      <c r="C35" s="24">
        <f t="shared" si="0"/>
        <v>0.43763801748907766</v>
      </c>
      <c r="D35" s="24">
        <f t="shared" si="0"/>
        <v>14.326087391973006</v>
      </c>
      <c r="E35" s="24">
        <f t="shared" si="0"/>
        <v>100</v>
      </c>
      <c r="F35" s="24">
        <f t="shared" si="0"/>
        <v>392.07994943346336</v>
      </c>
      <c r="G35" s="24">
        <f t="shared" si="0"/>
        <v>760.8248443721359</v>
      </c>
      <c r="H35" s="24">
        <f t="shared" si="0"/>
        <v>2713.9029042373954</v>
      </c>
      <c r="I35">
        <v>1822</v>
      </c>
      <c r="J35">
        <v>99</v>
      </c>
      <c r="K35">
        <v>188843.2</v>
      </c>
      <c r="L35">
        <v>1822</v>
      </c>
      <c r="M35">
        <v>99</v>
      </c>
      <c r="N35">
        <v>145273</v>
      </c>
    </row>
    <row r="36" spans="1:14" ht="18">
      <c r="A36" s="10">
        <v>1847</v>
      </c>
      <c r="B36" s="24">
        <f t="shared" si="0"/>
        <v>0</v>
      </c>
      <c r="C36" s="24">
        <f t="shared" si="0"/>
        <v>0.41227352743363765</v>
      </c>
      <c r="D36" s="24">
        <f t="shared" si="0"/>
        <v>14.631709751435741</v>
      </c>
      <c r="E36" s="24">
        <f t="shared" si="0"/>
        <v>100</v>
      </c>
      <c r="F36" s="24">
        <f t="shared" si="0"/>
        <v>355.50018285438745</v>
      </c>
      <c r="G36" s="24">
        <f t="shared" si="0"/>
        <v>638.4171182554434</v>
      </c>
      <c r="H36" s="24">
        <f t="shared" si="0"/>
        <v>2763.6898270047313</v>
      </c>
      <c r="I36">
        <v>1822</v>
      </c>
      <c r="J36">
        <v>99.5</v>
      </c>
      <c r="K36">
        <v>397376.9</v>
      </c>
      <c r="L36">
        <v>1822</v>
      </c>
      <c r="M36">
        <v>99.5</v>
      </c>
      <c r="N36">
        <v>254922</v>
      </c>
    </row>
    <row r="37" spans="1:14" ht="18">
      <c r="A37" s="10">
        <v>1852</v>
      </c>
      <c r="B37" s="24">
        <f t="shared" si="0"/>
        <v>0</v>
      </c>
      <c r="C37" s="24">
        <f t="shared" si="0"/>
        <v>0.8532229300506584</v>
      </c>
      <c r="D37" s="24">
        <f t="shared" si="0"/>
        <v>17.87049781716881</v>
      </c>
      <c r="E37" s="24">
        <f t="shared" si="0"/>
        <v>100</v>
      </c>
      <c r="F37" s="24">
        <f t="shared" si="0"/>
        <v>330.7089488598111</v>
      </c>
      <c r="G37" s="24">
        <f t="shared" si="0"/>
        <v>637.2309611937798</v>
      </c>
      <c r="H37" s="24">
        <f t="shared" si="0"/>
        <v>2764.6783802464997</v>
      </c>
      <c r="I37">
        <v>1822</v>
      </c>
      <c r="J37">
        <v>99.9</v>
      </c>
      <c r="K37">
        <v>2761689</v>
      </c>
      <c r="L37">
        <v>1822</v>
      </c>
      <c r="M37">
        <v>99.9</v>
      </c>
      <c r="N37">
        <v>628860</v>
      </c>
    </row>
    <row r="38" spans="1:14" ht="18">
      <c r="A38" s="10">
        <v>1857</v>
      </c>
      <c r="B38" s="24">
        <f aca="true" t="shared" si="1" ref="B38:H44">100*B19/$E19</f>
        <v>0</v>
      </c>
      <c r="C38" s="24">
        <f t="shared" si="1"/>
        <v>0.7287387821264131</v>
      </c>
      <c r="D38" s="24">
        <f t="shared" si="1"/>
        <v>16.28674000105129</v>
      </c>
      <c r="E38" s="24">
        <f t="shared" si="1"/>
        <v>100</v>
      </c>
      <c r="F38" s="24">
        <f t="shared" si="1"/>
        <v>361.8028296673245</v>
      </c>
      <c r="G38" s="24">
        <f t="shared" si="1"/>
        <v>658.0435545440469</v>
      </c>
      <c r="H38" s="24">
        <f t="shared" si="1"/>
        <v>1604.386424756961</v>
      </c>
      <c r="I38">
        <v>1827</v>
      </c>
      <c r="J38">
        <v>0</v>
      </c>
      <c r="K38">
        <v>0</v>
      </c>
      <c r="L38">
        <v>1827</v>
      </c>
      <c r="M38">
        <v>0</v>
      </c>
      <c r="N38">
        <v>0</v>
      </c>
    </row>
    <row r="39" spans="1:14" ht="18">
      <c r="A39" s="10">
        <v>1862</v>
      </c>
      <c r="B39" s="24">
        <f t="shared" si="1"/>
        <v>0</v>
      </c>
      <c r="C39" s="24">
        <f t="shared" si="1"/>
        <v>0.8247219577276099</v>
      </c>
      <c r="D39" s="24">
        <f t="shared" si="1"/>
        <v>17.945808744560946</v>
      </c>
      <c r="E39" s="24">
        <f t="shared" si="1"/>
        <v>100</v>
      </c>
      <c r="F39" s="24">
        <f t="shared" si="1"/>
        <v>320.5435041353425</v>
      </c>
      <c r="G39" s="24">
        <f t="shared" si="1"/>
        <v>592.4813023837731</v>
      </c>
      <c r="H39" s="24">
        <f t="shared" si="1"/>
        <v>2591.1671409116575</v>
      </c>
      <c r="I39">
        <v>1827</v>
      </c>
      <c r="J39">
        <v>50</v>
      </c>
      <c r="K39">
        <v>471.3607</v>
      </c>
      <c r="L39">
        <v>1827</v>
      </c>
      <c r="M39">
        <v>50</v>
      </c>
      <c r="N39">
        <v>0</v>
      </c>
    </row>
    <row r="40" spans="1:14" ht="18">
      <c r="A40" s="10">
        <v>1867</v>
      </c>
      <c r="B40" s="24">
        <f t="shared" si="1"/>
        <v>0</v>
      </c>
      <c r="C40" s="24">
        <f t="shared" si="1"/>
        <v>0.7230498442917618</v>
      </c>
      <c r="D40" s="24">
        <f t="shared" si="1"/>
        <v>16.698238385034625</v>
      </c>
      <c r="E40" s="24">
        <f t="shared" si="1"/>
        <v>100</v>
      </c>
      <c r="F40" s="24">
        <f t="shared" si="1"/>
        <v>356.87886809006494</v>
      </c>
      <c r="G40" s="24">
        <f t="shared" si="1"/>
        <v>720.616775746184</v>
      </c>
      <c r="H40" s="24">
        <f t="shared" si="1"/>
        <v>2515.0397996504203</v>
      </c>
      <c r="I40">
        <v>1827</v>
      </c>
      <c r="J40">
        <v>90</v>
      </c>
      <c r="K40">
        <v>14192.21</v>
      </c>
      <c r="L40">
        <v>1827</v>
      </c>
      <c r="M40">
        <v>90</v>
      </c>
      <c r="N40">
        <v>6380</v>
      </c>
    </row>
    <row r="41" spans="1:14" ht="18">
      <c r="A41" s="10">
        <v>1877</v>
      </c>
      <c r="B41" s="24">
        <f t="shared" si="1"/>
        <v>0</v>
      </c>
      <c r="C41" s="24">
        <f t="shared" si="1"/>
        <v>0.9016415060287868</v>
      </c>
      <c r="D41" s="24">
        <f t="shared" si="1"/>
        <v>17.612108970472875</v>
      </c>
      <c r="E41" s="24">
        <f t="shared" si="1"/>
        <v>100</v>
      </c>
      <c r="F41" s="24">
        <f t="shared" si="1"/>
        <v>358.3154771790022</v>
      </c>
      <c r="G41" s="24">
        <f t="shared" si="1"/>
        <v>794.150832409584</v>
      </c>
      <c r="H41" s="24">
        <f t="shared" si="1"/>
        <v>3075.5453721843646</v>
      </c>
      <c r="I41">
        <v>1827</v>
      </c>
      <c r="J41">
        <v>95</v>
      </c>
      <c r="K41">
        <v>78665.8</v>
      </c>
      <c r="L41">
        <v>1827</v>
      </c>
      <c r="M41">
        <v>95</v>
      </c>
      <c r="N41">
        <v>29813</v>
      </c>
    </row>
    <row r="42" spans="1:14" ht="18">
      <c r="A42" s="10">
        <v>1887</v>
      </c>
      <c r="B42" s="24">
        <f t="shared" si="1"/>
        <v>0</v>
      </c>
      <c r="C42" s="24">
        <f t="shared" si="1"/>
        <v>0.8835986142594159</v>
      </c>
      <c r="D42" s="24">
        <f t="shared" si="1"/>
        <v>18.606291819123207</v>
      </c>
      <c r="E42" s="24">
        <f t="shared" si="1"/>
        <v>100</v>
      </c>
      <c r="F42" s="24">
        <f t="shared" si="1"/>
        <v>340.3608733743427</v>
      </c>
      <c r="G42" s="24">
        <f t="shared" si="1"/>
        <v>688.6308869555585</v>
      </c>
      <c r="H42" s="24">
        <f t="shared" si="1"/>
        <v>2395.2268519610057</v>
      </c>
      <c r="I42">
        <v>1827</v>
      </c>
      <c r="J42">
        <v>99</v>
      </c>
      <c r="K42">
        <v>251405.3</v>
      </c>
      <c r="L42">
        <v>1827</v>
      </c>
      <c r="M42">
        <v>99</v>
      </c>
      <c r="N42">
        <v>200319</v>
      </c>
    </row>
    <row r="43" spans="1:14" ht="18">
      <c r="A43" s="10">
        <v>1902</v>
      </c>
      <c r="B43" s="24">
        <f t="shared" si="1"/>
        <v>0</v>
      </c>
      <c r="C43" s="24">
        <f t="shared" si="1"/>
        <v>0.6185895138424288</v>
      </c>
      <c r="D43" s="24">
        <f t="shared" si="1"/>
        <v>16.16220716917816</v>
      </c>
      <c r="E43" s="24">
        <f t="shared" si="1"/>
        <v>100</v>
      </c>
      <c r="F43" s="24">
        <f t="shared" si="1"/>
        <v>365.357556256438</v>
      </c>
      <c r="G43" s="24">
        <f t="shared" si="1"/>
        <v>795.7538203404589</v>
      </c>
      <c r="H43" s="24">
        <f t="shared" si="1"/>
        <v>3683.6152792379494</v>
      </c>
      <c r="I43">
        <v>1827</v>
      </c>
      <c r="J43">
        <v>99.5</v>
      </c>
      <c r="K43">
        <v>436093.7</v>
      </c>
      <c r="L43">
        <v>1827</v>
      </c>
      <c r="M43">
        <v>99.5</v>
      </c>
      <c r="N43">
        <v>317339</v>
      </c>
    </row>
    <row r="44" spans="1:14" ht="18">
      <c r="A44" s="10">
        <v>1912</v>
      </c>
      <c r="B44" s="24">
        <f t="shared" si="1"/>
        <v>0</v>
      </c>
      <c r="C44" s="24">
        <f t="shared" si="1"/>
        <v>0.656814929074624</v>
      </c>
      <c r="D44" s="24">
        <f t="shared" si="1"/>
        <v>14.999497008448833</v>
      </c>
      <c r="E44" s="24">
        <f t="shared" si="1"/>
        <v>100</v>
      </c>
      <c r="F44" s="24">
        <f t="shared" si="1"/>
        <v>403.7431132965282</v>
      </c>
      <c r="G44" s="24">
        <f t="shared" si="1"/>
        <v>800.1061633231403</v>
      </c>
      <c r="H44" s="24">
        <f t="shared" si="1"/>
        <v>2979.69662118101</v>
      </c>
      <c r="I44">
        <v>1827</v>
      </c>
      <c r="J44">
        <v>99.9</v>
      </c>
      <c r="K44">
        <v>1472245</v>
      </c>
      <c r="L44">
        <v>1827</v>
      </c>
      <c r="M44">
        <v>99.9</v>
      </c>
      <c r="N44">
        <v>766094</v>
      </c>
    </row>
    <row r="45" spans="1:14" ht="18">
      <c r="A45" s="10"/>
      <c r="B45" s="24"/>
      <c r="C45" s="24"/>
      <c r="D45" s="24"/>
      <c r="E45" s="24"/>
      <c r="F45" s="24"/>
      <c r="G45" s="24"/>
      <c r="H45" s="24"/>
      <c r="I45">
        <v>1832</v>
      </c>
      <c r="J45">
        <v>0</v>
      </c>
      <c r="K45">
        <v>0</v>
      </c>
      <c r="L45">
        <v>1832</v>
      </c>
      <c r="M45">
        <v>0</v>
      </c>
      <c r="N45">
        <v>0</v>
      </c>
    </row>
    <row r="46" spans="1:14" ht="15">
      <c r="A46" s="23"/>
      <c r="C46" s="23"/>
      <c r="I46">
        <v>1832</v>
      </c>
      <c r="J46">
        <v>50</v>
      </c>
      <c r="K46">
        <v>159.1985</v>
      </c>
      <c r="L46">
        <v>1832</v>
      </c>
      <c r="M46">
        <v>50</v>
      </c>
      <c r="N46">
        <v>0</v>
      </c>
    </row>
    <row r="47" spans="1:14" ht="30">
      <c r="A47" s="27" t="s">
        <v>34</v>
      </c>
      <c r="B47" s="26" t="s">
        <v>128</v>
      </c>
      <c r="C47" s="26" t="s">
        <v>127</v>
      </c>
      <c r="D47" s="26" t="s">
        <v>126</v>
      </c>
      <c r="E47" s="26" t="s">
        <v>125</v>
      </c>
      <c r="F47" s="26" t="s">
        <v>124</v>
      </c>
      <c r="G47" s="26" t="s">
        <v>123</v>
      </c>
      <c r="H47" s="26" t="s">
        <v>120</v>
      </c>
      <c r="I47">
        <v>1832</v>
      </c>
      <c r="J47">
        <v>90</v>
      </c>
      <c r="K47">
        <v>7663.331</v>
      </c>
      <c r="L47">
        <v>1832</v>
      </c>
      <c r="M47">
        <v>90</v>
      </c>
      <c r="N47">
        <v>2281</v>
      </c>
    </row>
    <row r="48" spans="1:14" ht="18">
      <c r="A48" s="10">
        <v>1807</v>
      </c>
      <c r="B48" s="24">
        <f>0.5*B9+0.5*C48</f>
        <v>4717.211620000001</v>
      </c>
      <c r="C48" s="24">
        <f>0.8*C9+0.2*D48</f>
        <v>9434.423240000002</v>
      </c>
      <c r="D48" s="24">
        <f>0.5*D9+0.5*E48</f>
        <v>45681.84700000001</v>
      </c>
      <c r="E48" s="24">
        <f>0.8*E9+0.2*F48</f>
        <v>83011.36000000002</v>
      </c>
      <c r="F48" s="24">
        <f>0.5*F9+0.5*G48</f>
        <v>246576.04000000004</v>
      </c>
      <c r="G48" s="24">
        <f>0.8*G9+0.2*H9</f>
        <v>357583.68000000005</v>
      </c>
      <c r="H48" s="24">
        <f>H9</f>
        <v>579622.4</v>
      </c>
      <c r="I48">
        <v>1832</v>
      </c>
      <c r="J48">
        <v>95</v>
      </c>
      <c r="K48">
        <v>60731.95</v>
      </c>
      <c r="L48">
        <v>1832</v>
      </c>
      <c r="M48">
        <v>95</v>
      </c>
      <c r="N48">
        <v>19035</v>
      </c>
    </row>
    <row r="49" spans="1:14" ht="18">
      <c r="A49" s="10">
        <v>1812</v>
      </c>
      <c r="B49" s="24">
        <f aca="true" t="shared" si="2" ref="B49:B64">0.5*B10+0.5*C49</f>
        <v>5166.82548</v>
      </c>
      <c r="C49" s="24">
        <f aca="true" t="shared" si="3" ref="C49:C64">0.8*C10+0.2*D49</f>
        <v>10333.65096</v>
      </c>
      <c r="D49" s="24">
        <f aca="true" t="shared" si="4" ref="D49:D64">0.5*D10+0.5*E49</f>
        <v>49839.684</v>
      </c>
      <c r="E49" s="24">
        <f aca="true" t="shared" si="5" ref="E49:E64">0.8*E10+0.2*F49</f>
        <v>90478.838</v>
      </c>
      <c r="F49" s="24">
        <f aca="true" t="shared" si="6" ref="F49:F64">0.5*F10+0.5*G49</f>
        <v>267019.75</v>
      </c>
      <c r="G49" s="24">
        <f aca="true" t="shared" si="7" ref="G49:G64">0.8*G10+0.2*H10</f>
        <v>388289.3</v>
      </c>
      <c r="H49" s="24">
        <f aca="true" t="shared" si="8" ref="H49:H64">H10</f>
        <v>863924.1</v>
      </c>
      <c r="I49">
        <v>1832</v>
      </c>
      <c r="J49">
        <v>99</v>
      </c>
      <c r="K49">
        <v>217898.5</v>
      </c>
      <c r="L49">
        <v>1832</v>
      </c>
      <c r="M49">
        <v>99</v>
      </c>
      <c r="N49">
        <v>167737</v>
      </c>
    </row>
    <row r="50" spans="1:14" ht="18">
      <c r="A50" s="10">
        <v>1817</v>
      </c>
      <c r="B50" s="24">
        <f t="shared" si="2"/>
        <v>6121.71182</v>
      </c>
      <c r="C50" s="24">
        <f t="shared" si="3"/>
        <v>12243.42364</v>
      </c>
      <c r="D50" s="24">
        <f t="shared" si="4"/>
        <v>60168.437</v>
      </c>
      <c r="E50" s="24">
        <f t="shared" si="5"/>
        <v>111924.294</v>
      </c>
      <c r="F50" s="24">
        <f t="shared" si="6"/>
        <v>370716.87</v>
      </c>
      <c r="G50" s="24">
        <f t="shared" si="7"/>
        <v>579294.44</v>
      </c>
      <c r="H50" s="24">
        <f t="shared" si="8"/>
        <v>1483107</v>
      </c>
      <c r="I50">
        <v>1832</v>
      </c>
      <c r="J50">
        <v>99.5</v>
      </c>
      <c r="K50">
        <v>422348.8</v>
      </c>
      <c r="L50">
        <v>1832</v>
      </c>
      <c r="M50">
        <v>99.5</v>
      </c>
      <c r="N50">
        <v>288075</v>
      </c>
    </row>
    <row r="51" spans="1:14" ht="18">
      <c r="A51" s="10">
        <v>1822</v>
      </c>
      <c r="B51" s="24">
        <f t="shared" si="2"/>
        <v>8603.47026</v>
      </c>
      <c r="C51" s="24">
        <f t="shared" si="3"/>
        <v>17206.94052</v>
      </c>
      <c r="D51" s="24">
        <f t="shared" si="4"/>
        <v>84247.49100000001</v>
      </c>
      <c r="E51" s="24">
        <f t="shared" si="5"/>
        <v>156006.57200000001</v>
      </c>
      <c r="F51" s="24">
        <f t="shared" si="6"/>
        <v>529541.26</v>
      </c>
      <c r="G51" s="24">
        <f t="shared" si="7"/>
        <v>870239.3200000001</v>
      </c>
      <c r="H51" s="24">
        <f t="shared" si="8"/>
        <v>2761689</v>
      </c>
      <c r="I51">
        <v>1832</v>
      </c>
      <c r="J51">
        <v>99.9</v>
      </c>
      <c r="K51">
        <v>1057051</v>
      </c>
      <c r="L51">
        <v>1832</v>
      </c>
      <c r="M51">
        <v>99.9</v>
      </c>
      <c r="N51">
        <v>635163</v>
      </c>
    </row>
    <row r="52" spans="1:14" ht="18">
      <c r="A52" s="10">
        <v>1827</v>
      </c>
      <c r="B52" s="24">
        <f t="shared" si="2"/>
        <v>8518.43308</v>
      </c>
      <c r="C52" s="24">
        <f t="shared" si="3"/>
        <v>17036.86616</v>
      </c>
      <c r="D52" s="24">
        <f t="shared" si="4"/>
        <v>83298.888</v>
      </c>
      <c r="E52" s="24">
        <f t="shared" si="5"/>
        <v>152405.56600000002</v>
      </c>
      <c r="F52" s="24">
        <f t="shared" si="6"/>
        <v>447364.63</v>
      </c>
      <c r="G52" s="24">
        <f t="shared" si="7"/>
        <v>643323.96</v>
      </c>
      <c r="H52" s="24">
        <f t="shared" si="8"/>
        <v>1472245</v>
      </c>
      <c r="I52">
        <v>1837</v>
      </c>
      <c r="J52">
        <v>0</v>
      </c>
      <c r="K52">
        <v>0</v>
      </c>
      <c r="L52">
        <v>1837</v>
      </c>
      <c r="M52">
        <v>0</v>
      </c>
      <c r="N52">
        <v>0</v>
      </c>
    </row>
    <row r="53" spans="1:14" ht="18">
      <c r="A53" s="10">
        <v>1832</v>
      </c>
      <c r="B53" s="24">
        <f t="shared" si="2"/>
        <v>6712.062650000001</v>
      </c>
      <c r="C53" s="24">
        <f t="shared" si="3"/>
        <v>13424.125300000002</v>
      </c>
      <c r="D53" s="24">
        <f t="shared" si="4"/>
        <v>66483.8325</v>
      </c>
      <c r="E53" s="24">
        <f t="shared" si="5"/>
        <v>125304.334</v>
      </c>
      <c r="F53" s="24">
        <f t="shared" si="6"/>
        <v>383593.87</v>
      </c>
      <c r="G53" s="24">
        <f t="shared" si="7"/>
        <v>549289.24</v>
      </c>
      <c r="H53" s="24">
        <f t="shared" si="8"/>
        <v>1057051</v>
      </c>
      <c r="I53">
        <v>1837</v>
      </c>
      <c r="J53">
        <v>50</v>
      </c>
      <c r="K53">
        <v>430.7137</v>
      </c>
      <c r="L53">
        <v>1837</v>
      </c>
      <c r="M53">
        <v>50</v>
      </c>
      <c r="N53">
        <v>0</v>
      </c>
    </row>
    <row r="54" spans="1:14" ht="18">
      <c r="A54" s="10">
        <v>1837</v>
      </c>
      <c r="B54" s="24">
        <f t="shared" si="2"/>
        <v>8983.533480000002</v>
      </c>
      <c r="C54" s="24">
        <f t="shared" si="3"/>
        <v>17967.066960000004</v>
      </c>
      <c r="D54" s="24">
        <f t="shared" si="4"/>
        <v>88112.48000000001</v>
      </c>
      <c r="E54" s="24">
        <f t="shared" si="5"/>
        <v>162509.54</v>
      </c>
      <c r="F54" s="24">
        <f t="shared" si="6"/>
        <v>467029.33999999997</v>
      </c>
      <c r="G54" s="24">
        <f t="shared" si="7"/>
        <v>670348.88</v>
      </c>
      <c r="H54" s="24">
        <f t="shared" si="8"/>
        <v>1440494</v>
      </c>
      <c r="I54">
        <v>1837</v>
      </c>
      <c r="J54">
        <v>90</v>
      </c>
      <c r="K54">
        <v>13715.42</v>
      </c>
      <c r="L54">
        <v>1837</v>
      </c>
      <c r="M54">
        <v>90</v>
      </c>
      <c r="N54">
        <v>5288</v>
      </c>
    </row>
    <row r="55" spans="1:14" ht="18">
      <c r="A55" s="10">
        <v>1842</v>
      </c>
      <c r="B55" s="24">
        <f t="shared" si="2"/>
        <v>11330.639860000001</v>
      </c>
      <c r="C55" s="24">
        <f t="shared" si="3"/>
        <v>22661.279720000002</v>
      </c>
      <c r="D55" s="24">
        <f t="shared" si="4"/>
        <v>111733.32100000001</v>
      </c>
      <c r="E55" s="24">
        <f t="shared" si="5"/>
        <v>210592.96200000003</v>
      </c>
      <c r="F55" s="24">
        <f t="shared" si="6"/>
        <v>693517.6100000001</v>
      </c>
      <c r="G55" s="24">
        <f t="shared" si="7"/>
        <v>1034705.1200000001</v>
      </c>
      <c r="H55" s="24">
        <f t="shared" si="8"/>
        <v>2438762</v>
      </c>
      <c r="I55">
        <v>1837</v>
      </c>
      <c r="J55">
        <v>95</v>
      </c>
      <c r="K55">
        <v>86379.59</v>
      </c>
      <c r="L55">
        <v>1837</v>
      </c>
      <c r="M55">
        <v>95</v>
      </c>
      <c r="N55">
        <v>30214</v>
      </c>
    </row>
    <row r="56" spans="1:14" ht="18">
      <c r="A56" s="10">
        <v>1847</v>
      </c>
      <c r="B56" s="24">
        <f t="shared" si="2"/>
        <v>11817.282820000002</v>
      </c>
      <c r="C56" s="24">
        <f t="shared" si="3"/>
        <v>23634.565640000004</v>
      </c>
      <c r="D56" s="24">
        <f t="shared" si="4"/>
        <v>116547.67300000001</v>
      </c>
      <c r="E56" s="24">
        <f t="shared" si="5"/>
        <v>218676.03600000002</v>
      </c>
      <c r="F56" s="24">
        <f t="shared" si="6"/>
        <v>699186.74</v>
      </c>
      <c r="G56" s="24">
        <f t="shared" si="7"/>
        <v>1048033.8800000001</v>
      </c>
      <c r="H56" s="24">
        <f t="shared" si="8"/>
        <v>2723571</v>
      </c>
      <c r="I56">
        <v>1837</v>
      </c>
      <c r="J56">
        <v>99</v>
      </c>
      <c r="K56">
        <v>263709.8</v>
      </c>
      <c r="L56">
        <v>1837</v>
      </c>
      <c r="M56">
        <v>99</v>
      </c>
      <c r="N56">
        <v>217967</v>
      </c>
    </row>
    <row r="57" spans="1:14" ht="18">
      <c r="A57" s="10">
        <v>1852</v>
      </c>
      <c r="B57" s="24">
        <f t="shared" si="2"/>
        <v>16311.532700000003</v>
      </c>
      <c r="C57" s="24">
        <f t="shared" si="3"/>
        <v>32623.065400000007</v>
      </c>
      <c r="D57" s="24">
        <f t="shared" si="4"/>
        <v>158552.98700000002</v>
      </c>
      <c r="E57" s="24">
        <f t="shared" si="5"/>
        <v>293216.764</v>
      </c>
      <c r="F57" s="24">
        <f t="shared" si="6"/>
        <v>931365.4200000002</v>
      </c>
      <c r="G57" s="24">
        <f t="shared" si="7"/>
        <v>1420640.4400000002</v>
      </c>
      <c r="H57" s="24">
        <f t="shared" si="8"/>
        <v>3695811</v>
      </c>
      <c r="I57">
        <v>1837</v>
      </c>
      <c r="J57">
        <v>99.5</v>
      </c>
      <c r="K57">
        <v>477812.6</v>
      </c>
      <c r="L57">
        <v>1837</v>
      </c>
      <c r="M57">
        <v>99.5</v>
      </c>
      <c r="N57">
        <v>328669</v>
      </c>
    </row>
    <row r="58" spans="1:14" ht="18">
      <c r="A58" s="10">
        <v>1857</v>
      </c>
      <c r="B58" s="24">
        <f t="shared" si="2"/>
        <v>15698.928900000003</v>
      </c>
      <c r="C58" s="24">
        <f t="shared" si="3"/>
        <v>31397.857800000005</v>
      </c>
      <c r="D58" s="24">
        <f t="shared" si="4"/>
        <v>152885.621</v>
      </c>
      <c r="E58" s="24">
        <f t="shared" si="5"/>
        <v>282842.802</v>
      </c>
      <c r="F58" s="24">
        <f t="shared" si="6"/>
        <v>851094.81</v>
      </c>
      <c r="G58" s="24">
        <f t="shared" si="7"/>
        <v>1192844.32</v>
      </c>
      <c r="H58" s="24">
        <f t="shared" si="8"/>
        <v>2258652</v>
      </c>
      <c r="I58">
        <v>1837</v>
      </c>
      <c r="J58">
        <v>99.9</v>
      </c>
      <c r="K58">
        <v>1440494</v>
      </c>
      <c r="L58">
        <v>1837</v>
      </c>
      <c r="M58">
        <v>99.9</v>
      </c>
      <c r="N58">
        <v>788560</v>
      </c>
    </row>
    <row r="59" spans="1:14" ht="18">
      <c r="A59" s="10">
        <v>1862</v>
      </c>
      <c r="B59" s="24">
        <f t="shared" si="2"/>
        <v>17039.205500000004</v>
      </c>
      <c r="C59" s="24">
        <f t="shared" si="3"/>
        <v>34078.41100000001</v>
      </c>
      <c r="D59" s="24">
        <f t="shared" si="4"/>
        <v>165624.81900000002</v>
      </c>
      <c r="E59" s="24">
        <f t="shared" si="5"/>
        <v>305316.07800000004</v>
      </c>
      <c r="F59" s="24">
        <f t="shared" si="6"/>
        <v>948538.79</v>
      </c>
      <c r="G59" s="24">
        <f t="shared" si="7"/>
        <v>1433858.8800000001</v>
      </c>
      <c r="H59" s="24">
        <f t="shared" si="8"/>
        <v>3744506</v>
      </c>
      <c r="I59">
        <v>1842</v>
      </c>
      <c r="J59">
        <v>0</v>
      </c>
      <c r="K59">
        <v>0</v>
      </c>
      <c r="L59">
        <v>1842</v>
      </c>
      <c r="M59">
        <v>0</v>
      </c>
      <c r="N59">
        <v>0</v>
      </c>
    </row>
    <row r="60" spans="1:14" ht="18">
      <c r="A60" s="10">
        <v>1867</v>
      </c>
      <c r="B60" s="24">
        <f t="shared" si="2"/>
        <v>18122.1843</v>
      </c>
      <c r="C60" s="24">
        <f t="shared" si="3"/>
        <v>36244.3686</v>
      </c>
      <c r="D60" s="24">
        <f t="shared" si="4"/>
        <v>176962.71500000003</v>
      </c>
      <c r="E60" s="24">
        <f t="shared" si="5"/>
        <v>329335.17000000004</v>
      </c>
      <c r="F60" s="24">
        <f t="shared" si="6"/>
        <v>1057625.4500000002</v>
      </c>
      <c r="G60" s="24">
        <f t="shared" si="7"/>
        <v>1589701.8000000003</v>
      </c>
      <c r="H60" s="24">
        <f t="shared" si="8"/>
        <v>3703713</v>
      </c>
      <c r="I60">
        <v>1842</v>
      </c>
      <c r="J60">
        <v>50</v>
      </c>
      <c r="K60">
        <v>393.2694</v>
      </c>
      <c r="L60">
        <v>1842</v>
      </c>
      <c r="M60">
        <v>50</v>
      </c>
      <c r="N60">
        <v>0</v>
      </c>
    </row>
    <row r="61" spans="1:14" ht="18">
      <c r="A61" s="10">
        <v>1877</v>
      </c>
      <c r="B61" s="24">
        <f t="shared" si="2"/>
        <v>29518.2207</v>
      </c>
      <c r="C61" s="24">
        <f t="shared" si="3"/>
        <v>59036.4414</v>
      </c>
      <c r="D61" s="24">
        <f t="shared" si="4"/>
        <v>287168.695</v>
      </c>
      <c r="E61" s="24">
        <f t="shared" si="5"/>
        <v>535204.64</v>
      </c>
      <c r="F61" s="24">
        <f t="shared" si="6"/>
        <v>1787254</v>
      </c>
      <c r="G61" s="24">
        <f t="shared" si="7"/>
        <v>2778358.6</v>
      </c>
      <c r="H61" s="24">
        <f t="shared" si="8"/>
        <v>6833625</v>
      </c>
      <c r="I61">
        <v>1842</v>
      </c>
      <c r="J61">
        <v>90</v>
      </c>
      <c r="K61">
        <v>12873.68</v>
      </c>
      <c r="L61">
        <v>1842</v>
      </c>
      <c r="M61">
        <v>90</v>
      </c>
      <c r="N61">
        <v>4678</v>
      </c>
    </row>
    <row r="62" spans="1:14" ht="18">
      <c r="A62" s="10">
        <v>1887</v>
      </c>
      <c r="B62" s="24">
        <f t="shared" si="2"/>
        <v>32426.431000000004</v>
      </c>
      <c r="C62" s="24">
        <f t="shared" si="3"/>
        <v>64852.86200000001</v>
      </c>
      <c r="D62" s="24">
        <f t="shared" si="4"/>
        <v>314820.15</v>
      </c>
      <c r="E62" s="24">
        <f t="shared" si="5"/>
        <v>579922.93</v>
      </c>
      <c r="F62" s="24">
        <f t="shared" si="6"/>
        <v>1830785.4500000002</v>
      </c>
      <c r="G62" s="24">
        <f t="shared" si="7"/>
        <v>2752101.8000000003</v>
      </c>
      <c r="H62" s="24">
        <f t="shared" si="8"/>
        <v>6400221</v>
      </c>
      <c r="I62">
        <v>1842</v>
      </c>
      <c r="J62">
        <v>95</v>
      </c>
      <c r="K62">
        <v>89861.8</v>
      </c>
      <c r="L62">
        <v>1842</v>
      </c>
      <c r="M62">
        <v>95</v>
      </c>
      <c r="N62">
        <v>28019</v>
      </c>
    </row>
    <row r="63" spans="1:14" ht="18">
      <c r="A63" s="10">
        <v>1902</v>
      </c>
      <c r="B63" s="24">
        <f t="shared" si="2"/>
        <v>41430.3597</v>
      </c>
      <c r="C63" s="24">
        <f t="shared" si="3"/>
        <v>82860.7194</v>
      </c>
      <c r="D63" s="24">
        <f t="shared" si="4"/>
        <v>406847.505</v>
      </c>
      <c r="E63" s="24">
        <f t="shared" si="5"/>
        <v>764992.72</v>
      </c>
      <c r="F63" s="24">
        <f t="shared" si="6"/>
        <v>2619626</v>
      </c>
      <c r="G63" s="24">
        <f t="shared" si="7"/>
        <v>4138304</v>
      </c>
      <c r="H63" s="24">
        <f t="shared" si="8"/>
        <v>11100000</v>
      </c>
      <c r="I63">
        <v>1842</v>
      </c>
      <c r="J63">
        <v>99</v>
      </c>
      <c r="K63">
        <v>352330.1</v>
      </c>
      <c r="L63">
        <v>1842</v>
      </c>
      <c r="M63">
        <v>99</v>
      </c>
      <c r="N63">
        <v>266500</v>
      </c>
    </row>
    <row r="64" spans="1:14" ht="18">
      <c r="A64" s="10">
        <v>1912</v>
      </c>
      <c r="B64" s="24">
        <f t="shared" si="2"/>
        <v>37034.9523</v>
      </c>
      <c r="C64" s="24">
        <f t="shared" si="3"/>
        <v>74069.9046</v>
      </c>
      <c r="D64" s="24">
        <f t="shared" si="4"/>
        <v>362984.71499999997</v>
      </c>
      <c r="E64" s="24">
        <f t="shared" si="5"/>
        <v>683922.4199999999</v>
      </c>
      <c r="F64" s="24">
        <f t="shared" si="6"/>
        <v>2298320.9</v>
      </c>
      <c r="G64" s="24">
        <f t="shared" si="7"/>
        <v>3464857.8</v>
      </c>
      <c r="H64" s="24">
        <f t="shared" si="8"/>
        <v>8352769</v>
      </c>
      <c r="I64">
        <v>1842</v>
      </c>
      <c r="J64">
        <v>99.5</v>
      </c>
      <c r="K64">
        <v>683690.9</v>
      </c>
      <c r="L64">
        <v>1842</v>
      </c>
      <c r="M64">
        <v>99.5</v>
      </c>
      <c r="N64">
        <v>469271</v>
      </c>
    </row>
    <row r="65" spans="1:14" ht="15">
      <c r="A65" s="23"/>
      <c r="C65" s="23"/>
      <c r="I65">
        <v>1842</v>
      </c>
      <c r="J65">
        <v>99.9</v>
      </c>
      <c r="K65">
        <v>2438762</v>
      </c>
      <c r="L65">
        <v>1842</v>
      </c>
      <c r="M65">
        <v>99.9</v>
      </c>
      <c r="N65">
        <v>1105776</v>
      </c>
    </row>
    <row r="66" spans="1:14" ht="15.75">
      <c r="A66" s="27" t="s">
        <v>129</v>
      </c>
      <c r="B66" s="26" t="s">
        <v>128</v>
      </c>
      <c r="C66" s="26" t="s">
        <v>127</v>
      </c>
      <c r="D66" s="26" t="s">
        <v>126</v>
      </c>
      <c r="E66" s="26" t="s">
        <v>125</v>
      </c>
      <c r="F66" s="26" t="s">
        <v>124</v>
      </c>
      <c r="G66" s="26" t="s">
        <v>123</v>
      </c>
      <c r="H66" s="26" t="s">
        <v>120</v>
      </c>
      <c r="I66">
        <v>1847</v>
      </c>
      <c r="J66">
        <v>0</v>
      </c>
      <c r="K66">
        <v>0</v>
      </c>
      <c r="L66">
        <v>1847</v>
      </c>
      <c r="M66">
        <v>0</v>
      </c>
      <c r="N66">
        <v>0</v>
      </c>
    </row>
    <row r="67" spans="1:14" ht="18">
      <c r="A67" s="10">
        <v>1807</v>
      </c>
      <c r="B67" s="22">
        <f>B48/$B48</f>
        <v>1</v>
      </c>
      <c r="C67" s="22">
        <f>0.5*C48/$B48</f>
        <v>1</v>
      </c>
      <c r="D67" s="22">
        <f>0.1*D48/$B48</f>
        <v>0.9684078366617777</v>
      </c>
      <c r="E67" s="22">
        <f>0.05*E48/$B48</f>
        <v>0.8798774221623749</v>
      </c>
      <c r="F67" s="22">
        <f>0.01*F48/$B48</f>
        <v>0.5227156631145583</v>
      </c>
      <c r="G67" s="22">
        <f>0.005*G48/$B48</f>
        <v>0.3790201805701479</v>
      </c>
      <c r="H67" s="22">
        <f>0.001*H48/$B48</f>
        <v>0.12287394475637282</v>
      </c>
      <c r="I67">
        <v>1847</v>
      </c>
      <c r="J67">
        <v>50</v>
      </c>
      <c r="K67">
        <v>406.2888</v>
      </c>
      <c r="L67">
        <v>1847</v>
      </c>
      <c r="M67">
        <v>50</v>
      </c>
      <c r="N67">
        <v>0</v>
      </c>
    </row>
    <row r="68" spans="1:14" ht="18">
      <c r="A68" s="10">
        <v>1812</v>
      </c>
      <c r="B68" s="22">
        <f aca="true" t="shared" si="9" ref="B68:B83">B49/$B49</f>
        <v>1</v>
      </c>
      <c r="C68" s="22">
        <f aca="true" t="shared" si="10" ref="C68:C83">0.5*C49/$B49</f>
        <v>1</v>
      </c>
      <c r="D68" s="22">
        <f aca="true" t="shared" si="11" ref="D68:D83">0.1*D49/$B49</f>
        <v>0.9646093949354759</v>
      </c>
      <c r="E68" s="22">
        <f aca="true" t="shared" si="12" ref="E68:E83">0.05*E49/$B49</f>
        <v>0.8755747445915283</v>
      </c>
      <c r="F68" s="22">
        <f aca="true" t="shared" si="13" ref="F68:F83">0.01*F49/$B49</f>
        <v>0.516796534029634</v>
      </c>
      <c r="G68" s="22">
        <f aca="true" t="shared" si="14" ref="G68:G83">0.005*G49/$B49</f>
        <v>0.3757522888115818</v>
      </c>
      <c r="H68" s="22">
        <f aca="true" t="shared" si="15" ref="H68:H83">0.001*H49/$B49</f>
        <v>0.16720597654093783</v>
      </c>
      <c r="I68">
        <v>1847</v>
      </c>
      <c r="J68">
        <v>90</v>
      </c>
      <c r="K68">
        <v>14419.31</v>
      </c>
      <c r="L68">
        <v>1847</v>
      </c>
      <c r="M68">
        <v>90</v>
      </c>
      <c r="N68">
        <v>5022</v>
      </c>
    </row>
    <row r="69" spans="1:14" ht="18">
      <c r="A69" s="10">
        <v>1817</v>
      </c>
      <c r="B69" s="22">
        <f t="shared" si="9"/>
        <v>1</v>
      </c>
      <c r="C69" s="22">
        <f t="shared" si="10"/>
        <v>1</v>
      </c>
      <c r="D69" s="22">
        <f t="shared" si="11"/>
        <v>0.9828694778383082</v>
      </c>
      <c r="E69" s="22">
        <f t="shared" si="12"/>
        <v>0.9141584681782685</v>
      </c>
      <c r="F69" s="22">
        <f t="shared" si="13"/>
        <v>0.6055771341421948</v>
      </c>
      <c r="G69" s="22">
        <f t="shared" si="14"/>
        <v>0.47314742757688316</v>
      </c>
      <c r="H69" s="22">
        <f t="shared" si="15"/>
        <v>0.2422699799677927</v>
      </c>
      <c r="I69">
        <v>1847</v>
      </c>
      <c r="J69">
        <v>95</v>
      </c>
      <c r="K69">
        <v>98548.36</v>
      </c>
      <c r="L69">
        <v>1847</v>
      </c>
      <c r="M69">
        <v>95</v>
      </c>
      <c r="N69">
        <v>31658</v>
      </c>
    </row>
    <row r="70" spans="1:14" ht="18">
      <c r="A70" s="10">
        <v>1822</v>
      </c>
      <c r="B70" s="22">
        <f t="shared" si="9"/>
        <v>1</v>
      </c>
      <c r="C70" s="22">
        <f t="shared" si="10"/>
        <v>1</v>
      </c>
      <c r="D70" s="22">
        <f t="shared" si="11"/>
        <v>0.9792268521190891</v>
      </c>
      <c r="E70" s="22">
        <f t="shared" si="12"/>
        <v>0.906649103707136</v>
      </c>
      <c r="F70" s="22">
        <f t="shared" si="13"/>
        <v>0.6154972865565529</v>
      </c>
      <c r="G70" s="22">
        <f t="shared" si="14"/>
        <v>0.5057490138868685</v>
      </c>
      <c r="H70" s="22">
        <f t="shared" si="15"/>
        <v>0.32099709960524697</v>
      </c>
      <c r="I70">
        <v>1847</v>
      </c>
      <c r="J70">
        <v>99</v>
      </c>
      <c r="K70">
        <v>350339.6</v>
      </c>
      <c r="L70">
        <v>1847</v>
      </c>
      <c r="M70">
        <v>99</v>
      </c>
      <c r="N70">
        <v>278239</v>
      </c>
    </row>
    <row r="71" spans="1:14" ht="18">
      <c r="A71" s="10">
        <v>1827</v>
      </c>
      <c r="B71" s="22">
        <f t="shared" si="9"/>
        <v>1</v>
      </c>
      <c r="C71" s="22">
        <f t="shared" si="10"/>
        <v>1</v>
      </c>
      <c r="D71" s="22">
        <f t="shared" si="11"/>
        <v>0.9778663190484324</v>
      </c>
      <c r="E71" s="22">
        <f t="shared" si="12"/>
        <v>0.8945633813677857</v>
      </c>
      <c r="F71" s="22">
        <f t="shared" si="13"/>
        <v>0.5251724416904148</v>
      </c>
      <c r="G71" s="22">
        <f t="shared" si="14"/>
        <v>0.3776069812125588</v>
      </c>
      <c r="H71" s="22">
        <f t="shared" si="15"/>
        <v>0.17283049431433697</v>
      </c>
      <c r="I71">
        <v>1847</v>
      </c>
      <c r="J71">
        <v>99.5</v>
      </c>
      <c r="K71">
        <v>629149.6</v>
      </c>
      <c r="L71">
        <v>1847</v>
      </c>
      <c r="M71">
        <v>99.5</v>
      </c>
      <c r="N71">
        <v>445058</v>
      </c>
    </row>
    <row r="72" spans="1:14" ht="18">
      <c r="A72" s="10">
        <v>1832</v>
      </c>
      <c r="B72" s="22">
        <f t="shared" si="9"/>
        <v>1</v>
      </c>
      <c r="C72" s="22">
        <f t="shared" si="10"/>
        <v>1</v>
      </c>
      <c r="D72" s="22">
        <f t="shared" si="11"/>
        <v>0.9905126928456188</v>
      </c>
      <c r="E72" s="22">
        <f t="shared" si="12"/>
        <v>0.9334264333781211</v>
      </c>
      <c r="F72" s="22">
        <f t="shared" si="13"/>
        <v>0.5714992395072475</v>
      </c>
      <c r="G72" s="22">
        <f t="shared" si="14"/>
        <v>0.40918065626219974</v>
      </c>
      <c r="H72" s="22">
        <f t="shared" si="15"/>
        <v>0.15748527019484834</v>
      </c>
      <c r="I72">
        <v>1847</v>
      </c>
      <c r="J72">
        <v>99.9</v>
      </c>
      <c r="K72">
        <v>2723571</v>
      </c>
      <c r="L72">
        <v>1847</v>
      </c>
      <c r="M72">
        <v>99.9</v>
      </c>
      <c r="N72">
        <v>1143177</v>
      </c>
    </row>
    <row r="73" spans="1:14" ht="18">
      <c r="A73" s="10">
        <v>1837</v>
      </c>
      <c r="B73" s="22">
        <f t="shared" si="9"/>
        <v>1</v>
      </c>
      <c r="C73" s="22">
        <f t="shared" si="10"/>
        <v>1</v>
      </c>
      <c r="D73" s="22">
        <f t="shared" si="11"/>
        <v>0.980822080712054</v>
      </c>
      <c r="E73" s="22">
        <f t="shared" si="12"/>
        <v>0.9044856367585997</v>
      </c>
      <c r="F73" s="22">
        <f t="shared" si="13"/>
        <v>0.5198726548298007</v>
      </c>
      <c r="G73" s="22">
        <f t="shared" si="14"/>
        <v>0.3730986707470922</v>
      </c>
      <c r="H73" s="22">
        <f t="shared" si="15"/>
        <v>0.1603482642110663</v>
      </c>
      <c r="I73">
        <v>1852</v>
      </c>
      <c r="J73">
        <v>0</v>
      </c>
      <c r="K73">
        <v>0</v>
      </c>
      <c r="L73">
        <v>1852</v>
      </c>
      <c r="M73">
        <v>0</v>
      </c>
      <c r="N73">
        <v>0</v>
      </c>
    </row>
    <row r="74" spans="1:14" ht="18">
      <c r="A74" s="10">
        <v>1842</v>
      </c>
      <c r="B74" s="22">
        <f t="shared" si="9"/>
        <v>1</v>
      </c>
      <c r="C74" s="22">
        <f t="shared" si="10"/>
        <v>1</v>
      </c>
      <c r="D74" s="22">
        <f t="shared" si="11"/>
        <v>0.9861166040096875</v>
      </c>
      <c r="E74" s="22">
        <f t="shared" si="12"/>
        <v>0.929307455722099</v>
      </c>
      <c r="F74" s="22">
        <f t="shared" si="13"/>
        <v>0.612072767795128</v>
      </c>
      <c r="G74" s="22">
        <f t="shared" si="14"/>
        <v>0.45659606729394364</v>
      </c>
      <c r="H74" s="22">
        <f t="shared" si="15"/>
        <v>0.2152360352224627</v>
      </c>
      <c r="I74">
        <v>1852</v>
      </c>
      <c r="J74">
        <v>50</v>
      </c>
      <c r="K74">
        <v>1140.585</v>
      </c>
      <c r="L74">
        <v>1852</v>
      </c>
      <c r="M74">
        <v>50</v>
      </c>
      <c r="N74">
        <v>0</v>
      </c>
    </row>
    <row r="75" spans="1:14" ht="18">
      <c r="A75" s="10">
        <v>1847</v>
      </c>
      <c r="B75" s="22">
        <f t="shared" si="9"/>
        <v>1</v>
      </c>
      <c r="C75" s="22">
        <f t="shared" si="10"/>
        <v>1</v>
      </c>
      <c r="D75" s="22">
        <f t="shared" si="11"/>
        <v>0.9862476406399486</v>
      </c>
      <c r="E75" s="22">
        <f t="shared" si="12"/>
        <v>0.9252382266332184</v>
      </c>
      <c r="F75" s="22">
        <f t="shared" si="13"/>
        <v>0.5916645566074383</v>
      </c>
      <c r="G75" s="22">
        <f t="shared" si="14"/>
        <v>0.44343268074547104</v>
      </c>
      <c r="H75" s="22">
        <f t="shared" si="15"/>
        <v>0.23047353960172035</v>
      </c>
      <c r="I75">
        <v>1852</v>
      </c>
      <c r="J75">
        <v>90</v>
      </c>
      <c r="K75">
        <v>23889.21</v>
      </c>
      <c r="L75">
        <v>1852</v>
      </c>
      <c r="M75">
        <v>90</v>
      </c>
      <c r="N75">
        <v>11086</v>
      </c>
    </row>
    <row r="76" spans="1:14" ht="18">
      <c r="A76" s="10">
        <v>1852</v>
      </c>
      <c r="B76" s="22">
        <f t="shared" si="9"/>
        <v>1</v>
      </c>
      <c r="C76" s="22">
        <f t="shared" si="10"/>
        <v>1</v>
      </c>
      <c r="D76" s="22">
        <f t="shared" si="11"/>
        <v>0.9720299736149258</v>
      </c>
      <c r="E76" s="22">
        <f t="shared" si="12"/>
        <v>0.8988019991524155</v>
      </c>
      <c r="F76" s="22">
        <f t="shared" si="13"/>
        <v>0.5709858399756634</v>
      </c>
      <c r="G76" s="22">
        <f t="shared" si="14"/>
        <v>0.435471168199908</v>
      </c>
      <c r="H76" s="22">
        <f t="shared" si="15"/>
        <v>0.22657656199285303</v>
      </c>
      <c r="I76">
        <v>1852</v>
      </c>
      <c r="J76">
        <v>95</v>
      </c>
      <c r="K76">
        <v>133679.6</v>
      </c>
      <c r="L76">
        <v>1852</v>
      </c>
      <c r="M76">
        <v>95</v>
      </c>
      <c r="N76">
        <v>45705</v>
      </c>
    </row>
    <row r="77" spans="1:14" ht="18">
      <c r="A77" s="10">
        <v>1857</v>
      </c>
      <c r="B77" s="22">
        <f t="shared" si="9"/>
        <v>1</v>
      </c>
      <c r="C77" s="22">
        <f t="shared" si="10"/>
        <v>1</v>
      </c>
      <c r="D77" s="22">
        <f t="shared" si="11"/>
        <v>0.9738602039276705</v>
      </c>
      <c r="E77" s="22">
        <f t="shared" si="12"/>
        <v>0.9008347123605356</v>
      </c>
      <c r="F77" s="22">
        <f t="shared" si="13"/>
        <v>0.542135591173994</v>
      </c>
      <c r="G77" s="22">
        <f t="shared" si="14"/>
        <v>0.3799126448684024</v>
      </c>
      <c r="H77" s="22">
        <f t="shared" si="15"/>
        <v>0.1438730001509848</v>
      </c>
      <c r="I77">
        <v>1852</v>
      </c>
      <c r="J77">
        <v>99</v>
      </c>
      <c r="K77">
        <v>442090.4</v>
      </c>
      <c r="L77">
        <v>1852</v>
      </c>
      <c r="M77">
        <v>99</v>
      </c>
      <c r="N77">
        <v>340901</v>
      </c>
    </row>
    <row r="78" spans="1:14" ht="18">
      <c r="A78" s="10">
        <v>1862</v>
      </c>
      <c r="B78" s="22">
        <f t="shared" si="9"/>
        <v>1</v>
      </c>
      <c r="C78" s="22">
        <f t="shared" si="10"/>
        <v>1</v>
      </c>
      <c r="D78" s="22">
        <f t="shared" si="11"/>
        <v>0.9720219584181903</v>
      </c>
      <c r="E78" s="22">
        <f t="shared" si="12"/>
        <v>0.8959222834656229</v>
      </c>
      <c r="F78" s="22">
        <f t="shared" si="13"/>
        <v>0.5566801750234186</v>
      </c>
      <c r="G78" s="22">
        <f t="shared" si="14"/>
        <v>0.4207528572855113</v>
      </c>
      <c r="H78" s="22">
        <f t="shared" si="15"/>
        <v>0.21975825105225705</v>
      </c>
      <c r="I78">
        <v>1852</v>
      </c>
      <c r="J78">
        <v>99.5</v>
      </c>
      <c r="K78">
        <v>851847.8</v>
      </c>
      <c r="L78">
        <v>1852</v>
      </c>
      <c r="M78">
        <v>99.5</v>
      </c>
      <c r="N78">
        <v>616985</v>
      </c>
    </row>
    <row r="79" spans="1:14" ht="18">
      <c r="A79" s="10">
        <v>1867</v>
      </c>
      <c r="B79" s="22">
        <f t="shared" si="9"/>
        <v>1</v>
      </c>
      <c r="C79" s="22">
        <f t="shared" si="10"/>
        <v>1</v>
      </c>
      <c r="D79" s="22">
        <f t="shared" si="11"/>
        <v>0.9764977117024465</v>
      </c>
      <c r="E79" s="22">
        <f t="shared" si="12"/>
        <v>0.9086519719369592</v>
      </c>
      <c r="F79" s="22">
        <f t="shared" si="13"/>
        <v>0.583608152577943</v>
      </c>
      <c r="G79" s="22">
        <f t="shared" si="14"/>
        <v>0.43860656466229636</v>
      </c>
      <c r="H79" s="22">
        <f t="shared" si="15"/>
        <v>0.2043745355795769</v>
      </c>
      <c r="I79">
        <v>1852</v>
      </c>
      <c r="J79">
        <v>99.9</v>
      </c>
      <c r="K79">
        <v>3695811</v>
      </c>
      <c r="L79">
        <v>1852</v>
      </c>
      <c r="M79">
        <v>99.9</v>
      </c>
      <c r="N79">
        <v>1625284</v>
      </c>
    </row>
    <row r="80" spans="1:14" ht="18">
      <c r="A80" s="10">
        <v>1877</v>
      </c>
      <c r="B80" s="22">
        <f t="shared" si="9"/>
        <v>1</v>
      </c>
      <c r="C80" s="22">
        <f t="shared" si="10"/>
        <v>1</v>
      </c>
      <c r="D80" s="22">
        <f t="shared" si="11"/>
        <v>0.9728523203297277</v>
      </c>
      <c r="E80" s="22">
        <f t="shared" si="12"/>
        <v>0.9065665668662747</v>
      </c>
      <c r="F80" s="22">
        <f t="shared" si="13"/>
        <v>0.6054748415103489</v>
      </c>
      <c r="G80" s="22">
        <f t="shared" si="14"/>
        <v>0.47061755995340193</v>
      </c>
      <c r="H80" s="22">
        <f t="shared" si="15"/>
        <v>0.2315053156303557</v>
      </c>
      <c r="I80">
        <v>1857</v>
      </c>
      <c r="J80">
        <v>0</v>
      </c>
      <c r="K80">
        <v>0</v>
      </c>
      <c r="L80">
        <v>1857</v>
      </c>
      <c r="M80">
        <v>0</v>
      </c>
      <c r="N80">
        <v>0</v>
      </c>
    </row>
    <row r="81" spans="1:14" ht="18">
      <c r="A81" s="10">
        <v>1887</v>
      </c>
      <c r="B81" s="22">
        <f t="shared" si="9"/>
        <v>1</v>
      </c>
      <c r="C81" s="22">
        <f t="shared" si="10"/>
        <v>1</v>
      </c>
      <c r="D81" s="22">
        <f t="shared" si="11"/>
        <v>0.9708751172770139</v>
      </c>
      <c r="E81" s="22">
        <f t="shared" si="12"/>
        <v>0.8942133193751727</v>
      </c>
      <c r="F81" s="22">
        <f t="shared" si="13"/>
        <v>0.5645966557343298</v>
      </c>
      <c r="G81" s="22">
        <f t="shared" si="14"/>
        <v>0.42436088633991204</v>
      </c>
      <c r="H81" s="22">
        <f t="shared" si="15"/>
        <v>0.19737667090158642</v>
      </c>
      <c r="I81">
        <v>1857</v>
      </c>
      <c r="J81">
        <v>50</v>
      </c>
      <c r="K81">
        <v>1025.917</v>
      </c>
      <c r="L81">
        <v>1857</v>
      </c>
      <c r="M81">
        <v>50</v>
      </c>
      <c r="N81">
        <v>0</v>
      </c>
    </row>
    <row r="82" spans="1:14" ht="18">
      <c r="A82" s="10">
        <v>1902</v>
      </c>
      <c r="B82" s="22">
        <f t="shared" si="9"/>
        <v>1</v>
      </c>
      <c r="C82" s="22">
        <f t="shared" si="10"/>
        <v>1</v>
      </c>
      <c r="D82" s="22">
        <f t="shared" si="11"/>
        <v>0.9820033133818049</v>
      </c>
      <c r="E82" s="22">
        <f t="shared" si="12"/>
        <v>0.9232272245997419</v>
      </c>
      <c r="F82" s="22">
        <f t="shared" si="13"/>
        <v>0.632296224065851</v>
      </c>
      <c r="G82" s="22">
        <f t="shared" si="14"/>
        <v>0.4994289248229723</v>
      </c>
      <c r="H82" s="22">
        <f t="shared" si="15"/>
        <v>0.26791946969265634</v>
      </c>
      <c r="I82">
        <v>1857</v>
      </c>
      <c r="J82">
        <v>90</v>
      </c>
      <c r="K82">
        <v>22928.44</v>
      </c>
      <c r="L82">
        <v>1857</v>
      </c>
      <c r="M82">
        <v>90</v>
      </c>
      <c r="N82">
        <v>10200</v>
      </c>
    </row>
    <row r="83" spans="1:14" ht="18">
      <c r="A83" s="10">
        <v>1912</v>
      </c>
      <c r="B83" s="22">
        <f t="shared" si="9"/>
        <v>1</v>
      </c>
      <c r="C83" s="22">
        <f t="shared" si="10"/>
        <v>1</v>
      </c>
      <c r="D83" s="22">
        <f t="shared" si="11"/>
        <v>0.9801138990531386</v>
      </c>
      <c r="E83" s="22">
        <f t="shared" si="12"/>
        <v>0.923347240277126</v>
      </c>
      <c r="F83" s="22">
        <f t="shared" si="13"/>
        <v>0.6205815742335923</v>
      </c>
      <c r="G83" s="22">
        <f t="shared" si="14"/>
        <v>0.4677821334739508</v>
      </c>
      <c r="H83" s="22">
        <f t="shared" si="15"/>
        <v>0.22553745802988387</v>
      </c>
      <c r="I83">
        <v>1857</v>
      </c>
      <c r="J83">
        <v>95</v>
      </c>
      <c r="K83">
        <v>140779.8</v>
      </c>
      <c r="L83">
        <v>1857</v>
      </c>
      <c r="M83">
        <v>95</v>
      </c>
      <c r="N83">
        <v>44955</v>
      </c>
    </row>
    <row r="84" spans="1:14" ht="15">
      <c r="A84" s="23"/>
      <c r="C84" s="23"/>
      <c r="I84">
        <v>1857</v>
      </c>
      <c r="J84">
        <v>99</v>
      </c>
      <c r="K84">
        <v>509345.3</v>
      </c>
      <c r="L84">
        <v>1857</v>
      </c>
      <c r="M84">
        <v>99</v>
      </c>
      <c r="N84">
        <v>398518</v>
      </c>
    </row>
    <row r="85" spans="1:14" ht="15.75">
      <c r="A85" s="27" t="s">
        <v>132</v>
      </c>
      <c r="B85" s="26" t="s">
        <v>133</v>
      </c>
      <c r="C85" s="26" t="s">
        <v>134</v>
      </c>
      <c r="D85" s="26" t="s">
        <v>135</v>
      </c>
      <c r="E85" s="26" t="s">
        <v>136</v>
      </c>
      <c r="F85" s="26" t="s">
        <v>137</v>
      </c>
      <c r="G85" s="26" t="s">
        <v>138</v>
      </c>
      <c r="H85" s="26" t="s">
        <v>139</v>
      </c>
      <c r="I85">
        <v>1857</v>
      </c>
      <c r="J85">
        <v>99.5</v>
      </c>
      <c r="K85">
        <v>926392.4</v>
      </c>
      <c r="L85">
        <v>1857</v>
      </c>
      <c r="M85">
        <v>99.5</v>
      </c>
      <c r="N85">
        <v>645075</v>
      </c>
    </row>
    <row r="86" spans="1:14" ht="18">
      <c r="A86" s="10">
        <v>1807</v>
      </c>
      <c r="B86" s="24">
        <f>N10</f>
        <v>0</v>
      </c>
      <c r="C86" s="24">
        <f>N11</f>
        <v>0</v>
      </c>
      <c r="D86" s="24">
        <f>N12</f>
        <v>3618</v>
      </c>
      <c r="E86" s="24">
        <f>N13</f>
        <v>15940</v>
      </c>
      <c r="F86" s="24">
        <f>N14</f>
        <v>102788</v>
      </c>
      <c r="G86" s="24">
        <f>N15</f>
        <v>203920</v>
      </c>
      <c r="H86" s="24">
        <f>N16</f>
        <v>476488</v>
      </c>
      <c r="I86">
        <v>1857</v>
      </c>
      <c r="J86">
        <v>99.9</v>
      </c>
      <c r="K86">
        <v>2258652</v>
      </c>
      <c r="L86">
        <v>1857</v>
      </c>
      <c r="M86">
        <v>99.9</v>
      </c>
      <c r="N86">
        <v>1506059</v>
      </c>
    </row>
    <row r="87" spans="1:14" ht="18">
      <c r="A87" s="10">
        <v>1812</v>
      </c>
      <c r="B87" s="24">
        <f>N17</f>
        <v>0</v>
      </c>
      <c r="C87" s="24">
        <f>N18</f>
        <v>0</v>
      </c>
      <c r="D87" s="24">
        <f>N19</f>
        <v>4322</v>
      </c>
      <c r="E87" s="24">
        <f>N20</f>
        <v>18056</v>
      </c>
      <c r="F87" s="24">
        <f>N21</f>
        <v>115235</v>
      </c>
      <c r="G87" s="24">
        <f>N22</f>
        <v>181539</v>
      </c>
      <c r="H87" s="24">
        <f>N23</f>
        <v>496415</v>
      </c>
      <c r="I87">
        <v>1862</v>
      </c>
      <c r="J87">
        <v>0</v>
      </c>
      <c r="K87">
        <v>0</v>
      </c>
      <c r="L87">
        <v>1862</v>
      </c>
      <c r="M87">
        <v>0</v>
      </c>
      <c r="N87">
        <v>0</v>
      </c>
    </row>
    <row r="88" spans="1:14" ht="18">
      <c r="A88" s="10">
        <v>1817</v>
      </c>
      <c r="B88" s="24">
        <f>N24</f>
        <v>0</v>
      </c>
      <c r="C88" s="24">
        <f>N25</f>
        <v>0</v>
      </c>
      <c r="D88" s="24">
        <f>N26</f>
        <v>3062</v>
      </c>
      <c r="E88" s="24">
        <f>N27</f>
        <v>17800</v>
      </c>
      <c r="F88" s="24">
        <f>N28</f>
        <v>123006</v>
      </c>
      <c r="G88" s="24">
        <f>N29</f>
        <v>215834</v>
      </c>
      <c r="H88" s="24">
        <f>N30</f>
        <v>788430</v>
      </c>
      <c r="I88">
        <v>1862</v>
      </c>
      <c r="J88">
        <v>50</v>
      </c>
      <c r="K88">
        <v>1191.809</v>
      </c>
      <c r="L88">
        <v>1862</v>
      </c>
      <c r="M88">
        <v>50</v>
      </c>
      <c r="N88">
        <v>0</v>
      </c>
    </row>
    <row r="89" spans="1:14" ht="18">
      <c r="A89" s="10">
        <v>1822</v>
      </c>
      <c r="B89" s="24">
        <f>N31</f>
        <v>0</v>
      </c>
      <c r="C89" s="24">
        <f>N32</f>
        <v>0</v>
      </c>
      <c r="D89" s="24">
        <f>N33</f>
        <v>5344</v>
      </c>
      <c r="E89" s="24">
        <f>N34</f>
        <v>24482</v>
      </c>
      <c r="F89" s="24">
        <f>N35</f>
        <v>145273</v>
      </c>
      <c r="G89" s="24">
        <f>N36</f>
        <v>254922</v>
      </c>
      <c r="H89" s="24">
        <f>N37</f>
        <v>628860</v>
      </c>
      <c r="I89">
        <v>1862</v>
      </c>
      <c r="J89">
        <v>90</v>
      </c>
      <c r="K89">
        <v>25933.56</v>
      </c>
      <c r="L89">
        <v>1862</v>
      </c>
      <c r="M89">
        <v>90</v>
      </c>
      <c r="N89">
        <v>12205</v>
      </c>
    </row>
    <row r="90" spans="1:14" ht="18">
      <c r="A90" s="10">
        <v>1827</v>
      </c>
      <c r="B90" s="24">
        <f>N38</f>
        <v>0</v>
      </c>
      <c r="C90" s="24">
        <f>N39</f>
        <v>0</v>
      </c>
      <c r="D90" s="24">
        <f>N40</f>
        <v>6380</v>
      </c>
      <c r="E90" s="24">
        <f>N41</f>
        <v>29813</v>
      </c>
      <c r="F90" s="24">
        <f>N42</f>
        <v>200319</v>
      </c>
      <c r="G90" s="24">
        <f>N43</f>
        <v>317339</v>
      </c>
      <c r="H90" s="24">
        <f>N44</f>
        <v>766094</v>
      </c>
      <c r="I90">
        <v>1862</v>
      </c>
      <c r="J90">
        <v>95</v>
      </c>
      <c r="K90">
        <v>144510.4</v>
      </c>
      <c r="L90">
        <v>1862</v>
      </c>
      <c r="M90">
        <v>95</v>
      </c>
      <c r="N90">
        <v>49999</v>
      </c>
    </row>
    <row r="91" spans="1:14" ht="18">
      <c r="A91" s="10">
        <v>1832</v>
      </c>
      <c r="B91" s="24">
        <f>N45</f>
        <v>0</v>
      </c>
      <c r="C91" s="24">
        <f>N46</f>
        <v>0</v>
      </c>
      <c r="D91" s="24">
        <f>N47</f>
        <v>2281</v>
      </c>
      <c r="E91" s="24">
        <f>N48</f>
        <v>19035</v>
      </c>
      <c r="F91" s="24">
        <f>N49</f>
        <v>167737</v>
      </c>
      <c r="G91" s="24">
        <f>N50</f>
        <v>288075</v>
      </c>
      <c r="H91" s="24">
        <f>N51</f>
        <v>635163</v>
      </c>
      <c r="I91">
        <v>1862</v>
      </c>
      <c r="J91">
        <v>99</v>
      </c>
      <c r="K91">
        <v>463218.7</v>
      </c>
      <c r="L91">
        <v>1862</v>
      </c>
      <c r="M91">
        <v>99</v>
      </c>
      <c r="N91">
        <v>366367</v>
      </c>
    </row>
    <row r="92" spans="1:14" ht="18">
      <c r="A92" s="10">
        <v>1837</v>
      </c>
      <c r="B92" s="24">
        <f>N52</f>
        <v>0</v>
      </c>
      <c r="C92" s="24">
        <f>N53</f>
        <v>0</v>
      </c>
      <c r="D92" s="24">
        <f>N54</f>
        <v>5288</v>
      </c>
      <c r="E92" s="24">
        <f>N55</f>
        <v>30214</v>
      </c>
      <c r="F92" s="24">
        <f>N56</f>
        <v>217967</v>
      </c>
      <c r="G92" s="24">
        <f>N57</f>
        <v>328669</v>
      </c>
      <c r="H92" s="24">
        <f>N58</f>
        <v>788560</v>
      </c>
      <c r="I92">
        <v>1862</v>
      </c>
      <c r="J92">
        <v>99.5</v>
      </c>
      <c r="K92">
        <v>856197.1</v>
      </c>
      <c r="L92">
        <v>1862</v>
      </c>
      <c r="M92">
        <v>99.5</v>
      </c>
      <c r="N92">
        <v>596948</v>
      </c>
    </row>
    <row r="93" spans="1:14" ht="18">
      <c r="A93" s="10">
        <v>1842</v>
      </c>
      <c r="B93" s="24">
        <f>N59</f>
        <v>0</v>
      </c>
      <c r="C93" s="24">
        <f>N60</f>
        <v>0</v>
      </c>
      <c r="D93" s="24">
        <f>N61</f>
        <v>4678</v>
      </c>
      <c r="E93" s="24">
        <f>N62</f>
        <v>28019</v>
      </c>
      <c r="F93" s="24">
        <f>N63</f>
        <v>266500</v>
      </c>
      <c r="G93" s="24">
        <f>N64</f>
        <v>469271</v>
      </c>
      <c r="H93" s="24">
        <f>N65</f>
        <v>1105776</v>
      </c>
      <c r="I93">
        <v>1862</v>
      </c>
      <c r="J93">
        <v>99.9</v>
      </c>
      <c r="K93">
        <v>3744506</v>
      </c>
      <c r="L93">
        <v>1862</v>
      </c>
      <c r="M93">
        <v>99.9</v>
      </c>
      <c r="N93">
        <v>1584987</v>
      </c>
    </row>
    <row r="94" spans="1:14" ht="18">
      <c r="A94" s="10">
        <v>1847</v>
      </c>
      <c r="B94" s="24">
        <f>N66</f>
        <v>0</v>
      </c>
      <c r="C94" s="24">
        <f>N67</f>
        <v>0</v>
      </c>
      <c r="D94" s="24">
        <f>N68</f>
        <v>5022</v>
      </c>
      <c r="E94" s="24">
        <f>N69</f>
        <v>31658</v>
      </c>
      <c r="F94" s="24">
        <f>N70</f>
        <v>278239</v>
      </c>
      <c r="G94" s="24">
        <f>N71</f>
        <v>445058</v>
      </c>
      <c r="H94" s="24">
        <f>N72</f>
        <v>1143177</v>
      </c>
      <c r="I94">
        <v>1867</v>
      </c>
      <c r="J94">
        <v>0</v>
      </c>
      <c r="K94">
        <v>0</v>
      </c>
      <c r="L94">
        <v>1867</v>
      </c>
      <c r="M94">
        <v>0</v>
      </c>
      <c r="N94">
        <v>0</v>
      </c>
    </row>
    <row r="95" spans="1:14" ht="18">
      <c r="A95" s="10">
        <v>1852</v>
      </c>
      <c r="B95" s="24">
        <f>N73</f>
        <v>0</v>
      </c>
      <c r="C95" s="24">
        <f>N74</f>
        <v>0</v>
      </c>
      <c r="D95" s="24">
        <f>N75</f>
        <v>11086</v>
      </c>
      <c r="E95" s="24">
        <f>N76</f>
        <v>45705</v>
      </c>
      <c r="F95" s="24">
        <f>N77</f>
        <v>340901</v>
      </c>
      <c r="G95" s="24">
        <f>N78</f>
        <v>616985</v>
      </c>
      <c r="H95" s="24">
        <f>N79</f>
        <v>1625284</v>
      </c>
      <c r="I95">
        <v>1867</v>
      </c>
      <c r="J95">
        <v>50</v>
      </c>
      <c r="K95">
        <v>1064.782</v>
      </c>
      <c r="L95">
        <v>1867</v>
      </c>
      <c r="M95">
        <v>50</v>
      </c>
      <c r="N95">
        <v>0</v>
      </c>
    </row>
    <row r="96" spans="1:14" ht="18">
      <c r="A96" s="10">
        <v>1857</v>
      </c>
      <c r="B96" s="24">
        <f>N80</f>
        <v>0</v>
      </c>
      <c r="C96" s="24">
        <f>N81</f>
        <v>0</v>
      </c>
      <c r="D96" s="24">
        <f>N82</f>
        <v>10200</v>
      </c>
      <c r="E96" s="24">
        <f>N83</f>
        <v>44955</v>
      </c>
      <c r="F96" s="24">
        <f>N84</f>
        <v>398518</v>
      </c>
      <c r="G96" s="24">
        <f>N85</f>
        <v>645075</v>
      </c>
      <c r="H96" s="24">
        <f>N86</f>
        <v>1506059</v>
      </c>
      <c r="I96">
        <v>1867</v>
      </c>
      <c r="J96">
        <v>90</v>
      </c>
      <c r="K96">
        <v>24590.26</v>
      </c>
      <c r="L96">
        <v>1867</v>
      </c>
      <c r="M96">
        <v>90</v>
      </c>
      <c r="N96">
        <v>11160</v>
      </c>
    </row>
    <row r="97" spans="1:14" ht="18">
      <c r="A97" s="10">
        <v>1862</v>
      </c>
      <c r="B97" s="24">
        <f>N87</f>
        <v>0</v>
      </c>
      <c r="C97" s="24">
        <f>N88</f>
        <v>0</v>
      </c>
      <c r="D97" s="24">
        <f>N89</f>
        <v>12205</v>
      </c>
      <c r="E97" s="24">
        <f>N90</f>
        <v>49999</v>
      </c>
      <c r="F97" s="24">
        <f>N91</f>
        <v>366367</v>
      </c>
      <c r="G97" s="24">
        <f>N92</f>
        <v>596948</v>
      </c>
      <c r="H97" s="24">
        <f>N93</f>
        <v>1584987</v>
      </c>
      <c r="I97">
        <v>1867</v>
      </c>
      <c r="J97">
        <v>95</v>
      </c>
      <c r="K97">
        <v>147262.6</v>
      </c>
      <c r="L97">
        <v>1867</v>
      </c>
      <c r="M97">
        <v>95</v>
      </c>
      <c r="N97">
        <v>48429</v>
      </c>
    </row>
    <row r="98" spans="1:14" ht="18">
      <c r="A98" s="10">
        <v>1867</v>
      </c>
      <c r="B98" s="24">
        <f>N94</f>
        <v>0</v>
      </c>
      <c r="C98" s="24">
        <f>N95</f>
        <v>0</v>
      </c>
      <c r="D98" s="24">
        <f>N96</f>
        <v>11160</v>
      </c>
      <c r="E98" s="24">
        <f>N97</f>
        <v>48429</v>
      </c>
      <c r="F98" s="24">
        <f>N98</f>
        <v>405065</v>
      </c>
      <c r="G98" s="24">
        <f>N99</f>
        <v>681679</v>
      </c>
      <c r="H98" s="24">
        <f>N100</f>
        <v>1876068</v>
      </c>
      <c r="I98">
        <v>1867</v>
      </c>
      <c r="J98">
        <v>99</v>
      </c>
      <c r="K98">
        <v>525549.1</v>
      </c>
      <c r="L98">
        <v>1867</v>
      </c>
      <c r="M98">
        <v>99</v>
      </c>
      <c r="N98">
        <v>405065</v>
      </c>
    </row>
    <row r="99" spans="1:14" ht="18">
      <c r="A99" s="10">
        <v>1877</v>
      </c>
      <c r="B99" s="24">
        <f>N101</f>
        <v>0</v>
      </c>
      <c r="C99" s="24">
        <f>N102</f>
        <v>0</v>
      </c>
      <c r="D99" s="24">
        <f>N103</f>
        <v>18989</v>
      </c>
      <c r="E99" s="24">
        <f>N104</f>
        <v>79346</v>
      </c>
      <c r="F99" s="24">
        <f>N105</f>
        <v>608368</v>
      </c>
      <c r="G99" s="24">
        <f>N106</f>
        <v>1130126</v>
      </c>
      <c r="H99" s="24">
        <f>N107</f>
        <v>2952869</v>
      </c>
      <c r="I99">
        <v>1867</v>
      </c>
      <c r="J99">
        <v>99.5</v>
      </c>
      <c r="K99">
        <v>1061199</v>
      </c>
      <c r="L99">
        <v>1867</v>
      </c>
      <c r="M99">
        <v>99.5</v>
      </c>
      <c r="N99">
        <v>681679</v>
      </c>
    </row>
    <row r="100" spans="1:14" ht="18">
      <c r="A100" s="10">
        <v>1887</v>
      </c>
      <c r="B100" s="24">
        <f>N108</f>
        <v>0</v>
      </c>
      <c r="C100" s="24">
        <f>N109</f>
        <v>0</v>
      </c>
      <c r="D100" s="24">
        <f>N110</f>
        <v>23483</v>
      </c>
      <c r="E100" s="24">
        <f>N111</f>
        <v>100600</v>
      </c>
      <c r="F100" s="24">
        <f>N112</f>
        <v>711832</v>
      </c>
      <c r="G100" s="24">
        <f>N113</f>
        <v>1135361</v>
      </c>
      <c r="H100" s="24">
        <f>N114</f>
        <v>3287372</v>
      </c>
      <c r="I100">
        <v>1867</v>
      </c>
      <c r="J100">
        <v>99.9</v>
      </c>
      <c r="K100">
        <v>3703713</v>
      </c>
      <c r="L100">
        <v>1867</v>
      </c>
      <c r="M100">
        <v>99.9</v>
      </c>
      <c r="N100">
        <v>1876068</v>
      </c>
    </row>
    <row r="101" spans="1:14" ht="18">
      <c r="A101" s="10">
        <v>1902</v>
      </c>
      <c r="B101" s="24">
        <f>N115</f>
        <v>0</v>
      </c>
      <c r="C101" s="24">
        <f>N116</f>
        <v>0</v>
      </c>
      <c r="D101" s="24">
        <f>N117</f>
        <v>20296</v>
      </c>
      <c r="E101" s="24">
        <f>N118</f>
        <v>105101.5</v>
      </c>
      <c r="F101" s="24">
        <f>N119</f>
        <v>824703</v>
      </c>
      <c r="G101" s="24">
        <f>N120</f>
        <v>1567366</v>
      </c>
      <c r="H101" s="24">
        <f>N121</f>
        <v>4589044</v>
      </c>
      <c r="I101">
        <v>1877</v>
      </c>
      <c r="J101">
        <v>0</v>
      </c>
      <c r="K101">
        <v>0</v>
      </c>
      <c r="L101">
        <v>1877</v>
      </c>
      <c r="M101">
        <v>0</v>
      </c>
      <c r="N101">
        <v>0</v>
      </c>
    </row>
    <row r="102" spans="1:14" ht="18">
      <c r="A102" s="10">
        <v>1912</v>
      </c>
      <c r="B102" s="24">
        <f>N122</f>
        <v>0</v>
      </c>
      <c r="C102" s="24">
        <f>N123</f>
        <v>0</v>
      </c>
      <c r="D102" s="24">
        <f>N124</f>
        <v>17955</v>
      </c>
      <c r="E102" s="24">
        <f>N125</f>
        <v>90800</v>
      </c>
      <c r="F102" s="24">
        <f>N126</f>
        <v>845421</v>
      </c>
      <c r="G102" s="24">
        <f>N127</f>
        <v>1470050</v>
      </c>
      <c r="H102" s="24">
        <f>N128</f>
        <v>4054383</v>
      </c>
      <c r="I102">
        <v>1877</v>
      </c>
      <c r="J102">
        <v>50</v>
      </c>
      <c r="K102">
        <v>2003.378</v>
      </c>
      <c r="L102">
        <v>1877</v>
      </c>
      <c r="M102">
        <v>50</v>
      </c>
      <c r="N102">
        <v>0</v>
      </c>
    </row>
    <row r="103" spans="1:14" ht="15">
      <c r="A103" s="23"/>
      <c r="C103" s="23"/>
      <c r="I103">
        <v>1877</v>
      </c>
      <c r="J103">
        <v>90</v>
      </c>
      <c r="K103">
        <v>39132.75</v>
      </c>
      <c r="L103">
        <v>1877</v>
      </c>
      <c r="M103">
        <v>90</v>
      </c>
      <c r="N103">
        <v>18989</v>
      </c>
    </row>
    <row r="104" spans="9:14" ht="15">
      <c r="I104">
        <v>1877</v>
      </c>
      <c r="J104">
        <v>95</v>
      </c>
      <c r="K104">
        <v>222192.3</v>
      </c>
      <c r="L104">
        <v>1877</v>
      </c>
      <c r="M104">
        <v>95</v>
      </c>
      <c r="N104">
        <v>79346</v>
      </c>
    </row>
    <row r="105" spans="9:14" ht="15">
      <c r="I105">
        <v>1877</v>
      </c>
      <c r="J105">
        <v>99</v>
      </c>
      <c r="K105">
        <v>796149.4</v>
      </c>
      <c r="L105">
        <v>1877</v>
      </c>
      <c r="M105">
        <v>99</v>
      </c>
      <c r="N105">
        <v>608368</v>
      </c>
    </row>
    <row r="106" spans="1:14" ht="15.75">
      <c r="A106" s="27" t="s">
        <v>140</v>
      </c>
      <c r="B106" s="26" t="s">
        <v>133</v>
      </c>
      <c r="C106" s="26" t="s">
        <v>134</v>
      </c>
      <c r="D106" s="26" t="s">
        <v>135</v>
      </c>
      <c r="E106" s="26" t="s">
        <v>136</v>
      </c>
      <c r="F106" s="26" t="s">
        <v>137</v>
      </c>
      <c r="G106" s="26" t="s">
        <v>138</v>
      </c>
      <c r="H106" s="26" t="s">
        <v>139</v>
      </c>
      <c r="I106">
        <v>1877</v>
      </c>
      <c r="J106">
        <v>99.5</v>
      </c>
      <c r="K106">
        <v>1764542</v>
      </c>
      <c r="L106">
        <v>1877</v>
      </c>
      <c r="M106">
        <v>99.5</v>
      </c>
      <c r="N106">
        <v>1130126</v>
      </c>
    </row>
    <row r="107" spans="1:14" ht="18">
      <c r="A107" s="10">
        <v>1807</v>
      </c>
      <c r="B107" s="24">
        <f>100*B86/$E86</f>
        <v>0</v>
      </c>
      <c r="C107" s="24">
        <f>100*C86/$E86</f>
        <v>0</v>
      </c>
      <c r="D107" s="24">
        <f>100*D86/$E86</f>
        <v>22.697616060225847</v>
      </c>
      <c r="E107" s="24">
        <f>100*E86/$E86</f>
        <v>100</v>
      </c>
      <c r="F107" s="24">
        <f>100*F86/$E86</f>
        <v>644.8431618569637</v>
      </c>
      <c r="G107" s="24">
        <f>100*G86/$E86</f>
        <v>1279.297365119197</v>
      </c>
      <c r="H107" s="24">
        <f>100*H86/$E86</f>
        <v>2989.259723964868</v>
      </c>
      <c r="I107">
        <v>1877</v>
      </c>
      <c r="J107">
        <v>99.9</v>
      </c>
      <c r="K107">
        <v>6833625</v>
      </c>
      <c r="L107">
        <v>1877</v>
      </c>
      <c r="M107">
        <v>99.9</v>
      </c>
      <c r="N107">
        <v>2952869</v>
      </c>
    </row>
    <row r="108" spans="1:14" ht="18">
      <c r="A108" s="10">
        <v>1812</v>
      </c>
      <c r="B108" s="24">
        <f>100*B87/$E87</f>
        <v>0</v>
      </c>
      <c r="C108" s="24">
        <f>100*C87/$E87</f>
        <v>0</v>
      </c>
      <c r="D108" s="24">
        <f>100*D87/$E87</f>
        <v>23.936641559592378</v>
      </c>
      <c r="E108" s="24">
        <f>100*E87/$E87</f>
        <v>100</v>
      </c>
      <c r="F108" s="24">
        <f>100*F87/$E87</f>
        <v>638.2089056269384</v>
      </c>
      <c r="G108" s="24">
        <f>100*G87/$E87</f>
        <v>1005.4220203810368</v>
      </c>
      <c r="H108" s="24">
        <f>100*H87/$E87</f>
        <v>2749.307709348693</v>
      </c>
      <c r="I108">
        <v>1887</v>
      </c>
      <c r="J108">
        <v>0</v>
      </c>
      <c r="K108">
        <v>0</v>
      </c>
      <c r="L108">
        <v>1887</v>
      </c>
      <c r="M108">
        <v>0</v>
      </c>
      <c r="N108">
        <v>0</v>
      </c>
    </row>
    <row r="109" spans="1:14" ht="18">
      <c r="A109" s="10">
        <v>1817</v>
      </c>
      <c r="B109" s="24">
        <f>100*B88/$E88</f>
        <v>0</v>
      </c>
      <c r="C109" s="24">
        <f>100*C88/$E88</f>
        <v>0</v>
      </c>
      <c r="D109" s="24">
        <f>100*D88/$E88</f>
        <v>17.202247191011235</v>
      </c>
      <c r="E109" s="24">
        <f>100*E88/$E88</f>
        <v>100</v>
      </c>
      <c r="F109" s="24">
        <f>100*F88/$E88</f>
        <v>691.0449438202247</v>
      </c>
      <c r="G109" s="24">
        <f>100*G88/$E88</f>
        <v>1212.5505617977528</v>
      </c>
      <c r="H109" s="24">
        <f>100*H88/$E88</f>
        <v>4429.38202247191</v>
      </c>
      <c r="I109">
        <v>1887</v>
      </c>
      <c r="J109">
        <v>50</v>
      </c>
      <c r="K109">
        <v>2361.04</v>
      </c>
      <c r="L109">
        <v>1887</v>
      </c>
      <c r="M109">
        <v>50</v>
      </c>
      <c r="N109">
        <v>0</v>
      </c>
    </row>
    <row r="110" spans="1:14" ht="18">
      <c r="A110" s="10">
        <v>1822</v>
      </c>
      <c r="B110" s="24">
        <f>100*B89/$E89</f>
        <v>0</v>
      </c>
      <c r="C110" s="24">
        <f>100*C89/$E89</f>
        <v>0</v>
      </c>
      <c r="D110" s="24">
        <f>100*D89/$E89</f>
        <v>21.82828200310432</v>
      </c>
      <c r="E110" s="24">
        <f>100*E89/$E89</f>
        <v>100</v>
      </c>
      <c r="F110" s="24">
        <f>100*F89/$E89</f>
        <v>593.3869781880566</v>
      </c>
      <c r="G110" s="24">
        <f>100*G89/$E89</f>
        <v>1041.2629687117067</v>
      </c>
      <c r="H110" s="24">
        <f>100*H89/$E89</f>
        <v>2568.662690956621</v>
      </c>
      <c r="I110">
        <v>1887</v>
      </c>
      <c r="J110">
        <v>90</v>
      </c>
      <c r="K110">
        <v>49717.37</v>
      </c>
      <c r="L110">
        <v>1887</v>
      </c>
      <c r="M110">
        <v>90</v>
      </c>
      <c r="N110">
        <v>23483</v>
      </c>
    </row>
    <row r="111" spans="1:14" ht="18">
      <c r="A111" s="10">
        <v>1827</v>
      </c>
      <c r="B111" s="24">
        <f>100*B90/$E90</f>
        <v>0</v>
      </c>
      <c r="C111" s="24">
        <f>100*C90/$E90</f>
        <v>0</v>
      </c>
      <c r="D111" s="24">
        <f>100*D90/$E90</f>
        <v>21.400060376345888</v>
      </c>
      <c r="E111" s="24">
        <f>100*E90/$E90</f>
        <v>100</v>
      </c>
      <c r="F111" s="24">
        <f>100*F90/$E90</f>
        <v>671.918290678563</v>
      </c>
      <c r="G111" s="24">
        <f>100*G90/$E90</f>
        <v>1064.4316237882804</v>
      </c>
      <c r="H111" s="24">
        <f>100*H90/$E90</f>
        <v>2569.6642404320264</v>
      </c>
      <c r="I111">
        <v>1887</v>
      </c>
      <c r="J111">
        <v>95</v>
      </c>
      <c r="K111">
        <v>267207.3</v>
      </c>
      <c r="L111">
        <v>1887</v>
      </c>
      <c r="M111">
        <v>95</v>
      </c>
      <c r="N111">
        <v>100600</v>
      </c>
    </row>
    <row r="112" spans="1:14" ht="18">
      <c r="A112" s="10">
        <v>1832</v>
      </c>
      <c r="B112" s="24">
        <f>100*B91/$E91</f>
        <v>0</v>
      </c>
      <c r="C112" s="24">
        <f>100*C91/$E91</f>
        <v>0</v>
      </c>
      <c r="D112" s="24">
        <f>100*D91/$E91</f>
        <v>11.983188862621487</v>
      </c>
      <c r="E112" s="24">
        <f>100*E91/$E91</f>
        <v>100</v>
      </c>
      <c r="F112" s="24">
        <f>100*F91/$E91</f>
        <v>881.2030470186498</v>
      </c>
      <c r="G112" s="24">
        <f>100*G91/$E91</f>
        <v>1513.3963750985029</v>
      </c>
      <c r="H112" s="24">
        <f>100*H91/$E91</f>
        <v>3336.816390858944</v>
      </c>
      <c r="I112">
        <v>1887</v>
      </c>
      <c r="J112">
        <v>99</v>
      </c>
      <c r="K112">
        <v>909469.1</v>
      </c>
      <c r="L112">
        <v>1887</v>
      </c>
      <c r="M112">
        <v>99</v>
      </c>
      <c r="N112">
        <v>711832</v>
      </c>
    </row>
    <row r="113" spans="1:14" ht="18">
      <c r="A113" s="10">
        <v>1837</v>
      </c>
      <c r="B113" s="24">
        <f>100*B92/$E92</f>
        <v>0</v>
      </c>
      <c r="C113" s="24">
        <f>100*C92/$E92</f>
        <v>0</v>
      </c>
      <c r="D113" s="24">
        <f>100*D92/$E92</f>
        <v>17.50182034818296</v>
      </c>
      <c r="E113" s="24">
        <f>100*E92/$E92</f>
        <v>100</v>
      </c>
      <c r="F113" s="24">
        <f>100*F92/$E92</f>
        <v>721.4106043555968</v>
      </c>
      <c r="G113" s="24">
        <f>100*G92/$E92</f>
        <v>1087.8036671741577</v>
      </c>
      <c r="H113" s="24">
        <f>100*H92/$E92</f>
        <v>2609.915933011187</v>
      </c>
      <c r="I113">
        <v>1887</v>
      </c>
      <c r="J113">
        <v>99.5</v>
      </c>
      <c r="K113">
        <v>1840072</v>
      </c>
      <c r="L113">
        <v>1887</v>
      </c>
      <c r="M113">
        <v>99.5</v>
      </c>
      <c r="N113">
        <v>1135361</v>
      </c>
    </row>
    <row r="114" spans="1:14" ht="18">
      <c r="A114" s="10">
        <v>1842</v>
      </c>
      <c r="B114" s="24">
        <f>100*B93/$E93</f>
        <v>0</v>
      </c>
      <c r="C114" s="24">
        <f>100*C93/$E93</f>
        <v>0</v>
      </c>
      <c r="D114" s="24">
        <f>100*D93/$E93</f>
        <v>16.695813555087618</v>
      </c>
      <c r="E114" s="24">
        <f>100*E93/$E93</f>
        <v>100</v>
      </c>
      <c r="F114" s="24">
        <f>100*F93/$E93</f>
        <v>951.1402976551626</v>
      </c>
      <c r="G114" s="24">
        <f>100*G93/$E93</f>
        <v>1674.8313644312789</v>
      </c>
      <c r="H114" s="24">
        <f>100*H93/$E93</f>
        <v>3946.5220029265856</v>
      </c>
      <c r="I114">
        <v>1887</v>
      </c>
      <c r="J114">
        <v>99.9</v>
      </c>
      <c r="K114">
        <v>6400221</v>
      </c>
      <c r="L114">
        <v>1887</v>
      </c>
      <c r="M114">
        <v>99.9</v>
      </c>
      <c r="N114">
        <v>3287372</v>
      </c>
    </row>
    <row r="115" spans="1:14" ht="18">
      <c r="A115" s="10">
        <v>1847</v>
      </c>
      <c r="B115" s="24">
        <f>100*B94/$E94</f>
        <v>0</v>
      </c>
      <c r="C115" s="24">
        <f>100*C94/$E94</f>
        <v>0</v>
      </c>
      <c r="D115" s="24">
        <f>100*D94/$E94</f>
        <v>15.863288900120033</v>
      </c>
      <c r="E115" s="24">
        <f>100*E94/$E94</f>
        <v>100</v>
      </c>
      <c r="F115" s="24">
        <f>100*F94/$E94</f>
        <v>878.8900120032852</v>
      </c>
      <c r="G115" s="24">
        <f>100*G94/$E94</f>
        <v>1405.8310695558785</v>
      </c>
      <c r="H115" s="24">
        <f>100*H94/$E94</f>
        <v>3611.020910986165</v>
      </c>
      <c r="I115">
        <v>1902</v>
      </c>
      <c r="J115">
        <v>0</v>
      </c>
      <c r="K115">
        <v>0</v>
      </c>
      <c r="L115">
        <v>1902</v>
      </c>
      <c r="M115">
        <v>0</v>
      </c>
      <c r="N115">
        <v>0</v>
      </c>
    </row>
    <row r="116" spans="1:14" ht="18">
      <c r="A116" s="10">
        <v>1852</v>
      </c>
      <c r="B116" s="24">
        <f>100*B95/$E95</f>
        <v>0</v>
      </c>
      <c r="C116" s="24">
        <f>100*C95/$E95</f>
        <v>0</v>
      </c>
      <c r="D116" s="24">
        <f>100*D95/$E95</f>
        <v>24.255551908981513</v>
      </c>
      <c r="E116" s="24">
        <f>100*E95/$E95</f>
        <v>100</v>
      </c>
      <c r="F116" s="24">
        <f>100*F95/$E95</f>
        <v>745.8724428399519</v>
      </c>
      <c r="G116" s="24">
        <f>100*G95/$E95</f>
        <v>1349.9288918061482</v>
      </c>
      <c r="H116" s="24">
        <f>100*H95/$E95</f>
        <v>3556.031068810852</v>
      </c>
      <c r="I116">
        <v>1902</v>
      </c>
      <c r="J116">
        <v>50</v>
      </c>
      <c r="K116">
        <v>1864.023</v>
      </c>
      <c r="L116">
        <v>1902</v>
      </c>
      <c r="M116">
        <v>50</v>
      </c>
      <c r="N116">
        <v>0</v>
      </c>
    </row>
    <row r="117" spans="1:14" ht="18">
      <c r="A117" s="10">
        <v>1857</v>
      </c>
      <c r="B117" s="24">
        <f>100*B96/$E96</f>
        <v>0</v>
      </c>
      <c r="C117" s="24">
        <f>100*C96/$E96</f>
        <v>0</v>
      </c>
      <c r="D117" s="24">
        <f>100*D96/$E96</f>
        <v>22.689356022689356</v>
      </c>
      <c r="E117" s="24">
        <f>100*E96/$E96</f>
        <v>100</v>
      </c>
      <c r="F117" s="24">
        <f>100*F96/$E96</f>
        <v>886.4820375931487</v>
      </c>
      <c r="G117" s="24">
        <f>100*G96/$E96</f>
        <v>1434.934934934935</v>
      </c>
      <c r="H117" s="24">
        <f>100*H96/$E96</f>
        <v>3350.147925703481</v>
      </c>
      <c r="I117">
        <v>1902</v>
      </c>
      <c r="J117">
        <v>90</v>
      </c>
      <c r="K117">
        <v>48702.29</v>
      </c>
      <c r="L117">
        <v>1902</v>
      </c>
      <c r="M117">
        <v>90</v>
      </c>
      <c r="N117">
        <v>20296</v>
      </c>
    </row>
    <row r="118" spans="1:14" ht="18">
      <c r="A118" s="10">
        <v>1862</v>
      </c>
      <c r="B118" s="24">
        <f>100*B97/$E97</f>
        <v>0</v>
      </c>
      <c r="C118" s="24">
        <f>100*C97/$E97</f>
        <v>0</v>
      </c>
      <c r="D118" s="24">
        <f>100*D97/$E97</f>
        <v>24.410488209764196</v>
      </c>
      <c r="E118" s="24">
        <f>100*E97/$E97</f>
        <v>100</v>
      </c>
      <c r="F118" s="24">
        <f>100*F97/$E97</f>
        <v>732.7486549730994</v>
      </c>
      <c r="G118" s="24">
        <f>100*G97/$E97</f>
        <v>1193.919878397568</v>
      </c>
      <c r="H118" s="24">
        <f>100*H97/$E97</f>
        <v>3170.037400748015</v>
      </c>
      <c r="I118">
        <v>1902</v>
      </c>
      <c r="J118">
        <v>95</v>
      </c>
      <c r="K118">
        <v>301334.4</v>
      </c>
      <c r="L118">
        <v>1902</v>
      </c>
      <c r="M118">
        <v>95</v>
      </c>
      <c r="N118">
        <v>105101.5</v>
      </c>
    </row>
    <row r="119" spans="1:14" ht="18">
      <c r="A119" s="10">
        <v>1867</v>
      </c>
      <c r="B119" s="24">
        <f>100*B98/$E98</f>
        <v>0</v>
      </c>
      <c r="C119" s="24">
        <f>100*C98/$E98</f>
        <v>0</v>
      </c>
      <c r="D119" s="24">
        <f>100*D98/$E98</f>
        <v>23.044043858018956</v>
      </c>
      <c r="E119" s="24">
        <f>100*E98/$E98</f>
        <v>100</v>
      </c>
      <c r="F119" s="24">
        <f>100*F98/$E98</f>
        <v>836.4100022713664</v>
      </c>
      <c r="G119" s="24">
        <f>100*G98/$E98</f>
        <v>1407.5842986640237</v>
      </c>
      <c r="H119" s="24">
        <f>100*H98/$E98</f>
        <v>3873.852443783683</v>
      </c>
      <c r="I119">
        <v>1902</v>
      </c>
      <c r="J119">
        <v>99</v>
      </c>
      <c r="K119">
        <v>1100948</v>
      </c>
      <c r="L119">
        <v>1902</v>
      </c>
      <c r="M119">
        <v>99</v>
      </c>
      <c r="N119">
        <v>824703</v>
      </c>
    </row>
    <row r="120" spans="1:14" ht="18">
      <c r="A120" s="10">
        <v>1877</v>
      </c>
      <c r="B120" s="24">
        <f>100*B99/$E99</f>
        <v>0</v>
      </c>
      <c r="C120" s="24">
        <f>100*C99/$E99</f>
        <v>0</v>
      </c>
      <c r="D120" s="24">
        <f>100*D99/$E99</f>
        <v>23.931893227131802</v>
      </c>
      <c r="E120" s="24">
        <f>100*E99/$E99</f>
        <v>100</v>
      </c>
      <c r="F120" s="24">
        <f>100*F99/$E99</f>
        <v>766.7280014115394</v>
      </c>
      <c r="G120" s="24">
        <f>100*G99/$E99</f>
        <v>1424.3011619993447</v>
      </c>
      <c r="H120" s="24">
        <f>100*H99/$E99</f>
        <v>3721.5095909056536</v>
      </c>
      <c r="I120">
        <v>1902</v>
      </c>
      <c r="J120">
        <v>99.5</v>
      </c>
      <c r="K120">
        <v>2397880</v>
      </c>
      <c r="L120">
        <v>1902</v>
      </c>
      <c r="M120">
        <v>99.5</v>
      </c>
      <c r="N120">
        <v>1567366</v>
      </c>
    </row>
    <row r="121" spans="1:14" ht="18">
      <c r="A121" s="10">
        <v>1887</v>
      </c>
      <c r="B121" s="24">
        <f>100*B100/$E100</f>
        <v>0</v>
      </c>
      <c r="C121" s="24">
        <f>100*C100/$E100</f>
        <v>0</v>
      </c>
      <c r="D121" s="24">
        <f>100*D100/$E100</f>
        <v>23.342942345924452</v>
      </c>
      <c r="E121" s="24">
        <f>100*E100/$E100</f>
        <v>100</v>
      </c>
      <c r="F121" s="24">
        <f>100*F100/$E100</f>
        <v>707.5864811133201</v>
      </c>
      <c r="G121" s="24">
        <f>100*G100/$E100</f>
        <v>1128.589463220676</v>
      </c>
      <c r="H121" s="24">
        <f>100*H100/$E100</f>
        <v>3267.765407554672</v>
      </c>
      <c r="I121">
        <v>1902</v>
      </c>
      <c r="J121">
        <v>99.9</v>
      </c>
      <c r="K121" s="75">
        <v>11100000</v>
      </c>
      <c r="L121">
        <v>1902</v>
      </c>
      <c r="M121">
        <v>99.9</v>
      </c>
      <c r="N121" s="75">
        <v>4589044</v>
      </c>
    </row>
    <row r="122" spans="1:14" ht="18">
      <c r="A122" s="10">
        <v>1902</v>
      </c>
      <c r="B122" s="24">
        <f>100*B101/$E101</f>
        <v>0</v>
      </c>
      <c r="C122" s="24">
        <f>100*C101/$E101</f>
        <v>0</v>
      </c>
      <c r="D122" s="24">
        <f>100*D101/$E101</f>
        <v>19.310856648097314</v>
      </c>
      <c r="E122" s="24">
        <f>100*E101/$E101</f>
        <v>100</v>
      </c>
      <c r="F122" s="24">
        <f>100*F101/$E101</f>
        <v>784.672911423719</v>
      </c>
      <c r="G122" s="24">
        <f>100*G101/$E101</f>
        <v>1491.2879454622437</v>
      </c>
      <c r="H122" s="24">
        <f>100*H101/$E101</f>
        <v>4366.297341141658</v>
      </c>
      <c r="I122">
        <v>1912</v>
      </c>
      <c r="J122">
        <v>0</v>
      </c>
      <c r="K122">
        <v>0</v>
      </c>
      <c r="L122">
        <v>1912</v>
      </c>
      <c r="M122">
        <v>0</v>
      </c>
      <c r="N122">
        <v>0</v>
      </c>
    </row>
    <row r="123" spans="1:14" ht="18">
      <c r="A123" s="10">
        <v>1912</v>
      </c>
      <c r="B123" s="24">
        <f>100*B102/$E102</f>
        <v>0</v>
      </c>
      <c r="C123" s="24">
        <f>100*C102/$E102</f>
        <v>0</v>
      </c>
      <c r="D123" s="24">
        <f>100*D102/$E102</f>
        <v>19.774229074889867</v>
      </c>
      <c r="E123" s="24">
        <f>100*E102/$E102</f>
        <v>100</v>
      </c>
      <c r="F123" s="24">
        <f>100*F102/$E102</f>
        <v>931.080396475771</v>
      </c>
      <c r="G123" s="24">
        <f>100*G102/$E102</f>
        <v>1618.9977973568282</v>
      </c>
      <c r="H123" s="24">
        <f>100*H102/$E102</f>
        <v>4465.179515418502</v>
      </c>
      <c r="I123">
        <v>1912</v>
      </c>
      <c r="J123">
        <v>50</v>
      </c>
      <c r="K123">
        <v>1841.202</v>
      </c>
      <c r="L123">
        <v>1912</v>
      </c>
      <c r="M123">
        <v>50</v>
      </c>
      <c r="N123">
        <v>0</v>
      </c>
    </row>
    <row r="124" spans="1:14" ht="18">
      <c r="A124" s="10"/>
      <c r="B124" s="24"/>
      <c r="C124" s="24"/>
      <c r="D124" s="24"/>
      <c r="E124" s="24"/>
      <c r="F124" s="24"/>
      <c r="G124" s="24"/>
      <c r="H124" s="24"/>
      <c r="I124">
        <v>1912</v>
      </c>
      <c r="J124">
        <v>90</v>
      </c>
      <c r="K124">
        <v>42047.01</v>
      </c>
      <c r="L124">
        <v>1912</v>
      </c>
      <c r="M124">
        <v>90</v>
      </c>
      <c r="N124">
        <v>17955</v>
      </c>
    </row>
    <row r="125" spans="1:14" ht="15">
      <c r="A125" s="23"/>
      <c r="C125" s="23"/>
      <c r="I125">
        <v>1912</v>
      </c>
      <c r="J125">
        <v>95</v>
      </c>
      <c r="K125">
        <v>280322.8</v>
      </c>
      <c r="L125">
        <v>1912</v>
      </c>
      <c r="M125">
        <v>95</v>
      </c>
      <c r="N125">
        <v>90800</v>
      </c>
    </row>
    <row r="126" spans="1:14" ht="15">
      <c r="A126" s="23"/>
      <c r="C126" s="23"/>
      <c r="I126">
        <v>1912</v>
      </c>
      <c r="J126">
        <v>99</v>
      </c>
      <c r="K126">
        <v>1131784</v>
      </c>
      <c r="L126">
        <v>1912</v>
      </c>
      <c r="M126">
        <v>99</v>
      </c>
      <c r="N126">
        <v>845421</v>
      </c>
    </row>
    <row r="127" spans="1:14" ht="15">
      <c r="A127" s="23"/>
      <c r="C127" s="23"/>
      <c r="I127">
        <v>1912</v>
      </c>
      <c r="J127">
        <v>99.5</v>
      </c>
      <c r="K127">
        <v>2242880</v>
      </c>
      <c r="L127">
        <v>1912</v>
      </c>
      <c r="M127">
        <v>99.5</v>
      </c>
      <c r="N127">
        <v>1470050</v>
      </c>
    </row>
    <row r="128" spans="1:14" ht="15">
      <c r="A128" s="23"/>
      <c r="C128" s="23"/>
      <c r="I128">
        <v>1912</v>
      </c>
      <c r="J128">
        <v>99.9</v>
      </c>
      <c r="K128">
        <v>8352769</v>
      </c>
      <c r="L128">
        <v>1912</v>
      </c>
      <c r="M128">
        <v>99.9</v>
      </c>
      <c r="N128">
        <v>4054383</v>
      </c>
    </row>
    <row r="129" spans="1:3" ht="15">
      <c r="A129" s="23"/>
      <c r="C129" s="23"/>
    </row>
    <row r="130" spans="1:3" ht="15">
      <c r="A130" s="23"/>
      <c r="C130" s="23"/>
    </row>
    <row r="131" spans="1:3" ht="15">
      <c r="A131" s="23"/>
      <c r="C131" s="23"/>
    </row>
    <row r="132" spans="1:3" ht="15">
      <c r="A132" s="23"/>
      <c r="C132" s="23"/>
    </row>
    <row r="133" spans="1:3" ht="15">
      <c r="A133" s="23"/>
      <c r="C133" s="23"/>
    </row>
    <row r="134" spans="1:3" ht="15">
      <c r="A134" s="23"/>
      <c r="C134" s="23"/>
    </row>
    <row r="135" spans="1:3" ht="15">
      <c r="A135" s="23"/>
      <c r="C135" s="23"/>
    </row>
    <row r="136" spans="1:3" ht="15">
      <c r="A136" s="23"/>
      <c r="C136" s="23"/>
    </row>
    <row r="137" spans="1:3" ht="15">
      <c r="A137" s="23"/>
      <c r="C137" s="23"/>
    </row>
    <row r="138" spans="1:3" ht="15">
      <c r="A138" s="23"/>
      <c r="C138" s="23"/>
    </row>
    <row r="139" spans="1:3" ht="15">
      <c r="A139" s="23"/>
      <c r="C139" s="23"/>
    </row>
    <row r="140" spans="1:3" ht="15">
      <c r="A140" s="23"/>
      <c r="C140" s="23"/>
    </row>
    <row r="141" spans="1:3" ht="15">
      <c r="A141" s="23"/>
      <c r="C141" s="23"/>
    </row>
    <row r="142" spans="1:3" ht="15">
      <c r="A142" s="23"/>
      <c r="C142" s="23"/>
    </row>
    <row r="143" spans="1:3" ht="15">
      <c r="A143" s="23"/>
      <c r="B143" s="23"/>
      <c r="C143" s="23"/>
    </row>
    <row r="144" spans="1:3" ht="15">
      <c r="A144" s="23"/>
      <c r="B144" s="23"/>
      <c r="C144" s="23"/>
    </row>
    <row r="145" spans="1:3" ht="15">
      <c r="A145" s="23"/>
      <c r="B145" s="23"/>
      <c r="C145" s="23"/>
    </row>
    <row r="146" spans="1:3" ht="15">
      <c r="A146" s="23"/>
      <c r="B146" s="23"/>
      <c r="C146" s="23"/>
    </row>
    <row r="147" spans="1:3" ht="15">
      <c r="A147" s="23"/>
      <c r="B147" s="23"/>
      <c r="C147" s="23"/>
    </row>
    <row r="148" spans="1:3" ht="15">
      <c r="A148" s="23"/>
      <c r="B148" s="23"/>
      <c r="C148" s="23"/>
    </row>
    <row r="149" spans="1:3" ht="15">
      <c r="A149" s="23"/>
      <c r="B149" s="23"/>
      <c r="C149" s="23"/>
    </row>
    <row r="150" spans="1:3" ht="15">
      <c r="A150" s="23"/>
      <c r="B150" s="23"/>
      <c r="C150" s="23"/>
    </row>
    <row r="151" spans="1:3" ht="15">
      <c r="A151" s="23"/>
      <c r="B151" s="23"/>
      <c r="C151" s="23"/>
    </row>
    <row r="152" spans="1:3" ht="15">
      <c r="A152" s="23"/>
      <c r="B152" s="23"/>
      <c r="C152" s="23"/>
    </row>
    <row r="153" spans="1:3" ht="15">
      <c r="A153" s="23"/>
      <c r="B153" s="23"/>
      <c r="C153" s="23"/>
    </row>
    <row r="154" spans="1:3" ht="15">
      <c r="A154" s="23"/>
      <c r="B154" s="23"/>
      <c r="C154" s="23"/>
    </row>
    <row r="155" spans="1:3" ht="15">
      <c r="A155" s="23"/>
      <c r="B155" s="23"/>
      <c r="C155" s="23"/>
    </row>
    <row r="156" spans="1:3" ht="15">
      <c r="A156" s="23"/>
      <c r="B156" s="23"/>
      <c r="C156" s="23"/>
    </row>
    <row r="157" spans="1:3" ht="15">
      <c r="A157" s="23"/>
      <c r="B157" s="23"/>
      <c r="C157" s="23"/>
    </row>
    <row r="158" spans="1:3" ht="15">
      <c r="A158" s="23"/>
      <c r="B158" s="23"/>
      <c r="C158" s="23"/>
    </row>
    <row r="159" spans="1:3" ht="15">
      <c r="A159" s="23"/>
      <c r="B159" s="23"/>
      <c r="C159" s="23"/>
    </row>
    <row r="160" spans="1:3" ht="15">
      <c r="A160" s="23"/>
      <c r="B160" s="23"/>
      <c r="C160" s="23"/>
    </row>
    <row r="161" spans="1:3" ht="15">
      <c r="A161" s="23"/>
      <c r="B161" s="23"/>
      <c r="C161" s="23"/>
    </row>
    <row r="162" spans="1:3" ht="15">
      <c r="A162" s="23"/>
      <c r="B162" s="23"/>
      <c r="C162" s="23"/>
    </row>
    <row r="163" spans="1:3" ht="15">
      <c r="A163" s="23"/>
      <c r="B163" s="23"/>
      <c r="C163" s="23"/>
    </row>
    <row r="164" spans="1:3" ht="15">
      <c r="A164" s="23"/>
      <c r="B164" s="23"/>
      <c r="C164" s="23"/>
    </row>
    <row r="165" spans="1:3" ht="15">
      <c r="A165" s="23"/>
      <c r="B165" s="23"/>
      <c r="C165" s="23"/>
    </row>
    <row r="166" spans="1:3" ht="15">
      <c r="A166" s="23"/>
      <c r="B166" s="23"/>
      <c r="C166" s="23"/>
    </row>
    <row r="167" spans="1:3" ht="15">
      <c r="A167" s="23"/>
      <c r="B167" s="23"/>
      <c r="C167" s="23"/>
    </row>
    <row r="168" spans="1:3" ht="15">
      <c r="A168" s="23"/>
      <c r="B168" s="23"/>
      <c r="C168" s="23"/>
    </row>
    <row r="169" spans="1:3" ht="15">
      <c r="A169" s="23"/>
      <c r="B169" s="23"/>
      <c r="C169" s="23"/>
    </row>
    <row r="170" spans="1:3" ht="15">
      <c r="A170" s="23"/>
      <c r="B170" s="23"/>
      <c r="C170" s="23"/>
    </row>
    <row r="171" spans="1:3" ht="15">
      <c r="A171" s="23"/>
      <c r="B171" s="23"/>
      <c r="C171" s="23"/>
    </row>
    <row r="172" spans="1:3" ht="15">
      <c r="A172" s="23"/>
      <c r="B172" s="23"/>
      <c r="C172" s="23"/>
    </row>
    <row r="173" spans="1:3" ht="15">
      <c r="A173" s="23"/>
      <c r="B173" s="23"/>
      <c r="C173" s="23"/>
    </row>
    <row r="174" spans="1:3" ht="15">
      <c r="A174" s="23"/>
      <c r="B174" s="23"/>
      <c r="C174" s="23"/>
    </row>
    <row r="175" spans="1:3" ht="15">
      <c r="A175" s="23"/>
      <c r="B175" s="23"/>
      <c r="C175" s="23"/>
    </row>
    <row r="176" spans="1:3" ht="15">
      <c r="A176" s="23"/>
      <c r="B176" s="23"/>
      <c r="C176" s="23"/>
    </row>
    <row r="177" spans="1:3" ht="15">
      <c r="A177" s="23"/>
      <c r="B177" s="23"/>
      <c r="C177" s="23"/>
    </row>
    <row r="178" spans="1:3" ht="15">
      <c r="A178" s="23"/>
      <c r="B178" s="23"/>
      <c r="C178" s="23"/>
    </row>
    <row r="179" spans="1:3" ht="15">
      <c r="A179" s="23"/>
      <c r="B179" s="23"/>
      <c r="C179" s="23"/>
    </row>
    <row r="180" spans="1:3" ht="15">
      <c r="A180" s="23"/>
      <c r="B180" s="23"/>
      <c r="C180" s="23"/>
    </row>
    <row r="181" spans="1:3" ht="15">
      <c r="A181" s="23"/>
      <c r="B181" s="23"/>
      <c r="C181" s="23"/>
    </row>
    <row r="182" spans="1:3" ht="15">
      <c r="A182" s="23"/>
      <c r="B182" s="23"/>
      <c r="C182" s="23"/>
    </row>
    <row r="183" spans="1:3" ht="15">
      <c r="A183" s="23"/>
      <c r="B183" s="23"/>
      <c r="C183" s="23"/>
    </row>
    <row r="184" spans="1:3" ht="15">
      <c r="A184" s="23"/>
      <c r="B184" s="23"/>
      <c r="C184" s="23"/>
    </row>
    <row r="185" spans="1:3" ht="15">
      <c r="A185" s="23"/>
      <c r="B185" s="23"/>
      <c r="C185" s="23"/>
    </row>
    <row r="186" spans="1:3" ht="15">
      <c r="A186" s="23"/>
      <c r="B186" s="23"/>
      <c r="C186" s="23"/>
    </row>
    <row r="187" spans="1:3" ht="15">
      <c r="A187" s="23"/>
      <c r="B187" s="23"/>
      <c r="C187" s="23"/>
    </row>
    <row r="188" spans="1:3" ht="15">
      <c r="A188" s="23"/>
      <c r="B188" s="23"/>
      <c r="C188" s="23"/>
    </row>
    <row r="189" spans="1:3" ht="15">
      <c r="A189" s="23"/>
      <c r="B189" s="23"/>
      <c r="C189" s="23"/>
    </row>
    <row r="190" spans="1:3" ht="15">
      <c r="A190" s="23"/>
      <c r="B190" s="23"/>
      <c r="C190" s="23"/>
    </row>
    <row r="191" spans="1:3" ht="15">
      <c r="A191" s="23"/>
      <c r="B191" s="23"/>
      <c r="C191" s="23"/>
    </row>
    <row r="192" spans="1:3" ht="15">
      <c r="A192" s="23"/>
      <c r="B192" s="23"/>
      <c r="C192" s="23"/>
    </row>
    <row r="193" spans="1:3" ht="15">
      <c r="A193" s="23"/>
      <c r="B193" s="23"/>
      <c r="C193" s="23"/>
    </row>
    <row r="194" spans="1:3" ht="15">
      <c r="A194" s="23"/>
      <c r="B194" s="23"/>
      <c r="C194" s="23"/>
    </row>
    <row r="195" spans="1:3" ht="15">
      <c r="A195" s="23"/>
      <c r="B195" s="23"/>
      <c r="C195" s="23"/>
    </row>
    <row r="196" spans="1:3" ht="15">
      <c r="A196" s="23"/>
      <c r="B196" s="23"/>
      <c r="C196" s="23"/>
    </row>
    <row r="197" spans="1:3" ht="15">
      <c r="A197" s="23"/>
      <c r="B197" s="23"/>
      <c r="C197" s="23"/>
    </row>
    <row r="198" spans="1:3" ht="15">
      <c r="A198" s="23"/>
      <c r="B198" s="23"/>
      <c r="C198" s="23"/>
    </row>
    <row r="199" spans="1:3" ht="15">
      <c r="A199" s="23"/>
      <c r="B199" s="23"/>
      <c r="C199" s="23"/>
    </row>
    <row r="200" spans="1:3" ht="15">
      <c r="A200" s="23"/>
      <c r="B200" s="23"/>
      <c r="C200" s="23"/>
    </row>
    <row r="201" spans="1:3" ht="15">
      <c r="A201" s="23"/>
      <c r="B201" s="23"/>
      <c r="C201" s="23"/>
    </row>
    <row r="202" spans="1:3" ht="15">
      <c r="A202" s="23"/>
      <c r="B202" s="23"/>
      <c r="C202" s="23"/>
    </row>
    <row r="203" spans="1:3" ht="15">
      <c r="A203" s="23"/>
      <c r="B203" s="23"/>
      <c r="C203" s="23"/>
    </row>
    <row r="204" spans="1:3" ht="15">
      <c r="A204" s="23"/>
      <c r="B204" s="23"/>
      <c r="C204" s="23"/>
    </row>
    <row r="205" spans="1:3" ht="15">
      <c r="A205" s="23"/>
      <c r="B205" s="23"/>
      <c r="C205" s="23"/>
    </row>
    <row r="206" spans="1:3" ht="15">
      <c r="A206" s="23"/>
      <c r="B206" s="23"/>
      <c r="C206" s="23"/>
    </row>
    <row r="207" spans="1:3" ht="15">
      <c r="A207" s="23"/>
      <c r="B207" s="23"/>
      <c r="C207" s="23"/>
    </row>
    <row r="208" spans="1:3" ht="15">
      <c r="A208" s="23"/>
      <c r="B208" s="23"/>
      <c r="C208" s="23"/>
    </row>
    <row r="209" spans="1:3" ht="15">
      <c r="A209" s="23"/>
      <c r="B209" s="23"/>
      <c r="C209" s="23"/>
    </row>
    <row r="210" spans="1:3" ht="15">
      <c r="A210" s="23"/>
      <c r="B210" s="23"/>
      <c r="C210" s="23"/>
    </row>
    <row r="211" spans="1:3" ht="15">
      <c r="A211" s="23"/>
      <c r="B211" s="23"/>
      <c r="C211" s="23"/>
    </row>
    <row r="212" spans="1:3" ht="15">
      <c r="A212" s="23"/>
      <c r="B212" s="23"/>
      <c r="C212" s="23"/>
    </row>
    <row r="213" spans="1:3" ht="15">
      <c r="A213" s="23"/>
      <c r="B213" s="23"/>
      <c r="C213" s="23"/>
    </row>
    <row r="214" spans="1:3" ht="15">
      <c r="A214" s="23"/>
      <c r="B214" s="23"/>
      <c r="C214" s="23"/>
    </row>
    <row r="215" spans="1:3" ht="15">
      <c r="A215" s="23"/>
      <c r="B215" s="23"/>
      <c r="C215" s="23"/>
    </row>
    <row r="216" spans="1:3" ht="15">
      <c r="A216" s="23"/>
      <c r="B216" s="23"/>
      <c r="C216" s="23"/>
    </row>
    <row r="217" spans="1:3" ht="15">
      <c r="A217" s="23"/>
      <c r="B217" s="23"/>
      <c r="C217" s="23"/>
    </row>
    <row r="218" spans="1:3" ht="15">
      <c r="A218" s="23"/>
      <c r="B218" s="23"/>
      <c r="C218" s="23"/>
    </row>
    <row r="219" spans="1:3" ht="15">
      <c r="A219" s="23"/>
      <c r="B219" s="23"/>
      <c r="C219" s="23"/>
    </row>
    <row r="220" spans="1:3" ht="15">
      <c r="A220" s="23"/>
      <c r="B220" s="23"/>
      <c r="C220" s="23"/>
    </row>
    <row r="221" spans="1:3" ht="15">
      <c r="A221" s="23"/>
      <c r="B221" s="23"/>
      <c r="C221" s="23"/>
    </row>
    <row r="222" spans="1:3" ht="15">
      <c r="A222" s="23"/>
      <c r="B222" s="23"/>
      <c r="C222" s="23"/>
    </row>
    <row r="223" spans="1:3" ht="15">
      <c r="A223" s="23"/>
      <c r="B223" s="23"/>
      <c r="C223" s="23"/>
    </row>
    <row r="224" spans="1:3" ht="15">
      <c r="A224" s="23"/>
      <c r="B224" s="23"/>
      <c r="C224" s="23"/>
    </row>
    <row r="225" spans="1:3" ht="15">
      <c r="A225" s="23"/>
      <c r="B225" s="23"/>
      <c r="C225" s="23"/>
    </row>
    <row r="226" spans="1:3" ht="15">
      <c r="A226" s="23"/>
      <c r="B226" s="23"/>
      <c r="C226" s="23"/>
    </row>
    <row r="227" spans="1:3" ht="15">
      <c r="A227" s="23"/>
      <c r="B227" s="23"/>
      <c r="C227" s="23"/>
    </row>
    <row r="228" spans="1:3" ht="15">
      <c r="A228" s="23"/>
      <c r="B228" s="23"/>
      <c r="C228" s="23"/>
    </row>
    <row r="229" spans="1:3" ht="15">
      <c r="A229" s="23"/>
      <c r="B229" s="23"/>
      <c r="C229" s="23"/>
    </row>
    <row r="230" spans="1:3" ht="15">
      <c r="A230" s="23"/>
      <c r="B230" s="23"/>
      <c r="C230" s="23"/>
    </row>
    <row r="231" spans="1:3" ht="15">
      <c r="A231" s="23"/>
      <c r="B231" s="23"/>
      <c r="C231" s="23"/>
    </row>
    <row r="232" spans="1:3" ht="15">
      <c r="A232" s="23"/>
      <c r="B232" s="23"/>
      <c r="C232" s="23"/>
    </row>
    <row r="233" spans="1:3" ht="15">
      <c r="A233" s="23"/>
      <c r="B233" s="23"/>
      <c r="C233" s="23"/>
    </row>
    <row r="234" spans="1:3" ht="15">
      <c r="A234" s="23"/>
      <c r="B234" s="23"/>
      <c r="C234" s="23"/>
    </row>
    <row r="235" spans="1:3" ht="15">
      <c r="A235" s="23"/>
      <c r="B235" s="23"/>
      <c r="C235" s="23"/>
    </row>
    <row r="236" spans="1:3" ht="15">
      <c r="A236" s="23"/>
      <c r="B236" s="23"/>
      <c r="C236" s="23"/>
    </row>
    <row r="237" spans="1:3" ht="15">
      <c r="A237" s="23"/>
      <c r="B237" s="23"/>
      <c r="C237" s="23"/>
    </row>
    <row r="238" spans="1:3" ht="15">
      <c r="A238" s="23"/>
      <c r="B238" s="23"/>
      <c r="C238" s="23"/>
    </row>
    <row r="239" spans="1:3" ht="15">
      <c r="A239" s="23"/>
      <c r="B239" s="23"/>
      <c r="C239" s="23"/>
    </row>
    <row r="240" spans="1:3" ht="15">
      <c r="A240" s="23"/>
      <c r="B240" s="23"/>
      <c r="C240" s="23"/>
    </row>
    <row r="241" spans="1:3" ht="15">
      <c r="A241" s="23"/>
      <c r="B241" s="23"/>
      <c r="C241" s="23"/>
    </row>
    <row r="242" spans="1:3" ht="15">
      <c r="A242" s="23"/>
      <c r="B242" s="23"/>
      <c r="C242" s="23"/>
    </row>
    <row r="243" spans="1:3" ht="15">
      <c r="A243" s="23"/>
      <c r="B243" s="23"/>
      <c r="C243" s="23"/>
    </row>
    <row r="244" spans="1:3" ht="15">
      <c r="A244" s="23"/>
      <c r="B244" s="23"/>
      <c r="C244" s="23"/>
    </row>
    <row r="245" spans="1:3" ht="15">
      <c r="A245" s="23"/>
      <c r="B245" s="23"/>
      <c r="C245" s="23"/>
    </row>
    <row r="246" spans="1:3" ht="15">
      <c r="A246" s="23"/>
      <c r="B246" s="23"/>
      <c r="C246" s="23"/>
    </row>
    <row r="247" spans="1:3" ht="15">
      <c r="A247" s="23"/>
      <c r="B247" s="23"/>
      <c r="C247" s="23"/>
    </row>
    <row r="248" spans="1:3" ht="15">
      <c r="A248" s="23"/>
      <c r="B248" s="23"/>
      <c r="C248" s="23"/>
    </row>
    <row r="249" spans="1:3" ht="15">
      <c r="A249" s="23"/>
      <c r="B249" s="23"/>
      <c r="C249" s="23"/>
    </row>
    <row r="250" spans="1:3" ht="15">
      <c r="A250" s="23"/>
      <c r="B250" s="23"/>
      <c r="C250" s="23"/>
    </row>
    <row r="251" spans="1:3" ht="15">
      <c r="A251" s="23"/>
      <c r="B251" s="23"/>
      <c r="C251" s="23"/>
    </row>
    <row r="252" spans="1:3" ht="15">
      <c r="A252" s="23"/>
      <c r="B252" s="23"/>
      <c r="C252" s="23"/>
    </row>
    <row r="253" spans="1:3" ht="15">
      <c r="A253" s="23"/>
      <c r="B253" s="23"/>
      <c r="C253" s="23"/>
    </row>
    <row r="254" spans="1:3" ht="15">
      <c r="A254" s="23"/>
      <c r="B254" s="23"/>
      <c r="C254" s="23"/>
    </row>
    <row r="255" spans="1:3" ht="15">
      <c r="A255" s="23"/>
      <c r="B255" s="23"/>
      <c r="C255" s="23"/>
    </row>
    <row r="256" spans="1:3" ht="15">
      <c r="A256" s="23"/>
      <c r="B256" s="23"/>
      <c r="C256" s="23"/>
    </row>
    <row r="257" spans="1:3" ht="15">
      <c r="A257" s="23"/>
      <c r="B257" s="23"/>
      <c r="C257" s="23"/>
    </row>
    <row r="258" spans="1:3" ht="15">
      <c r="A258" s="23"/>
      <c r="B258" s="23"/>
      <c r="C258" s="23"/>
    </row>
    <row r="259" spans="2:3" ht="15">
      <c r="B259" s="23"/>
      <c r="C259" s="23"/>
    </row>
    <row r="260" spans="2:3" ht="15">
      <c r="B260" s="23"/>
      <c r="C260" s="23"/>
    </row>
    <row r="261" spans="2:3" ht="15">
      <c r="B261" s="23"/>
      <c r="C261" s="23"/>
    </row>
    <row r="262" spans="2:3" ht="15">
      <c r="B262" s="23"/>
      <c r="C262" s="23"/>
    </row>
    <row r="263" spans="2:3" ht="15">
      <c r="B263" s="23"/>
      <c r="C263" s="23"/>
    </row>
    <row r="264" spans="2:3" ht="15">
      <c r="B264" s="23"/>
      <c r="C264" s="23"/>
    </row>
    <row r="265" spans="2:3" ht="15">
      <c r="B265" s="23"/>
      <c r="C265" s="23"/>
    </row>
    <row r="266" spans="2:3" ht="15">
      <c r="B266" s="23"/>
      <c r="C266" s="23"/>
    </row>
    <row r="267" spans="2:3" ht="15">
      <c r="B267" s="23"/>
      <c r="C267" s="23"/>
    </row>
    <row r="268" spans="2:3" ht="15">
      <c r="B268" s="23"/>
      <c r="C268" s="23"/>
    </row>
    <row r="269" spans="2:3" ht="15">
      <c r="B269" s="23"/>
      <c r="C269" s="23"/>
    </row>
    <row r="270" spans="2:3" ht="15">
      <c r="B270" s="23"/>
      <c r="C270" s="23"/>
    </row>
    <row r="271" spans="2:3" ht="15">
      <c r="B271" s="23"/>
      <c r="C271" s="23"/>
    </row>
    <row r="272" spans="2:3" ht="15">
      <c r="B272" s="23"/>
      <c r="C272" s="23"/>
    </row>
    <row r="273" spans="2:3" ht="15">
      <c r="B273" s="23"/>
      <c r="C273" s="23"/>
    </row>
    <row r="274" spans="2:3" ht="15">
      <c r="B274" s="23"/>
      <c r="C274" s="23"/>
    </row>
    <row r="275" spans="2:3" ht="15">
      <c r="B275" s="23"/>
      <c r="C275" s="23"/>
    </row>
    <row r="276" spans="2:3" ht="15">
      <c r="B276" s="23"/>
      <c r="C276" s="23"/>
    </row>
    <row r="277" spans="2:3" ht="15">
      <c r="B277" s="23"/>
      <c r="C277" s="23"/>
    </row>
    <row r="278" spans="2:3" ht="15">
      <c r="B278" s="23"/>
      <c r="C278" s="23"/>
    </row>
    <row r="279" spans="2:3" ht="15">
      <c r="B279" s="23"/>
      <c r="C279" s="23"/>
    </row>
    <row r="280" spans="2:3" ht="15">
      <c r="B280" s="23"/>
      <c r="C280" s="23"/>
    </row>
    <row r="281" spans="2:3" ht="15">
      <c r="B281" s="23"/>
      <c r="C281" s="23"/>
    </row>
    <row r="282" spans="2:4" ht="15">
      <c r="B282" s="23"/>
      <c r="C282" s="23"/>
      <c r="D282" s="23"/>
    </row>
    <row r="283" spans="2:4" ht="15">
      <c r="B283" s="23"/>
      <c r="C283" s="23"/>
      <c r="D283" s="23"/>
    </row>
    <row r="284" spans="2:4" ht="15">
      <c r="B284" s="23"/>
      <c r="C284" s="23"/>
      <c r="D284" s="23"/>
    </row>
    <row r="285" spans="2:4" ht="15">
      <c r="B285" s="23"/>
      <c r="C285" s="23"/>
      <c r="D285" s="23"/>
    </row>
    <row r="286" spans="2:4" ht="15">
      <c r="B286" s="23"/>
      <c r="C286" s="23"/>
      <c r="D286" s="23"/>
    </row>
    <row r="287" spans="2:4" ht="15">
      <c r="B287" s="23"/>
      <c r="C287" s="23"/>
      <c r="D287" s="23"/>
    </row>
    <row r="288" spans="2:4" ht="15">
      <c r="B288" s="23"/>
      <c r="C288" s="23"/>
      <c r="D288" s="23"/>
    </row>
    <row r="289" spans="2:4" ht="15">
      <c r="B289" s="23"/>
      <c r="C289" s="23"/>
      <c r="D289" s="23"/>
    </row>
    <row r="290" spans="2:4" ht="15">
      <c r="B290" s="23"/>
      <c r="C290" s="23"/>
      <c r="D290" s="23"/>
    </row>
    <row r="291" spans="2:4" ht="15">
      <c r="B291" s="23"/>
      <c r="C291" s="23"/>
      <c r="D291" s="23"/>
    </row>
    <row r="292" spans="2:4" ht="15">
      <c r="B292" s="23"/>
      <c r="C292" s="23"/>
      <c r="D292" s="23"/>
    </row>
    <row r="293" spans="2:4" ht="15">
      <c r="B293" s="23"/>
      <c r="C293" s="23"/>
      <c r="D293" s="23"/>
    </row>
    <row r="294" spans="2:4" ht="15">
      <c r="B294" s="23"/>
      <c r="C294" s="23"/>
      <c r="D294" s="23"/>
    </row>
    <row r="295" spans="2:4" ht="15">
      <c r="B295" s="23"/>
      <c r="C295" s="23"/>
      <c r="D295" s="23"/>
    </row>
    <row r="296" spans="2:4" ht="15">
      <c r="B296" s="23"/>
      <c r="C296" s="23"/>
      <c r="D296" s="23"/>
    </row>
    <row r="297" spans="2:4" ht="15">
      <c r="B297" s="23"/>
      <c r="C297" s="23"/>
      <c r="D297" s="23"/>
    </row>
    <row r="298" spans="2:4" ht="15">
      <c r="B298" s="23"/>
      <c r="C298" s="23"/>
      <c r="D298" s="23"/>
    </row>
    <row r="299" spans="2:4" ht="15">
      <c r="B299" s="23"/>
      <c r="C299" s="23"/>
      <c r="D299" s="23"/>
    </row>
    <row r="300" spans="2:4" ht="15">
      <c r="B300" s="23"/>
      <c r="C300" s="23"/>
      <c r="D300" s="23"/>
    </row>
    <row r="301" spans="2:4" ht="15">
      <c r="B301" s="23"/>
      <c r="C301" s="23"/>
      <c r="D301" s="23"/>
    </row>
    <row r="302" spans="2:4" ht="15">
      <c r="B302" s="23"/>
      <c r="C302" s="23"/>
      <c r="D302" s="23"/>
    </row>
    <row r="303" spans="2:4" ht="15">
      <c r="B303" s="23"/>
      <c r="C303" s="23"/>
      <c r="D303" s="23"/>
    </row>
    <row r="304" spans="2:4" ht="15">
      <c r="B304" s="23"/>
      <c r="C304" s="23"/>
      <c r="D304" s="23"/>
    </row>
    <row r="305" spans="2:4" ht="15">
      <c r="B305" s="23"/>
      <c r="C305" s="23"/>
      <c r="D305" s="23"/>
    </row>
    <row r="306" spans="2:4" ht="15">
      <c r="B306" s="23"/>
      <c r="C306" s="23"/>
      <c r="D306" s="23"/>
    </row>
    <row r="307" spans="2:4" ht="15">
      <c r="B307" s="23"/>
      <c r="C307" s="23"/>
      <c r="D307" s="23"/>
    </row>
    <row r="308" spans="2:4" ht="15">
      <c r="B308" s="23"/>
      <c r="C308" s="23"/>
      <c r="D308" s="23"/>
    </row>
    <row r="309" spans="2:4" ht="15">
      <c r="B309" s="23"/>
      <c r="C309" s="23"/>
      <c r="D309" s="23"/>
    </row>
    <row r="310" spans="2:4" ht="15">
      <c r="B310" s="23"/>
      <c r="C310" s="23"/>
      <c r="D310" s="23"/>
    </row>
    <row r="311" spans="2:4" ht="15">
      <c r="B311" s="23"/>
      <c r="C311" s="23"/>
      <c r="D311" s="23"/>
    </row>
    <row r="312" spans="2:4" ht="15">
      <c r="B312" s="23"/>
      <c r="C312" s="23"/>
      <c r="D312" s="23"/>
    </row>
    <row r="313" spans="2:4" ht="15">
      <c r="B313" s="23"/>
      <c r="C313" s="23"/>
      <c r="D313" s="23"/>
    </row>
    <row r="314" spans="2:4" ht="15">
      <c r="B314" s="23"/>
      <c r="C314" s="23"/>
      <c r="D314" s="23"/>
    </row>
    <row r="315" spans="2:4" ht="15">
      <c r="B315" s="23"/>
      <c r="C315" s="23"/>
      <c r="D315" s="23"/>
    </row>
    <row r="316" spans="2:4" ht="15">
      <c r="B316" s="23"/>
      <c r="C316" s="23"/>
      <c r="D316" s="23"/>
    </row>
    <row r="317" spans="2:4" ht="15">
      <c r="B317" s="23"/>
      <c r="C317" s="23"/>
      <c r="D317" s="23"/>
    </row>
    <row r="318" spans="2:4" ht="15">
      <c r="B318" s="23"/>
      <c r="C318" s="23"/>
      <c r="D318" s="23"/>
    </row>
    <row r="319" spans="2:4" ht="15">
      <c r="B319" s="23"/>
      <c r="C319" s="23"/>
      <c r="D319" s="23"/>
    </row>
    <row r="320" spans="2:4" ht="15">
      <c r="B320" s="23"/>
      <c r="C320" s="23"/>
      <c r="D320" s="23"/>
    </row>
    <row r="321" spans="2:4" ht="15">
      <c r="B321" s="23"/>
      <c r="C321" s="23"/>
      <c r="D321" s="23"/>
    </row>
    <row r="322" spans="2:4" ht="15">
      <c r="B322" s="23"/>
      <c r="C322" s="23"/>
      <c r="D322" s="23"/>
    </row>
    <row r="323" spans="2:4" ht="15">
      <c r="B323" s="23"/>
      <c r="C323" s="23"/>
      <c r="D323" s="23"/>
    </row>
    <row r="324" spans="2:4" ht="15">
      <c r="B324" s="23"/>
      <c r="C324" s="23"/>
      <c r="D324" s="23"/>
    </row>
    <row r="325" spans="2:4" ht="15">
      <c r="B325" s="23"/>
      <c r="C325" s="23"/>
      <c r="D325" s="23"/>
    </row>
    <row r="326" spans="2:4" ht="15">
      <c r="B326" s="23"/>
      <c r="C326" s="23"/>
      <c r="D326" s="23"/>
    </row>
    <row r="327" spans="2:4" ht="15">
      <c r="B327" s="23"/>
      <c r="C327" s="23"/>
      <c r="D327" s="23"/>
    </row>
    <row r="328" spans="2:4" ht="15">
      <c r="B328" s="23"/>
      <c r="C328" s="23"/>
      <c r="D328" s="23"/>
    </row>
    <row r="329" spans="2:4" ht="15">
      <c r="B329" s="23"/>
      <c r="C329" s="23"/>
      <c r="D329" s="23"/>
    </row>
    <row r="330" spans="2:4" ht="15">
      <c r="B330" s="23"/>
      <c r="C330" s="23"/>
      <c r="D330" s="23"/>
    </row>
    <row r="331" spans="2:4" ht="15">
      <c r="B331" s="23"/>
      <c r="C331" s="23"/>
      <c r="D331" s="23"/>
    </row>
    <row r="332" spans="2:4" ht="15">
      <c r="B332" s="23"/>
      <c r="C332" s="23"/>
      <c r="D332" s="23"/>
    </row>
    <row r="333" spans="2:4" ht="15">
      <c r="B333" s="23"/>
      <c r="C333" s="23"/>
      <c r="D333" s="23"/>
    </row>
    <row r="334" spans="2:4" ht="15">
      <c r="B334" s="23"/>
      <c r="C334" s="23"/>
      <c r="D334" s="23"/>
    </row>
    <row r="335" spans="2:4" ht="15">
      <c r="B335" s="23"/>
      <c r="C335" s="23"/>
      <c r="D335" s="23"/>
    </row>
    <row r="336" spans="2:4" ht="15">
      <c r="B336" s="23"/>
      <c r="C336" s="23"/>
      <c r="D336" s="23"/>
    </row>
    <row r="337" spans="2:4" ht="15">
      <c r="B337" s="23"/>
      <c r="C337" s="23"/>
      <c r="D337" s="23"/>
    </row>
    <row r="338" spans="2:4" ht="15">
      <c r="B338" s="23"/>
      <c r="C338" s="23"/>
      <c r="D338" s="23"/>
    </row>
    <row r="339" spans="2:4" ht="15">
      <c r="B339" s="23"/>
      <c r="C339" s="23"/>
      <c r="D339" s="23"/>
    </row>
    <row r="340" spans="2:4" ht="15">
      <c r="B340" s="23"/>
      <c r="C340" s="23"/>
      <c r="D340" s="23"/>
    </row>
    <row r="341" spans="2:4" ht="15">
      <c r="B341" s="23"/>
      <c r="C341" s="23"/>
      <c r="D341" s="23"/>
    </row>
    <row r="342" spans="2:4" ht="15">
      <c r="B342" s="23"/>
      <c r="C342" s="23"/>
      <c r="D342" s="23"/>
    </row>
    <row r="343" spans="2:4" ht="15">
      <c r="B343" s="23"/>
      <c r="C343" s="23"/>
      <c r="D343" s="23"/>
    </row>
    <row r="344" spans="2:4" ht="15">
      <c r="B344" s="23"/>
      <c r="C344" s="23"/>
      <c r="D344" s="23"/>
    </row>
    <row r="345" spans="2:4" ht="15">
      <c r="B345" s="23"/>
      <c r="C345" s="23"/>
      <c r="D345" s="23"/>
    </row>
    <row r="346" spans="2:4" ht="15">
      <c r="B346" s="23"/>
      <c r="C346" s="23"/>
      <c r="D346" s="23"/>
    </row>
    <row r="347" spans="2:4" ht="15">
      <c r="B347" s="23"/>
      <c r="C347" s="23"/>
      <c r="D347" s="23"/>
    </row>
    <row r="348" spans="2:4" ht="15">
      <c r="B348" s="23"/>
      <c r="C348" s="23"/>
      <c r="D348" s="23"/>
    </row>
    <row r="349" spans="2:4" ht="15">
      <c r="B349" s="23"/>
      <c r="C349" s="23"/>
      <c r="D349" s="23"/>
    </row>
    <row r="350" spans="2:4" ht="15">
      <c r="B350" s="23"/>
      <c r="C350" s="23"/>
      <c r="D350" s="23"/>
    </row>
    <row r="351" spans="2:4" ht="15">
      <c r="B351" s="23"/>
      <c r="C351" s="23"/>
      <c r="D351" s="23"/>
    </row>
    <row r="352" spans="2:4" ht="15">
      <c r="B352" s="23"/>
      <c r="C352" s="23"/>
      <c r="D352" s="23"/>
    </row>
    <row r="353" spans="2:4" ht="15">
      <c r="B353" s="23"/>
      <c r="C353" s="23"/>
      <c r="D353" s="23"/>
    </row>
    <row r="354" spans="2:4" ht="15">
      <c r="B354" s="23"/>
      <c r="C354" s="23"/>
      <c r="D354" s="23"/>
    </row>
    <row r="355" spans="2:4" ht="15">
      <c r="B355" s="23"/>
      <c r="C355" s="23"/>
      <c r="D355" s="23"/>
    </row>
    <row r="356" spans="2:4" ht="15">
      <c r="B356" s="23"/>
      <c r="C356" s="23"/>
      <c r="D356" s="23"/>
    </row>
    <row r="357" spans="2:4" ht="15">
      <c r="B357" s="23"/>
      <c r="C357" s="23"/>
      <c r="D357" s="23"/>
    </row>
    <row r="358" spans="2:4" ht="15">
      <c r="B358" s="23"/>
      <c r="C358" s="23"/>
      <c r="D358" s="23"/>
    </row>
    <row r="359" spans="2:4" ht="15">
      <c r="B359" s="23"/>
      <c r="C359" s="23"/>
      <c r="D359" s="23"/>
    </row>
    <row r="360" spans="2:4" ht="15">
      <c r="B360" s="23"/>
      <c r="C360" s="23"/>
      <c r="D360" s="23"/>
    </row>
    <row r="361" spans="2:4" ht="15">
      <c r="B361" s="23"/>
      <c r="C361" s="23"/>
      <c r="D361" s="23"/>
    </row>
    <row r="362" spans="2:4" ht="15">
      <c r="B362" s="23"/>
      <c r="C362" s="23"/>
      <c r="D362" s="23"/>
    </row>
    <row r="363" spans="2:4" ht="15">
      <c r="B363" s="23"/>
      <c r="C363" s="23"/>
      <c r="D363" s="23"/>
    </row>
    <row r="364" spans="2:4" ht="15">
      <c r="B364" s="23"/>
      <c r="C364" s="23"/>
      <c r="D364" s="23"/>
    </row>
    <row r="365" spans="2:4" ht="15">
      <c r="B365" s="23"/>
      <c r="C365" s="23"/>
      <c r="D365" s="23"/>
    </row>
    <row r="366" spans="2:4" ht="15">
      <c r="B366" s="23"/>
      <c r="C366" s="23"/>
      <c r="D366" s="23"/>
    </row>
    <row r="367" spans="2:4" ht="15">
      <c r="B367" s="23"/>
      <c r="C367" s="23"/>
      <c r="D367" s="23"/>
    </row>
    <row r="368" spans="2:4" ht="15">
      <c r="B368" s="23"/>
      <c r="C368" s="23"/>
      <c r="D368" s="23"/>
    </row>
    <row r="369" spans="2:4" ht="15">
      <c r="B369" s="23"/>
      <c r="C369" s="23"/>
      <c r="D369" s="23"/>
    </row>
    <row r="370" spans="2:4" ht="15">
      <c r="B370" s="23"/>
      <c r="C370" s="23"/>
      <c r="D370" s="23"/>
    </row>
    <row r="371" spans="2:4" ht="15">
      <c r="B371" s="23"/>
      <c r="C371" s="23"/>
      <c r="D371" s="23"/>
    </row>
    <row r="372" spans="2:4" ht="15">
      <c r="B372" s="23"/>
      <c r="C372" s="23"/>
      <c r="D372" s="23"/>
    </row>
    <row r="373" spans="2:4" ht="15">
      <c r="B373" s="23"/>
      <c r="C373" s="23"/>
      <c r="D373" s="23"/>
    </row>
    <row r="374" spans="2:4" ht="15">
      <c r="B374" s="23"/>
      <c r="C374" s="23"/>
      <c r="D374" s="23"/>
    </row>
    <row r="375" spans="2:4" ht="15">
      <c r="B375" s="23"/>
      <c r="C375" s="23"/>
      <c r="D375" s="23"/>
    </row>
    <row r="376" spans="2:4" ht="15">
      <c r="B376" s="23"/>
      <c r="C376" s="23"/>
      <c r="D376" s="23"/>
    </row>
    <row r="377" spans="2:4" ht="15">
      <c r="B377" s="23"/>
      <c r="C377" s="23"/>
      <c r="D377" s="23"/>
    </row>
    <row r="378" spans="2:4" ht="15">
      <c r="B378" s="23"/>
      <c r="C378" s="23"/>
      <c r="D378" s="23"/>
    </row>
    <row r="379" spans="2:4" ht="15">
      <c r="B379" s="23"/>
      <c r="C379" s="23"/>
      <c r="D379" s="23"/>
    </row>
    <row r="380" spans="2:4" ht="15">
      <c r="B380" s="23"/>
      <c r="C380" s="23"/>
      <c r="D380" s="23"/>
    </row>
    <row r="381" spans="2:4" ht="15">
      <c r="B381" s="23"/>
      <c r="C381" s="23"/>
      <c r="D381" s="23"/>
    </row>
    <row r="382" spans="2:4" ht="15">
      <c r="B382" s="23"/>
      <c r="C382" s="23"/>
      <c r="D382" s="23"/>
    </row>
    <row r="383" spans="2:4" ht="15">
      <c r="B383" s="23"/>
      <c r="C383" s="23"/>
      <c r="D383" s="23"/>
    </row>
    <row r="384" spans="2:4" ht="15">
      <c r="B384" s="23"/>
      <c r="C384" s="23"/>
      <c r="D384" s="23"/>
    </row>
    <row r="385" spans="2:4" ht="15">
      <c r="B385" s="23"/>
      <c r="C385" s="23"/>
      <c r="D385" s="23"/>
    </row>
    <row r="386" spans="2:4" ht="15">
      <c r="B386" s="23"/>
      <c r="C386" s="23"/>
      <c r="D386" s="23"/>
    </row>
    <row r="387" spans="2:4" ht="15">
      <c r="B387" s="23"/>
      <c r="C387" s="23"/>
      <c r="D387" s="23"/>
    </row>
    <row r="388" spans="2:4" ht="15">
      <c r="B388" s="23"/>
      <c r="C388" s="23"/>
      <c r="D388" s="23"/>
    </row>
    <row r="389" spans="2:4" ht="15">
      <c r="B389" s="23"/>
      <c r="C389" s="23"/>
      <c r="D389" s="23"/>
    </row>
    <row r="390" spans="2:4" ht="15">
      <c r="B390" s="23"/>
      <c r="C390" s="23"/>
      <c r="D390" s="23"/>
    </row>
    <row r="391" spans="2:4" ht="15">
      <c r="B391" s="23"/>
      <c r="C391" s="23"/>
      <c r="D391" s="23"/>
    </row>
    <row r="392" spans="2:4" ht="15">
      <c r="B392" s="23"/>
      <c r="C392" s="23"/>
      <c r="D392" s="23"/>
    </row>
    <row r="393" spans="2:4" ht="15">
      <c r="B393" s="23"/>
      <c r="C393" s="23"/>
      <c r="D393" s="23"/>
    </row>
    <row r="394" spans="2:4" ht="15">
      <c r="B394" s="23"/>
      <c r="C394" s="23"/>
      <c r="D394" s="23"/>
    </row>
    <row r="395" spans="2:4" ht="15">
      <c r="B395" s="23"/>
      <c r="C395" s="23"/>
      <c r="D395" s="23"/>
    </row>
    <row r="396" spans="2:4" ht="15">
      <c r="B396" s="23"/>
      <c r="C396" s="23"/>
      <c r="D396" s="23"/>
    </row>
    <row r="397" spans="2:4" ht="15">
      <c r="B397" s="23"/>
      <c r="C397" s="23"/>
      <c r="D397" s="23"/>
    </row>
    <row r="398" spans="2:4" ht="15">
      <c r="B398" s="23"/>
      <c r="C398" s="23"/>
      <c r="D398" s="23"/>
    </row>
    <row r="399" spans="2:4" ht="15">
      <c r="B399" s="23"/>
      <c r="C399" s="23"/>
      <c r="D399" s="23"/>
    </row>
    <row r="400" spans="2:4" ht="15">
      <c r="B400" s="23"/>
      <c r="C400" s="23"/>
      <c r="D400" s="23"/>
    </row>
    <row r="401" spans="2:4" ht="15">
      <c r="B401" s="23"/>
      <c r="C401" s="23"/>
      <c r="D401" s="23"/>
    </row>
    <row r="402" spans="2:4" ht="15">
      <c r="B402" s="23"/>
      <c r="C402" s="23"/>
      <c r="D402" s="23"/>
    </row>
    <row r="403" spans="2:4" ht="15">
      <c r="B403" s="23"/>
      <c r="C403" s="23"/>
      <c r="D403" s="23"/>
    </row>
    <row r="404" spans="2:4" ht="15">
      <c r="B404" s="23"/>
      <c r="C404" s="23"/>
      <c r="D404" s="23"/>
    </row>
    <row r="405" spans="2:4" ht="15">
      <c r="B405" s="23"/>
      <c r="C405" s="23"/>
      <c r="D405" s="23"/>
    </row>
    <row r="406" spans="2:4" ht="15">
      <c r="B406" s="23"/>
      <c r="C406" s="23"/>
      <c r="D406" s="23"/>
    </row>
    <row r="407" spans="2:4" ht="15">
      <c r="B407" s="23"/>
      <c r="C407" s="23"/>
      <c r="D407" s="23"/>
    </row>
    <row r="408" spans="2:4" ht="15">
      <c r="B408" s="23"/>
      <c r="C408" s="23"/>
      <c r="D408" s="23"/>
    </row>
    <row r="409" spans="2:4" ht="15">
      <c r="B409" s="23"/>
      <c r="C409" s="23"/>
      <c r="D409" s="23"/>
    </row>
    <row r="410" spans="2:4" ht="15">
      <c r="B410" s="23"/>
      <c r="C410" s="23"/>
      <c r="D410" s="23"/>
    </row>
    <row r="411" spans="2:4" ht="15">
      <c r="B411" s="23"/>
      <c r="C411" s="23"/>
      <c r="D411" s="23"/>
    </row>
    <row r="412" spans="2:4" ht="15">
      <c r="B412" s="23"/>
      <c r="C412" s="23"/>
      <c r="D412" s="23"/>
    </row>
    <row r="413" spans="2:4" ht="15">
      <c r="B413" s="23"/>
      <c r="C413" s="23"/>
      <c r="D413" s="23"/>
    </row>
    <row r="414" spans="2:4" ht="15">
      <c r="B414" s="23"/>
      <c r="C414" s="23"/>
      <c r="D414" s="23"/>
    </row>
    <row r="415" spans="2:4" ht="15">
      <c r="B415" s="23"/>
      <c r="C415" s="23"/>
      <c r="D415" s="23"/>
    </row>
    <row r="416" spans="2:4" ht="15">
      <c r="B416" s="23"/>
      <c r="C416" s="23"/>
      <c r="D416" s="23"/>
    </row>
    <row r="417" spans="2:4" ht="15">
      <c r="B417" s="23"/>
      <c r="C417" s="23"/>
      <c r="D417" s="23"/>
    </row>
    <row r="418" spans="2:4" ht="15">
      <c r="B418" s="23"/>
      <c r="C418" s="23"/>
      <c r="D418" s="23"/>
    </row>
    <row r="419" spans="2:4" ht="15">
      <c r="B419" s="23"/>
      <c r="C419" s="23"/>
      <c r="D419" s="23"/>
    </row>
    <row r="420" spans="2:4" ht="15">
      <c r="B420" s="23"/>
      <c r="C420" s="23"/>
      <c r="D420" s="23"/>
    </row>
    <row r="421" spans="2:4" ht="15">
      <c r="B421" s="23"/>
      <c r="C421" s="23"/>
      <c r="D421" s="23"/>
    </row>
    <row r="422" spans="2:4" ht="15">
      <c r="B422" s="23"/>
      <c r="C422" s="23"/>
      <c r="D422" s="23"/>
    </row>
    <row r="423" spans="2:4" ht="15">
      <c r="B423" s="23"/>
      <c r="C423" s="23"/>
      <c r="D423" s="23"/>
    </row>
    <row r="424" spans="2:4" ht="15">
      <c r="B424" s="23"/>
      <c r="C424" s="23"/>
      <c r="D424" s="23"/>
    </row>
    <row r="425" spans="2:4" ht="15">
      <c r="B425" s="23"/>
      <c r="C425" s="23"/>
      <c r="D425" s="23"/>
    </row>
    <row r="426" spans="2:4" ht="15">
      <c r="B426" s="23"/>
      <c r="C426" s="23"/>
      <c r="D426" s="23"/>
    </row>
    <row r="427" spans="2:4" ht="15">
      <c r="B427" s="23"/>
      <c r="C427" s="23"/>
      <c r="D427" s="23"/>
    </row>
    <row r="428" spans="2:4" ht="15">
      <c r="B428" s="23"/>
      <c r="C428" s="23"/>
      <c r="D428" s="23"/>
    </row>
    <row r="429" spans="2:4" ht="15">
      <c r="B429" s="23"/>
      <c r="C429" s="23"/>
      <c r="D429" s="23"/>
    </row>
    <row r="430" spans="2:4" ht="15">
      <c r="B430" s="23"/>
      <c r="C430" s="23"/>
      <c r="D430" s="23"/>
    </row>
    <row r="431" spans="2:4" ht="15">
      <c r="B431" s="23"/>
      <c r="C431" s="23"/>
      <c r="D431" s="23"/>
    </row>
    <row r="432" spans="2:4" ht="15">
      <c r="B432" s="23"/>
      <c r="C432" s="23"/>
      <c r="D432" s="23"/>
    </row>
    <row r="433" spans="2:4" ht="15">
      <c r="B433" s="23"/>
      <c r="C433" s="23"/>
      <c r="D433" s="23"/>
    </row>
    <row r="434" spans="2:4" ht="15">
      <c r="B434" s="23"/>
      <c r="C434" s="23"/>
      <c r="D434" s="23"/>
    </row>
    <row r="435" spans="2:4" ht="15">
      <c r="B435" s="23"/>
      <c r="C435" s="23"/>
      <c r="D435" s="23"/>
    </row>
    <row r="436" spans="2:4" ht="15">
      <c r="B436" s="23"/>
      <c r="C436" s="23"/>
      <c r="D436" s="23"/>
    </row>
    <row r="437" spans="2:4" ht="15">
      <c r="B437" s="23"/>
      <c r="C437" s="23"/>
      <c r="D437" s="23"/>
    </row>
    <row r="438" spans="2:4" ht="15">
      <c r="B438" s="23"/>
      <c r="C438" s="23"/>
      <c r="D438" s="23"/>
    </row>
    <row r="439" spans="2:4" ht="15">
      <c r="B439" s="23"/>
      <c r="C439" s="23"/>
      <c r="D439" s="23"/>
    </row>
    <row r="440" spans="2:4" ht="15">
      <c r="B440" s="23"/>
      <c r="C440" s="23"/>
      <c r="D440" s="23"/>
    </row>
    <row r="441" spans="2:4" ht="15">
      <c r="B441" s="23"/>
      <c r="C441" s="23"/>
      <c r="D441" s="23"/>
    </row>
    <row r="442" spans="2:4" ht="15">
      <c r="B442" s="23"/>
      <c r="C442" s="23"/>
      <c r="D442" s="23"/>
    </row>
    <row r="443" spans="2:4" ht="15">
      <c r="B443" s="23"/>
      <c r="C443" s="23"/>
      <c r="D443" s="23"/>
    </row>
    <row r="444" spans="2:4" ht="15">
      <c r="B444" s="23"/>
      <c r="C444" s="23"/>
      <c r="D444" s="23"/>
    </row>
    <row r="445" spans="2:4" ht="15">
      <c r="B445" s="23"/>
      <c r="C445" s="23"/>
      <c r="D445" s="23"/>
    </row>
    <row r="446" spans="2:4" ht="15">
      <c r="B446" s="23"/>
      <c r="C446" s="23"/>
      <c r="D446" s="23"/>
    </row>
    <row r="447" spans="2:4" ht="15">
      <c r="B447" s="23"/>
      <c r="C447" s="23"/>
      <c r="D447" s="23"/>
    </row>
    <row r="448" spans="2:4" ht="15">
      <c r="B448" s="23"/>
      <c r="C448" s="23"/>
      <c r="D448" s="23"/>
    </row>
    <row r="449" spans="2:4" ht="15">
      <c r="B449" s="23"/>
      <c r="C449" s="23"/>
      <c r="D449" s="23"/>
    </row>
    <row r="450" spans="2:4" ht="15">
      <c r="B450" s="23"/>
      <c r="C450" s="23"/>
      <c r="D450" s="23"/>
    </row>
    <row r="451" spans="2:4" ht="15">
      <c r="B451" s="23"/>
      <c r="C451" s="23"/>
      <c r="D451" s="23"/>
    </row>
    <row r="452" spans="2:4" ht="15">
      <c r="B452" s="23"/>
      <c r="C452" s="23"/>
      <c r="D452" s="23"/>
    </row>
    <row r="453" spans="2:4" ht="15">
      <c r="B453" s="23"/>
      <c r="C453" s="23"/>
      <c r="D453" s="23"/>
    </row>
    <row r="454" spans="2:4" ht="15">
      <c r="B454" s="23"/>
      <c r="C454" s="23"/>
      <c r="D454" s="23"/>
    </row>
    <row r="455" spans="2:4" ht="15">
      <c r="B455" s="23"/>
      <c r="C455" s="23"/>
      <c r="D455" s="23"/>
    </row>
    <row r="456" spans="2:4" ht="15">
      <c r="B456" s="23"/>
      <c r="C456" s="23"/>
      <c r="D456" s="23"/>
    </row>
    <row r="457" spans="2:4" ht="15">
      <c r="B457" s="23"/>
      <c r="C457" s="23"/>
      <c r="D457" s="23"/>
    </row>
    <row r="458" spans="2:4" ht="15">
      <c r="B458" s="23"/>
      <c r="C458" s="23"/>
      <c r="D458" s="23"/>
    </row>
    <row r="459" spans="2:4" ht="15">
      <c r="B459" s="23"/>
      <c r="C459" s="23"/>
      <c r="D459" s="23"/>
    </row>
    <row r="460" spans="2:4" ht="15">
      <c r="B460" s="23"/>
      <c r="C460" s="23"/>
      <c r="D460" s="23"/>
    </row>
    <row r="461" spans="2:4" ht="15">
      <c r="B461" s="23"/>
      <c r="C461" s="23"/>
      <c r="D461" s="23"/>
    </row>
    <row r="462" spans="2:4" ht="15">
      <c r="B462" s="23"/>
      <c r="C462" s="23"/>
      <c r="D462" s="23"/>
    </row>
    <row r="463" spans="2:4" ht="15">
      <c r="B463" s="23"/>
      <c r="C463" s="23"/>
      <c r="D463" s="23"/>
    </row>
    <row r="464" spans="2:4" ht="15">
      <c r="B464" s="23"/>
      <c r="C464" s="23"/>
      <c r="D464" s="23"/>
    </row>
    <row r="465" spans="2:4" ht="15">
      <c r="B465" s="23"/>
      <c r="C465" s="23"/>
      <c r="D465" s="23"/>
    </row>
    <row r="466" spans="2:4" ht="15">
      <c r="B466" s="23"/>
      <c r="C466" s="23"/>
      <c r="D466" s="23"/>
    </row>
    <row r="467" spans="2:4" ht="15">
      <c r="B467" s="23"/>
      <c r="C467" s="23"/>
      <c r="D467" s="23"/>
    </row>
    <row r="468" spans="2:4" ht="15">
      <c r="B468" s="23"/>
      <c r="C468" s="23"/>
      <c r="D468" s="23"/>
    </row>
    <row r="469" spans="2:4" ht="15">
      <c r="B469" s="23"/>
      <c r="C469" s="23"/>
      <c r="D469" s="23"/>
    </row>
    <row r="470" spans="2:4" ht="15">
      <c r="B470" s="23"/>
      <c r="C470" s="23"/>
      <c r="D470" s="23"/>
    </row>
    <row r="471" spans="2:4" ht="15">
      <c r="B471" s="23"/>
      <c r="C471" s="23"/>
      <c r="D471" s="23"/>
    </row>
    <row r="472" spans="2:4" ht="15">
      <c r="B472" s="23"/>
      <c r="C472" s="23"/>
      <c r="D472" s="23"/>
    </row>
    <row r="473" spans="2:4" ht="15">
      <c r="B473" s="23"/>
      <c r="C473" s="23"/>
      <c r="D473" s="23"/>
    </row>
    <row r="474" spans="2:4" ht="15">
      <c r="B474" s="23"/>
      <c r="C474" s="23"/>
      <c r="D474" s="23"/>
    </row>
    <row r="475" spans="2:4" ht="15">
      <c r="B475" s="23"/>
      <c r="C475" s="23"/>
      <c r="D475" s="23"/>
    </row>
    <row r="476" spans="2:4" ht="15">
      <c r="B476" s="23"/>
      <c r="C476" s="23"/>
      <c r="D476" s="23"/>
    </row>
    <row r="477" spans="2:4" ht="15">
      <c r="B477" s="23"/>
      <c r="C477" s="23"/>
      <c r="D477" s="23"/>
    </row>
    <row r="478" spans="2:4" ht="15">
      <c r="B478" s="23"/>
      <c r="C478" s="23"/>
      <c r="D478" s="23"/>
    </row>
    <row r="479" spans="2:4" ht="15">
      <c r="B479" s="23"/>
      <c r="C479" s="23"/>
      <c r="D479" s="23"/>
    </row>
    <row r="480" spans="2:4" ht="15">
      <c r="B480" s="23"/>
      <c r="C480" s="23"/>
      <c r="D480" s="23"/>
    </row>
    <row r="481" spans="2:4" ht="15">
      <c r="B481" s="23"/>
      <c r="C481" s="23"/>
      <c r="D481" s="23"/>
    </row>
    <row r="482" spans="2:4" ht="15">
      <c r="B482" s="23"/>
      <c r="C482" s="23"/>
      <c r="D482" s="23"/>
    </row>
    <row r="483" spans="2:4" ht="15">
      <c r="B483" s="23"/>
      <c r="C483" s="23"/>
      <c r="D483" s="23"/>
    </row>
    <row r="484" spans="2:4" ht="15">
      <c r="B484" s="23"/>
      <c r="C484" s="23"/>
      <c r="D484" s="23"/>
    </row>
    <row r="485" spans="2:4" ht="15">
      <c r="B485" s="23"/>
      <c r="C485" s="23"/>
      <c r="D485" s="23"/>
    </row>
    <row r="486" spans="2:4" ht="15">
      <c r="B486" s="23"/>
      <c r="C486" s="23"/>
      <c r="D486" s="23"/>
    </row>
    <row r="487" spans="2:4" ht="15">
      <c r="B487" s="23"/>
      <c r="C487" s="23"/>
      <c r="D487" s="23"/>
    </row>
    <row r="488" spans="2:4" ht="15">
      <c r="B488" s="23"/>
      <c r="C488" s="23"/>
      <c r="D488" s="23"/>
    </row>
    <row r="489" spans="2:4" ht="15">
      <c r="B489" s="23"/>
      <c r="C489" s="23"/>
      <c r="D489" s="23"/>
    </row>
    <row r="490" spans="2:4" ht="15">
      <c r="B490" s="23"/>
      <c r="C490" s="23"/>
      <c r="D490" s="23"/>
    </row>
    <row r="491" spans="2:4" ht="15">
      <c r="B491" s="23"/>
      <c r="C491" s="23"/>
      <c r="D491" s="23"/>
    </row>
    <row r="492" spans="2:4" ht="15">
      <c r="B492" s="23"/>
      <c r="C492" s="23"/>
      <c r="D492" s="23"/>
    </row>
    <row r="493" spans="2:4" ht="15">
      <c r="B493" s="23"/>
      <c r="C493" s="23"/>
      <c r="D493" s="23"/>
    </row>
    <row r="494" spans="2:4" ht="15">
      <c r="B494" s="23"/>
      <c r="C494" s="23"/>
      <c r="D494" s="23"/>
    </row>
    <row r="495" spans="2:4" ht="15">
      <c r="B495" s="23"/>
      <c r="C495" s="23"/>
      <c r="D495" s="23"/>
    </row>
    <row r="496" spans="2:4" ht="15">
      <c r="B496" s="23"/>
      <c r="C496" s="23"/>
      <c r="D496" s="23"/>
    </row>
    <row r="497" spans="2:4" ht="15">
      <c r="B497" s="23"/>
      <c r="C497" s="23"/>
      <c r="D497" s="23"/>
    </row>
    <row r="498" spans="2:4" ht="15">
      <c r="B498" s="23"/>
      <c r="C498" s="23"/>
      <c r="D498" s="23"/>
    </row>
    <row r="499" spans="2:4" ht="15">
      <c r="B499" s="23"/>
      <c r="C499" s="23"/>
      <c r="D499" s="23"/>
    </row>
    <row r="500" spans="2:4" ht="15">
      <c r="B500" s="23"/>
      <c r="C500" s="23"/>
      <c r="D500" s="23"/>
    </row>
    <row r="501" spans="2:4" ht="15">
      <c r="B501" s="23"/>
      <c r="C501" s="23"/>
      <c r="D501" s="23"/>
    </row>
    <row r="502" spans="2:4" ht="15">
      <c r="B502" s="23"/>
      <c r="C502" s="23"/>
      <c r="D502" s="23"/>
    </row>
    <row r="503" spans="2:4" ht="15">
      <c r="B503" s="23"/>
      <c r="C503" s="23"/>
      <c r="D503" s="23"/>
    </row>
    <row r="504" spans="2:4" ht="15">
      <c r="B504" s="23"/>
      <c r="C504" s="23"/>
      <c r="D504" s="23"/>
    </row>
    <row r="505" spans="2:4" ht="15">
      <c r="B505" s="23"/>
      <c r="C505" s="23"/>
      <c r="D505" s="23"/>
    </row>
    <row r="506" spans="2:4" ht="15">
      <c r="B506" s="23"/>
      <c r="C506" s="23"/>
      <c r="D506" s="23"/>
    </row>
    <row r="507" spans="2:4" ht="15">
      <c r="B507" s="23"/>
      <c r="C507" s="23"/>
      <c r="D507" s="23"/>
    </row>
    <row r="508" spans="2:4" ht="15">
      <c r="B508" s="23"/>
      <c r="C508" s="23"/>
      <c r="D508" s="23"/>
    </row>
    <row r="509" spans="2:4" ht="15">
      <c r="B509" s="23"/>
      <c r="C509" s="23"/>
      <c r="D509" s="23"/>
    </row>
    <row r="510" spans="2:4" ht="15">
      <c r="B510" s="23"/>
      <c r="C510" s="23"/>
      <c r="D510" s="23"/>
    </row>
    <row r="511" spans="2:4" ht="15">
      <c r="B511" s="23"/>
      <c r="C511" s="23"/>
      <c r="D511" s="23"/>
    </row>
    <row r="512" spans="2:4" ht="15">
      <c r="B512" s="23"/>
      <c r="C512" s="23"/>
      <c r="D512" s="23"/>
    </row>
    <row r="513" spans="2:4" ht="15">
      <c r="B513" s="23"/>
      <c r="C513" s="23"/>
      <c r="D513" s="23"/>
    </row>
    <row r="514" spans="2:4" ht="15">
      <c r="B514" s="23"/>
      <c r="C514" s="23"/>
      <c r="D514" s="23"/>
    </row>
    <row r="515" spans="2:4" ht="15">
      <c r="B515" s="23"/>
      <c r="C515" s="23"/>
      <c r="D515" s="23"/>
    </row>
    <row r="516" spans="2:4" ht="15">
      <c r="B516" s="23"/>
      <c r="C516" s="23"/>
      <c r="D516" s="23"/>
    </row>
    <row r="517" spans="2:4" ht="15">
      <c r="B517" s="23"/>
      <c r="C517" s="23"/>
      <c r="D517" s="23"/>
    </row>
    <row r="518" spans="2:4" ht="15">
      <c r="B518" s="23"/>
      <c r="C518" s="23"/>
      <c r="D518" s="23"/>
    </row>
    <row r="519" spans="2:4" ht="15">
      <c r="B519" s="23"/>
      <c r="C519" s="23"/>
      <c r="D519" s="23"/>
    </row>
    <row r="520" spans="2:4" ht="15">
      <c r="B520" s="23"/>
      <c r="C520" s="23"/>
      <c r="D520" s="23"/>
    </row>
    <row r="521" spans="2:4" ht="15">
      <c r="B521" s="23"/>
      <c r="C521" s="23"/>
      <c r="D521" s="23"/>
    </row>
    <row r="522" spans="2:4" ht="15">
      <c r="B522" s="23"/>
      <c r="C522" s="23"/>
      <c r="D522" s="23"/>
    </row>
    <row r="523" spans="2:4" ht="15">
      <c r="B523" s="23"/>
      <c r="C523" s="23"/>
      <c r="D523" s="23"/>
    </row>
    <row r="524" spans="2:4" ht="15">
      <c r="B524" s="23"/>
      <c r="C524" s="23"/>
      <c r="D524" s="23"/>
    </row>
    <row r="525" spans="2:4" ht="15">
      <c r="B525" s="23"/>
      <c r="C525" s="23"/>
      <c r="D525" s="23"/>
    </row>
    <row r="526" spans="2:4" ht="15">
      <c r="B526" s="23"/>
      <c r="C526" s="23"/>
      <c r="D526" s="23"/>
    </row>
    <row r="527" spans="2:4" ht="15">
      <c r="B527" s="23"/>
      <c r="C527" s="23"/>
      <c r="D527" s="23"/>
    </row>
    <row r="528" spans="2:4" ht="15">
      <c r="B528" s="23"/>
      <c r="C528" s="23"/>
      <c r="D528" s="23"/>
    </row>
    <row r="529" spans="2:4" ht="15">
      <c r="B529" s="23"/>
      <c r="C529" s="23"/>
      <c r="D529" s="23"/>
    </row>
    <row r="530" spans="2:4" ht="15">
      <c r="B530" s="23"/>
      <c r="C530" s="23"/>
      <c r="D530" s="23"/>
    </row>
    <row r="531" spans="2:4" ht="15">
      <c r="B531" s="23"/>
      <c r="C531" s="23"/>
      <c r="D531" s="23"/>
    </row>
    <row r="532" spans="2:4" ht="15">
      <c r="B532" s="23"/>
      <c r="C532" s="23"/>
      <c r="D532" s="23"/>
    </row>
    <row r="533" spans="2:4" ht="15">
      <c r="B533" s="23"/>
      <c r="C533" s="23"/>
      <c r="D533" s="23"/>
    </row>
    <row r="534" spans="2:4" ht="15">
      <c r="B534" s="23"/>
      <c r="C534" s="23"/>
      <c r="D534" s="23"/>
    </row>
    <row r="535" spans="2:4" ht="15">
      <c r="B535" s="23"/>
      <c r="C535" s="23"/>
      <c r="D535" s="23"/>
    </row>
    <row r="536" spans="2:4" ht="15">
      <c r="B536" s="23"/>
      <c r="C536" s="23"/>
      <c r="D536" s="23"/>
    </row>
    <row r="537" spans="2:4" ht="15">
      <c r="B537" s="23"/>
      <c r="C537" s="23"/>
      <c r="D537" s="23"/>
    </row>
    <row r="538" spans="2:4" ht="15">
      <c r="B538" s="23"/>
      <c r="C538" s="23"/>
      <c r="D538" s="23"/>
    </row>
    <row r="539" spans="2:4" ht="15">
      <c r="B539" s="23"/>
      <c r="C539" s="23"/>
      <c r="D539" s="23"/>
    </row>
    <row r="540" spans="2:4" ht="15">
      <c r="B540" s="23"/>
      <c r="C540" s="23"/>
      <c r="D540" s="23"/>
    </row>
    <row r="541" spans="2:4" ht="15">
      <c r="B541" s="23"/>
      <c r="C541" s="23"/>
      <c r="D541" s="23"/>
    </row>
    <row r="542" spans="2:4" ht="15">
      <c r="B542" s="23"/>
      <c r="C542" s="23"/>
      <c r="D542" s="23"/>
    </row>
    <row r="543" spans="2:4" ht="15">
      <c r="B543" s="23"/>
      <c r="C543" s="23"/>
      <c r="D543" s="23"/>
    </row>
    <row r="544" spans="2:4" ht="15">
      <c r="B544" s="23"/>
      <c r="C544" s="23"/>
      <c r="D544" s="23"/>
    </row>
    <row r="545" spans="2:4" ht="15">
      <c r="B545" s="23"/>
      <c r="C545" s="23"/>
      <c r="D545" s="23"/>
    </row>
    <row r="546" spans="2:4" ht="15">
      <c r="B546" s="23"/>
      <c r="C546" s="23"/>
      <c r="D546" s="23"/>
    </row>
    <row r="547" spans="2:4" ht="15">
      <c r="B547" s="23"/>
      <c r="C547" s="23"/>
      <c r="D547" s="23"/>
    </row>
    <row r="548" spans="2:4" ht="15">
      <c r="B548" s="23"/>
      <c r="C548" s="23"/>
      <c r="D548" s="23"/>
    </row>
    <row r="549" spans="2:4" ht="15">
      <c r="B549" s="23"/>
      <c r="C549" s="23"/>
      <c r="D549" s="23"/>
    </row>
    <row r="550" spans="2:4" ht="15">
      <c r="B550" s="23"/>
      <c r="C550" s="23"/>
      <c r="D550" s="23"/>
    </row>
    <row r="551" spans="2:4" ht="15">
      <c r="B551" s="23"/>
      <c r="C551" s="23"/>
      <c r="D551" s="23"/>
    </row>
    <row r="552" spans="2:4" ht="15">
      <c r="B552" s="23"/>
      <c r="C552" s="23"/>
      <c r="D552" s="23"/>
    </row>
    <row r="553" spans="2:4" ht="15">
      <c r="B553" s="23"/>
      <c r="C553" s="23"/>
      <c r="D553" s="23"/>
    </row>
    <row r="554" spans="2:4" ht="15">
      <c r="B554" s="23"/>
      <c r="C554" s="23"/>
      <c r="D554" s="23"/>
    </row>
    <row r="555" spans="2:4" ht="15">
      <c r="B555" s="23"/>
      <c r="C555" s="23"/>
      <c r="D555" s="23"/>
    </row>
    <row r="556" spans="2:4" ht="15">
      <c r="B556" s="23"/>
      <c r="C556" s="23"/>
      <c r="D556" s="23"/>
    </row>
    <row r="557" spans="2:4" ht="15">
      <c r="B557" s="23"/>
      <c r="C557" s="23"/>
      <c r="D557" s="23"/>
    </row>
    <row r="558" spans="2:4" ht="15">
      <c r="B558" s="23"/>
      <c r="C558" s="23"/>
      <c r="D558" s="23"/>
    </row>
    <row r="559" spans="2:4" ht="15">
      <c r="B559" s="23"/>
      <c r="C559" s="23"/>
      <c r="D559" s="23"/>
    </row>
    <row r="560" spans="2:4" ht="15">
      <c r="B560" s="23"/>
      <c r="C560" s="23"/>
      <c r="D560" s="23"/>
    </row>
    <row r="561" spans="2:4" ht="15">
      <c r="B561" s="23"/>
      <c r="C561" s="23"/>
      <c r="D561" s="23"/>
    </row>
    <row r="562" spans="2:4" ht="15">
      <c r="B562" s="23"/>
      <c r="C562" s="23"/>
      <c r="D562" s="23"/>
    </row>
    <row r="563" spans="2:4" ht="15">
      <c r="B563" s="23"/>
      <c r="C563" s="23"/>
      <c r="D563" s="23"/>
    </row>
    <row r="564" spans="2:4" ht="15">
      <c r="B564" s="23"/>
      <c r="C564" s="23"/>
      <c r="D564" s="23"/>
    </row>
    <row r="565" spans="2:4" ht="15">
      <c r="B565" s="23"/>
      <c r="C565" s="23"/>
      <c r="D565" s="23"/>
    </row>
    <row r="566" spans="2:4" ht="15">
      <c r="B566" s="23"/>
      <c r="C566" s="23"/>
      <c r="D566" s="23"/>
    </row>
    <row r="567" spans="2:4" ht="15">
      <c r="B567" s="23"/>
      <c r="C567" s="23"/>
      <c r="D567" s="23"/>
    </row>
    <row r="568" spans="2:4" ht="15">
      <c r="B568" s="23"/>
      <c r="C568" s="23"/>
      <c r="D568" s="23"/>
    </row>
    <row r="569" spans="2:4" ht="15">
      <c r="B569" s="23"/>
      <c r="C569" s="23"/>
      <c r="D569" s="23"/>
    </row>
    <row r="570" spans="2:4" ht="15">
      <c r="B570" s="23"/>
      <c r="C570" s="23"/>
      <c r="D570" s="23"/>
    </row>
    <row r="571" spans="2:4" ht="15">
      <c r="B571" s="23"/>
      <c r="C571" s="23"/>
      <c r="D571" s="23"/>
    </row>
    <row r="572" spans="2:4" ht="15">
      <c r="B572" s="23"/>
      <c r="C572" s="23"/>
      <c r="D572" s="23"/>
    </row>
    <row r="573" spans="2:4" ht="15">
      <c r="B573" s="23"/>
      <c r="C573" s="23"/>
      <c r="D573" s="23"/>
    </row>
    <row r="574" spans="2:4" ht="15">
      <c r="B574" s="23"/>
      <c r="C574" s="23"/>
      <c r="D574" s="23"/>
    </row>
    <row r="575" spans="2:4" ht="15">
      <c r="B575" s="23"/>
      <c r="C575" s="23"/>
      <c r="D575" s="23"/>
    </row>
    <row r="576" spans="2:4" ht="15">
      <c r="B576" s="23"/>
      <c r="C576" s="23"/>
      <c r="D576" s="23"/>
    </row>
    <row r="577" spans="2:4" ht="15">
      <c r="B577" s="23"/>
      <c r="C577" s="23"/>
      <c r="D577" s="23"/>
    </row>
    <row r="578" spans="2:4" ht="15">
      <c r="B578" s="23"/>
      <c r="C578" s="23"/>
      <c r="D578" s="23"/>
    </row>
    <row r="579" spans="2:4" ht="15">
      <c r="B579" s="23"/>
      <c r="C579" s="23"/>
      <c r="D579" s="23"/>
    </row>
    <row r="580" spans="2:4" ht="15">
      <c r="B580" s="23"/>
      <c r="C580" s="23"/>
      <c r="D580" s="23"/>
    </row>
    <row r="581" spans="2:4" ht="15">
      <c r="B581" s="23"/>
      <c r="C581" s="23"/>
      <c r="D581" s="23"/>
    </row>
    <row r="582" spans="2:4" ht="15">
      <c r="B582" s="23"/>
      <c r="C582" s="23"/>
      <c r="D582" s="23"/>
    </row>
    <row r="583" spans="2:4" ht="15">
      <c r="B583" s="23"/>
      <c r="C583" s="23"/>
      <c r="D583" s="23"/>
    </row>
    <row r="584" spans="2:4" ht="15">
      <c r="B584" s="23"/>
      <c r="C584" s="23"/>
      <c r="D584" s="23"/>
    </row>
    <row r="585" spans="2:4" ht="15">
      <c r="B585" s="23"/>
      <c r="C585" s="23"/>
      <c r="D585" s="23"/>
    </row>
    <row r="586" spans="2:4" ht="15">
      <c r="B586" s="23"/>
      <c r="C586" s="23"/>
      <c r="D586" s="23"/>
    </row>
    <row r="587" spans="2:4" ht="15">
      <c r="B587" s="23"/>
      <c r="C587" s="23"/>
      <c r="D587" s="23"/>
    </row>
    <row r="588" spans="2:4" ht="15">
      <c r="B588" s="23"/>
      <c r="C588" s="23"/>
      <c r="D588" s="23"/>
    </row>
    <row r="589" spans="2:4" ht="15">
      <c r="B589" s="23"/>
      <c r="C589" s="23"/>
      <c r="D589" s="23"/>
    </row>
    <row r="590" spans="2:4" ht="15">
      <c r="B590" s="23"/>
      <c r="C590" s="23"/>
      <c r="D590" s="23"/>
    </row>
    <row r="591" spans="2:4" ht="15">
      <c r="B591" s="23"/>
      <c r="C591" s="23"/>
      <c r="D591" s="23"/>
    </row>
    <row r="592" spans="2:4" ht="15">
      <c r="B592" s="23"/>
      <c r="C592" s="23"/>
      <c r="D592" s="23"/>
    </row>
    <row r="593" spans="2:4" ht="15">
      <c r="B593" s="23"/>
      <c r="C593" s="23"/>
      <c r="D593" s="23"/>
    </row>
    <row r="594" spans="2:4" ht="15">
      <c r="B594" s="23"/>
      <c r="C594" s="23"/>
      <c r="D594" s="23"/>
    </row>
    <row r="595" spans="2:4" ht="15">
      <c r="B595" s="23"/>
      <c r="C595" s="23"/>
      <c r="D595" s="23"/>
    </row>
    <row r="596" spans="2:4" ht="15">
      <c r="B596" s="23"/>
      <c r="C596" s="23"/>
      <c r="D596" s="23"/>
    </row>
    <row r="597" spans="2:4" ht="15">
      <c r="B597" s="23"/>
      <c r="C597" s="23"/>
      <c r="D597" s="23"/>
    </row>
    <row r="598" spans="2:4" ht="15">
      <c r="B598" s="23"/>
      <c r="C598" s="23"/>
      <c r="D598" s="23"/>
    </row>
    <row r="599" spans="2:4" ht="15">
      <c r="B599" s="23"/>
      <c r="C599" s="23"/>
      <c r="D599" s="23"/>
    </row>
    <row r="600" spans="2:4" ht="15">
      <c r="B600" s="23"/>
      <c r="C600" s="23"/>
      <c r="D600" s="23"/>
    </row>
    <row r="601" spans="2:4" ht="15">
      <c r="B601" s="23"/>
      <c r="C601" s="23"/>
      <c r="D601" s="23"/>
    </row>
    <row r="602" spans="2:4" ht="15">
      <c r="B602" s="23"/>
      <c r="C602" s="23"/>
      <c r="D602" s="23"/>
    </row>
    <row r="603" spans="2:4" ht="15">
      <c r="B603" s="23"/>
      <c r="C603" s="23"/>
      <c r="D603" s="23"/>
    </row>
    <row r="604" spans="2:4" ht="15">
      <c r="B604" s="23"/>
      <c r="C604" s="23"/>
      <c r="D604" s="23"/>
    </row>
    <row r="605" spans="2:4" ht="15">
      <c r="B605" s="23"/>
      <c r="C605" s="23"/>
      <c r="D605" s="23"/>
    </row>
    <row r="606" spans="2:4" ht="15">
      <c r="B606" s="23"/>
      <c r="C606" s="23"/>
      <c r="D606" s="23"/>
    </row>
    <row r="607" spans="2:4" ht="15">
      <c r="B607" s="23"/>
      <c r="C607" s="23"/>
      <c r="D607" s="23"/>
    </row>
    <row r="608" spans="2:4" ht="15">
      <c r="B608" s="23"/>
      <c r="C608" s="23"/>
      <c r="D608" s="23"/>
    </row>
    <row r="609" spans="2:4" ht="15">
      <c r="B609" s="23"/>
      <c r="C609" s="23"/>
      <c r="D609" s="23"/>
    </row>
    <row r="610" spans="2:4" ht="15">
      <c r="B610" s="23"/>
      <c r="C610" s="23"/>
      <c r="D610" s="23"/>
    </row>
    <row r="611" spans="2:4" ht="15">
      <c r="B611" s="23"/>
      <c r="C611" s="23"/>
      <c r="D611" s="23"/>
    </row>
    <row r="612" spans="2:4" ht="15">
      <c r="B612" s="23"/>
      <c r="C612" s="23"/>
      <c r="D612" s="23"/>
    </row>
    <row r="613" spans="2:4" ht="15">
      <c r="B613" s="23"/>
      <c r="C613" s="23"/>
      <c r="D613" s="23"/>
    </row>
    <row r="614" spans="2:4" ht="15">
      <c r="B614" s="23"/>
      <c r="C614" s="23"/>
      <c r="D614" s="23"/>
    </row>
    <row r="615" spans="2:4" ht="15">
      <c r="B615" s="23"/>
      <c r="C615" s="23"/>
      <c r="D615" s="23"/>
    </row>
    <row r="616" spans="2:4" ht="15">
      <c r="B616" s="23"/>
      <c r="C616" s="23"/>
      <c r="D616" s="23"/>
    </row>
    <row r="617" spans="2:4" ht="15">
      <c r="B617" s="23"/>
      <c r="C617" s="23"/>
      <c r="D617" s="23"/>
    </row>
    <row r="618" spans="2:4" ht="15">
      <c r="B618" s="23"/>
      <c r="C618" s="23"/>
      <c r="D618" s="23"/>
    </row>
    <row r="619" spans="2:4" ht="15">
      <c r="B619" s="23"/>
      <c r="C619" s="23"/>
      <c r="D619" s="23"/>
    </row>
    <row r="620" spans="2:4" ht="15">
      <c r="B620" s="23"/>
      <c r="C620" s="23"/>
      <c r="D620" s="23"/>
    </row>
    <row r="621" spans="2:4" ht="15">
      <c r="B621" s="23"/>
      <c r="C621" s="23"/>
      <c r="D621" s="23"/>
    </row>
    <row r="622" spans="2:4" ht="15">
      <c r="B622" s="23"/>
      <c r="C622" s="23"/>
      <c r="D622" s="23"/>
    </row>
    <row r="623" spans="2:4" ht="15">
      <c r="B623" s="23"/>
      <c r="C623" s="23"/>
      <c r="D623" s="23"/>
    </row>
    <row r="624" spans="2:4" ht="15">
      <c r="B624" s="23"/>
      <c r="C624" s="23"/>
      <c r="D624" s="23"/>
    </row>
    <row r="625" spans="2:4" ht="15">
      <c r="B625" s="23"/>
      <c r="C625" s="23"/>
      <c r="D625" s="23"/>
    </row>
    <row r="626" spans="2:4" ht="15">
      <c r="B626" s="23"/>
      <c r="C626" s="23"/>
      <c r="D626" s="23"/>
    </row>
    <row r="627" spans="2:4" ht="15">
      <c r="B627" s="23"/>
      <c r="C627" s="23"/>
      <c r="D627" s="2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7"/>
  <sheetViews>
    <sheetView workbookViewId="0" topLeftCell="A34">
      <selection activeCell="B46" sqref="B46"/>
    </sheetView>
  </sheetViews>
  <sheetFormatPr defaultColWidth="11.5546875" defaultRowHeight="15"/>
  <cols>
    <col min="1" max="52" width="12.77734375" style="0" customWidth="1"/>
    <col min="53" max="16384" width="8.88671875" style="0" customWidth="1"/>
  </cols>
  <sheetData>
    <row r="1" spans="1:7" ht="15">
      <c r="A1" s="18" t="s">
        <v>89</v>
      </c>
      <c r="B1" s="19"/>
      <c r="C1" s="19"/>
      <c r="D1" s="19"/>
      <c r="E1" s="19"/>
      <c r="F1" s="19"/>
      <c r="G1" s="19"/>
    </row>
    <row r="2" spans="1:7" ht="15">
      <c r="A2" s="19"/>
      <c r="B2" s="19"/>
      <c r="C2" s="19"/>
      <c r="D2" s="19"/>
      <c r="E2" s="19"/>
      <c r="F2" s="19"/>
      <c r="G2" s="19"/>
    </row>
    <row r="3" spans="1:7" ht="15">
      <c r="A3" s="20" t="s">
        <v>83</v>
      </c>
      <c r="B3" s="20"/>
      <c r="C3" s="20"/>
      <c r="D3" s="20"/>
      <c r="E3" s="20"/>
      <c r="F3" s="20"/>
      <c r="G3" s="20"/>
    </row>
    <row r="4" spans="1:7" ht="15">
      <c r="A4" s="20"/>
      <c r="B4" s="20"/>
      <c r="C4" s="20"/>
      <c r="D4" s="20"/>
      <c r="E4" s="20"/>
      <c r="F4" s="20"/>
      <c r="G4" s="20"/>
    </row>
    <row r="5" spans="1:7" ht="15">
      <c r="A5" s="20"/>
      <c r="B5" s="20"/>
      <c r="C5" s="20"/>
      <c r="D5" s="20"/>
      <c r="E5" s="20"/>
      <c r="F5" s="20"/>
      <c r="G5" s="20"/>
    </row>
    <row r="7" spans="1:12" ht="45" customHeight="1">
      <c r="A7" s="32" t="s">
        <v>36</v>
      </c>
      <c r="B7" s="31">
        <v>20</v>
      </c>
      <c r="C7" s="31">
        <v>30</v>
      </c>
      <c r="D7" s="31">
        <v>40</v>
      </c>
      <c r="E7" s="31">
        <v>50</v>
      </c>
      <c r="F7" s="31">
        <v>60</v>
      </c>
      <c r="G7" s="31">
        <v>70</v>
      </c>
      <c r="H7" s="31" t="s">
        <v>33</v>
      </c>
      <c r="I7" t="s">
        <v>143</v>
      </c>
      <c r="L7" t="s">
        <v>144</v>
      </c>
    </row>
    <row r="8" spans="1:14" ht="15.75">
      <c r="A8" s="29">
        <v>1740</v>
      </c>
      <c r="B8" s="24"/>
      <c r="C8" s="24"/>
      <c r="D8" s="24"/>
      <c r="E8" s="24">
        <f>K9</f>
        <v>6334.317</v>
      </c>
      <c r="F8" s="24">
        <f>K10</f>
        <v>4578.748</v>
      </c>
      <c r="G8" s="24">
        <f>K11</f>
        <v>7922.938</v>
      </c>
      <c r="H8" s="24">
        <f>K12</f>
        <v>13003.87</v>
      </c>
      <c r="I8" t="s">
        <v>86</v>
      </c>
      <c r="J8" t="s">
        <v>88</v>
      </c>
      <c r="K8" t="s">
        <v>87</v>
      </c>
      <c r="L8" t="s">
        <v>86</v>
      </c>
      <c r="M8" t="s">
        <v>88</v>
      </c>
      <c r="N8" t="s">
        <v>146</v>
      </c>
    </row>
    <row r="9" spans="1:14" ht="15.75">
      <c r="A9" s="30">
        <v>1750</v>
      </c>
      <c r="B9" s="28"/>
      <c r="C9" s="28"/>
      <c r="D9" s="24">
        <f>K13</f>
        <v>8595.541</v>
      </c>
      <c r="E9" s="24">
        <f>K14</f>
        <v>9583.466</v>
      </c>
      <c r="F9" s="24">
        <f>K15</f>
        <v>10195.78</v>
      </c>
      <c r="G9" s="24">
        <f>K16</f>
        <v>10025.3</v>
      </c>
      <c r="H9" s="24">
        <f>K17</f>
        <v>18535.96</v>
      </c>
      <c r="I9">
        <v>50</v>
      </c>
      <c r="J9">
        <v>1740</v>
      </c>
      <c r="K9">
        <v>6334.317</v>
      </c>
      <c r="L9">
        <v>50</v>
      </c>
      <c r="M9">
        <v>1740</v>
      </c>
      <c r="N9">
        <v>0.4086956</v>
      </c>
    </row>
    <row r="10" spans="1:14" ht="15.75">
      <c r="A10" s="30">
        <v>1760</v>
      </c>
      <c r="B10" s="28"/>
      <c r="C10" s="24">
        <f>K18</f>
        <v>5813.417</v>
      </c>
      <c r="D10" s="24">
        <f>K19</f>
        <v>5058.878</v>
      </c>
      <c r="E10" s="24">
        <f>K20</f>
        <v>11980.63</v>
      </c>
      <c r="F10" s="24">
        <f>K21</f>
        <v>11466.29</v>
      </c>
      <c r="G10" s="24">
        <f>K22</f>
        <v>14597.55</v>
      </c>
      <c r="H10" s="24">
        <f>K23</f>
        <v>35558.55</v>
      </c>
      <c r="I10">
        <v>60</v>
      </c>
      <c r="J10">
        <v>1740</v>
      </c>
      <c r="K10">
        <v>4578.748</v>
      </c>
      <c r="L10">
        <v>60</v>
      </c>
      <c r="M10">
        <v>1740</v>
      </c>
      <c r="N10">
        <v>0.3246092</v>
      </c>
    </row>
    <row r="11" spans="1:14" ht="15.75">
      <c r="A11" s="29">
        <v>1770</v>
      </c>
      <c r="B11" s="24">
        <f>K24</f>
        <v>424.351</v>
      </c>
      <c r="C11" s="24">
        <f>K25</f>
        <v>3185.265</v>
      </c>
      <c r="D11" s="24">
        <f>K26</f>
        <v>5689.3</v>
      </c>
      <c r="E11" s="24">
        <f>K27</f>
        <v>9237.831</v>
      </c>
      <c r="F11" s="24">
        <f>K28</f>
        <v>12274.02</v>
      </c>
      <c r="G11" s="24">
        <f>K29</f>
        <v>31653.31</v>
      </c>
      <c r="H11" s="24">
        <f>K30</f>
        <v>62223.15</v>
      </c>
      <c r="I11">
        <v>70</v>
      </c>
      <c r="J11">
        <v>1740</v>
      </c>
      <c r="K11">
        <v>7922.938</v>
      </c>
      <c r="L11">
        <v>70</v>
      </c>
      <c r="M11">
        <v>1740</v>
      </c>
      <c r="N11">
        <v>0.3638254</v>
      </c>
    </row>
    <row r="12" spans="1:14" ht="15.75">
      <c r="A12" s="29">
        <v>1780</v>
      </c>
      <c r="B12" s="24">
        <f>K31</f>
        <v>939.337</v>
      </c>
      <c r="C12" s="24">
        <f>K32</f>
        <v>4066.375</v>
      </c>
      <c r="D12" s="24">
        <f>K33</f>
        <v>6471.164</v>
      </c>
      <c r="E12" s="24">
        <f>K34</f>
        <v>10524.48</v>
      </c>
      <c r="F12" s="24">
        <f>K35</f>
        <v>23031.61</v>
      </c>
      <c r="G12" s="24">
        <f>K36</f>
        <v>25981.99</v>
      </c>
      <c r="H12" s="24">
        <f>K37</f>
        <v>38225.49</v>
      </c>
      <c r="I12">
        <v>80</v>
      </c>
      <c r="J12">
        <v>1740</v>
      </c>
      <c r="K12">
        <v>13003.87</v>
      </c>
      <c r="L12">
        <v>80</v>
      </c>
      <c r="M12">
        <v>1740</v>
      </c>
      <c r="N12">
        <v>0.3941758</v>
      </c>
    </row>
    <row r="13" spans="1:14" ht="15.75">
      <c r="A13" s="29">
        <v>1790</v>
      </c>
      <c r="B13" s="24">
        <f>K38</f>
        <v>2135.666</v>
      </c>
      <c r="C13" s="24">
        <f>K39</f>
        <v>4956.625</v>
      </c>
      <c r="D13" s="24">
        <f>K40</f>
        <v>6749.781</v>
      </c>
      <c r="E13" s="24">
        <f>K41</f>
        <v>15042.57</v>
      </c>
      <c r="F13" s="24">
        <f>K42</f>
        <v>27085.59</v>
      </c>
      <c r="G13" s="24">
        <f>K43</f>
        <v>46852.99</v>
      </c>
      <c r="H13" s="24">
        <f>K44</f>
        <v>131437.8</v>
      </c>
      <c r="I13">
        <v>40</v>
      </c>
      <c r="J13">
        <v>1750</v>
      </c>
      <c r="K13">
        <v>8595.541</v>
      </c>
      <c r="L13">
        <v>40</v>
      </c>
      <c r="M13">
        <v>1750</v>
      </c>
      <c r="N13">
        <v>0.4336735</v>
      </c>
    </row>
    <row r="14" spans="1:14" ht="15.75">
      <c r="A14" s="29">
        <v>1800</v>
      </c>
      <c r="B14" s="24">
        <f>K45</f>
        <v>2308.827</v>
      </c>
      <c r="C14" s="24">
        <f>K46</f>
        <v>4597.031</v>
      </c>
      <c r="D14" s="24">
        <f>K47</f>
        <v>7821.122</v>
      </c>
      <c r="E14" s="24">
        <f>K48</f>
        <v>18926.66</v>
      </c>
      <c r="F14" s="24">
        <f>K49</f>
        <v>27487.44</v>
      </c>
      <c r="G14" s="24">
        <f>K50</f>
        <v>58637.31</v>
      </c>
      <c r="H14" s="24">
        <f>K51</f>
        <v>111053.5</v>
      </c>
      <c r="I14">
        <v>50</v>
      </c>
      <c r="J14">
        <v>1750</v>
      </c>
      <c r="K14">
        <v>9583.466</v>
      </c>
      <c r="L14">
        <v>50</v>
      </c>
      <c r="M14">
        <v>1750</v>
      </c>
      <c r="N14">
        <v>0.4100946</v>
      </c>
    </row>
    <row r="15" spans="1:14" ht="15.75">
      <c r="A15" s="29">
        <v>1810</v>
      </c>
      <c r="B15" s="24">
        <f>K52</f>
        <v>1712.84</v>
      </c>
      <c r="C15" s="24">
        <f>K53</f>
        <v>4110.435</v>
      </c>
      <c r="D15" s="24">
        <f>K54</f>
        <v>9718.889</v>
      </c>
      <c r="E15" s="24">
        <f>K55</f>
        <v>17799.07</v>
      </c>
      <c r="F15" s="24">
        <f>K56</f>
        <v>44910.91</v>
      </c>
      <c r="G15" s="24">
        <f>K57</f>
        <v>80545.77</v>
      </c>
      <c r="H15" s="24">
        <f>K58</f>
        <v>136360.4</v>
      </c>
      <c r="I15">
        <v>60</v>
      </c>
      <c r="J15">
        <v>1750</v>
      </c>
      <c r="K15">
        <v>10195.78</v>
      </c>
      <c r="L15">
        <v>60</v>
      </c>
      <c r="M15">
        <v>1750</v>
      </c>
      <c r="N15">
        <v>0.3509508</v>
      </c>
    </row>
    <row r="16" spans="1:14" ht="15.75">
      <c r="A16" s="29">
        <v>1820</v>
      </c>
      <c r="B16" s="24">
        <f>K59</f>
        <v>2125.299</v>
      </c>
      <c r="C16" s="24">
        <f>K60</f>
        <v>4897.139</v>
      </c>
      <c r="D16" s="24">
        <f>K61</f>
        <v>9039.563</v>
      </c>
      <c r="E16" s="24">
        <f>K62</f>
        <v>18510.2</v>
      </c>
      <c r="F16" s="24">
        <f>K63</f>
        <v>41612.31</v>
      </c>
      <c r="G16" s="24">
        <f>K64</f>
        <v>80767.37</v>
      </c>
      <c r="H16" s="24">
        <f>K65</f>
        <v>112364.5</v>
      </c>
      <c r="I16">
        <v>70</v>
      </c>
      <c r="J16">
        <v>1750</v>
      </c>
      <c r="K16">
        <v>10025.3</v>
      </c>
      <c r="L16">
        <v>70</v>
      </c>
      <c r="M16">
        <v>1750</v>
      </c>
      <c r="N16">
        <v>0.3093555</v>
      </c>
    </row>
    <row r="17" spans="1:14" ht="15.75">
      <c r="A17" s="29">
        <v>1830</v>
      </c>
      <c r="B17" s="24">
        <f>K66</f>
        <v>2313.354</v>
      </c>
      <c r="C17" s="24">
        <f>K67</f>
        <v>5240.53</v>
      </c>
      <c r="D17" s="24">
        <f>K68</f>
        <v>12683.17</v>
      </c>
      <c r="E17" s="24">
        <f>K69</f>
        <v>27036.04</v>
      </c>
      <c r="F17" s="24">
        <f>K70</f>
        <v>71393.89</v>
      </c>
      <c r="G17" s="24">
        <f>K71</f>
        <v>73650.7</v>
      </c>
      <c r="H17" s="24">
        <f>K72</f>
        <v>68570.66</v>
      </c>
      <c r="I17">
        <v>80</v>
      </c>
      <c r="J17">
        <v>1750</v>
      </c>
      <c r="K17">
        <v>18535.96</v>
      </c>
      <c r="L17">
        <v>80</v>
      </c>
      <c r="M17">
        <v>1750</v>
      </c>
      <c r="N17">
        <v>0.444021</v>
      </c>
    </row>
    <row r="18" spans="1:14" ht="15.75">
      <c r="A18" s="29">
        <v>1840</v>
      </c>
      <c r="B18" s="24">
        <f>K73</f>
        <v>3776.749</v>
      </c>
      <c r="C18" s="24">
        <f>K74</f>
        <v>9416.555</v>
      </c>
      <c r="D18" s="24">
        <f>K75</f>
        <v>12750.58</v>
      </c>
      <c r="E18" s="24">
        <f>K76</f>
        <v>36989.96</v>
      </c>
      <c r="F18" s="24">
        <f>K77</f>
        <v>53563.14</v>
      </c>
      <c r="G18" s="24">
        <f>K78</f>
        <v>70189.16</v>
      </c>
      <c r="H18" s="28"/>
      <c r="I18">
        <v>30</v>
      </c>
      <c r="J18">
        <v>1760</v>
      </c>
      <c r="K18">
        <v>5813.417</v>
      </c>
      <c r="L18">
        <v>30</v>
      </c>
      <c r="M18">
        <v>1760</v>
      </c>
      <c r="N18">
        <v>0.392638</v>
      </c>
    </row>
    <row r="19" spans="1:14" ht="15.75">
      <c r="A19" s="29">
        <v>1850</v>
      </c>
      <c r="B19" s="24">
        <f>K79</f>
        <v>4180.223</v>
      </c>
      <c r="C19" s="24">
        <f>K80</f>
        <v>4728.28</v>
      </c>
      <c r="D19" s="24">
        <f>K81</f>
        <v>14981.05</v>
      </c>
      <c r="E19" s="24">
        <f>K82</f>
        <v>29545.78</v>
      </c>
      <c r="F19" s="24">
        <f>K83</f>
        <v>61665.39</v>
      </c>
      <c r="G19" s="28"/>
      <c r="H19" s="28"/>
      <c r="I19">
        <v>40</v>
      </c>
      <c r="J19">
        <v>1760</v>
      </c>
      <c r="K19">
        <v>5058.878</v>
      </c>
      <c r="L19">
        <v>40</v>
      </c>
      <c r="M19">
        <v>1760</v>
      </c>
      <c r="N19">
        <v>0.3793525</v>
      </c>
    </row>
    <row r="20" spans="1:14" ht="15.75">
      <c r="A20" s="29">
        <v>1860</v>
      </c>
      <c r="B20" s="24">
        <f>K84</f>
        <v>4347.441</v>
      </c>
      <c r="C20" s="24">
        <f>K85</f>
        <v>6090.595</v>
      </c>
      <c r="D20" s="24">
        <f>K86</f>
        <v>16488.89</v>
      </c>
      <c r="E20" s="24">
        <f>K87</f>
        <v>16976.01</v>
      </c>
      <c r="F20" s="28"/>
      <c r="G20" s="28"/>
      <c r="H20" s="28"/>
      <c r="I20">
        <v>50</v>
      </c>
      <c r="J20">
        <v>1760</v>
      </c>
      <c r="K20">
        <v>11980.63</v>
      </c>
      <c r="L20">
        <v>50</v>
      </c>
      <c r="M20">
        <v>1760</v>
      </c>
      <c r="N20">
        <v>0.3363416</v>
      </c>
    </row>
    <row r="21" spans="1:14" ht="15.75">
      <c r="A21" s="29">
        <v>1870</v>
      </c>
      <c r="B21" s="24">
        <f>K88</f>
        <v>5951.452</v>
      </c>
      <c r="C21" s="24">
        <f>K89</f>
        <v>6809.029</v>
      </c>
      <c r="D21" s="24">
        <f>K90</f>
        <v>6205.622</v>
      </c>
      <c r="E21" s="28"/>
      <c r="F21" s="28"/>
      <c r="G21" s="28"/>
      <c r="H21" s="28"/>
      <c r="I21">
        <v>60</v>
      </c>
      <c r="J21">
        <v>1760</v>
      </c>
      <c r="K21">
        <v>11466.29</v>
      </c>
      <c r="L21">
        <v>60</v>
      </c>
      <c r="M21">
        <v>1760</v>
      </c>
      <c r="N21">
        <v>0.2849906</v>
      </c>
    </row>
    <row r="22" spans="9:14" ht="15">
      <c r="I22">
        <v>70</v>
      </c>
      <c r="J22">
        <v>1760</v>
      </c>
      <c r="K22">
        <v>14597.55</v>
      </c>
      <c r="L22">
        <v>70</v>
      </c>
      <c r="M22">
        <v>1760</v>
      </c>
      <c r="N22">
        <v>0.317058</v>
      </c>
    </row>
    <row r="23" spans="1:14" ht="30">
      <c r="A23" s="32" t="s">
        <v>36</v>
      </c>
      <c r="B23" s="31">
        <v>20</v>
      </c>
      <c r="C23" s="31">
        <v>30</v>
      </c>
      <c r="D23" s="31">
        <v>40</v>
      </c>
      <c r="E23" s="31">
        <v>50</v>
      </c>
      <c r="F23" s="31">
        <v>60</v>
      </c>
      <c r="G23" s="31">
        <v>70</v>
      </c>
      <c r="H23" s="31" t="s">
        <v>33</v>
      </c>
      <c r="I23">
        <v>80</v>
      </c>
      <c r="J23">
        <v>1760</v>
      </c>
      <c r="K23">
        <v>35558.55</v>
      </c>
      <c r="L23">
        <v>80</v>
      </c>
      <c r="M23">
        <v>1760</v>
      </c>
      <c r="N23">
        <v>0.4814159</v>
      </c>
    </row>
    <row r="24" spans="1:14" ht="15.75">
      <c r="A24" s="29">
        <v>1740</v>
      </c>
      <c r="B24" s="24"/>
      <c r="C24" s="24"/>
      <c r="D24" s="24"/>
      <c r="E24" s="24">
        <f aca="true" t="shared" si="0" ref="E24:H33">100*E8/$E8</f>
        <v>99.99999999999999</v>
      </c>
      <c r="F24" s="24">
        <f t="shared" si="0"/>
        <v>72.28479408277165</v>
      </c>
      <c r="G24" s="24">
        <f t="shared" si="0"/>
        <v>125.07959421670877</v>
      </c>
      <c r="H24" s="24">
        <f t="shared" si="0"/>
        <v>205.29237801013116</v>
      </c>
      <c r="I24">
        <v>20</v>
      </c>
      <c r="J24">
        <v>1770</v>
      </c>
      <c r="K24">
        <v>424.351</v>
      </c>
      <c r="L24">
        <v>20</v>
      </c>
      <c r="M24">
        <v>1770</v>
      </c>
      <c r="N24">
        <v>0.0625</v>
      </c>
    </row>
    <row r="25" spans="1:14" ht="15.75">
      <c r="A25" s="30">
        <v>1750</v>
      </c>
      <c r="B25" s="24"/>
      <c r="C25" s="24"/>
      <c r="D25" s="24">
        <f aca="true" t="shared" si="1" ref="D25:D36">100*D9/$E9</f>
        <v>89.69136009873671</v>
      </c>
      <c r="E25" s="24">
        <f t="shared" si="0"/>
        <v>100</v>
      </c>
      <c r="F25" s="24">
        <f t="shared" si="0"/>
        <v>106.38927502847092</v>
      </c>
      <c r="G25" s="24">
        <f t="shared" si="0"/>
        <v>104.61037791546397</v>
      </c>
      <c r="H25" s="24">
        <f t="shared" si="0"/>
        <v>193.4160354927956</v>
      </c>
      <c r="I25">
        <v>30</v>
      </c>
      <c r="J25">
        <v>1770</v>
      </c>
      <c r="K25">
        <v>3185.265</v>
      </c>
      <c r="L25">
        <v>30</v>
      </c>
      <c r="M25">
        <v>1770</v>
      </c>
      <c r="N25">
        <v>0.2513158</v>
      </c>
    </row>
    <row r="26" spans="1:14" ht="15.75">
      <c r="A26" s="30">
        <v>1760</v>
      </c>
      <c r="B26" s="24"/>
      <c r="C26" s="24">
        <f aca="true" t="shared" si="2" ref="C26:C36">100*C10/$E10</f>
        <v>48.523466629050404</v>
      </c>
      <c r="D26" s="24">
        <f t="shared" si="1"/>
        <v>42.22547562189968</v>
      </c>
      <c r="E26" s="24">
        <f t="shared" si="0"/>
        <v>100</v>
      </c>
      <c r="F26" s="24">
        <f t="shared" si="0"/>
        <v>95.70690356016337</v>
      </c>
      <c r="G26" s="24">
        <f t="shared" si="0"/>
        <v>121.84292478776159</v>
      </c>
      <c r="H26" s="24">
        <f t="shared" si="0"/>
        <v>296.8003352077479</v>
      </c>
      <c r="I26">
        <v>40</v>
      </c>
      <c r="J26">
        <v>1770</v>
      </c>
      <c r="K26">
        <v>5689.3</v>
      </c>
      <c r="L26">
        <v>40</v>
      </c>
      <c r="M26">
        <v>1770</v>
      </c>
      <c r="N26">
        <v>0.2956922</v>
      </c>
    </row>
    <row r="27" spans="1:14" ht="15.75">
      <c r="A27" s="29">
        <v>1770</v>
      </c>
      <c r="B27" s="24">
        <f aca="true" t="shared" si="3" ref="B27:B36">100*B11/$E11</f>
        <v>4.593621597970346</v>
      </c>
      <c r="C27" s="24">
        <f t="shared" si="2"/>
        <v>34.48065893389909</v>
      </c>
      <c r="D27" s="24">
        <f t="shared" si="1"/>
        <v>61.586967763320196</v>
      </c>
      <c r="E27" s="24">
        <f t="shared" si="0"/>
        <v>100</v>
      </c>
      <c r="F27" s="24">
        <f t="shared" si="0"/>
        <v>132.8669034971521</v>
      </c>
      <c r="G27" s="24">
        <f t="shared" si="0"/>
        <v>342.6487234936426</v>
      </c>
      <c r="H27" s="24">
        <f t="shared" si="0"/>
        <v>673.5688280073537</v>
      </c>
      <c r="I27">
        <v>50</v>
      </c>
      <c r="J27">
        <v>1770</v>
      </c>
      <c r="K27">
        <v>9237.831</v>
      </c>
      <c r="L27">
        <v>50</v>
      </c>
      <c r="M27">
        <v>1770</v>
      </c>
      <c r="N27">
        <v>0.2650549</v>
      </c>
    </row>
    <row r="28" spans="1:14" ht="15.75">
      <c r="A28" s="29">
        <v>1780</v>
      </c>
      <c r="B28" s="24">
        <f t="shared" si="3"/>
        <v>8.925258065006537</v>
      </c>
      <c r="C28" s="24">
        <f t="shared" si="2"/>
        <v>38.63730084526742</v>
      </c>
      <c r="D28" s="24">
        <f t="shared" si="1"/>
        <v>61.486781294657796</v>
      </c>
      <c r="E28" s="24">
        <f t="shared" si="0"/>
        <v>100</v>
      </c>
      <c r="F28" s="24">
        <f t="shared" si="0"/>
        <v>218.83846042749857</v>
      </c>
      <c r="G28" s="24">
        <f t="shared" si="0"/>
        <v>246.87195946973154</v>
      </c>
      <c r="H28" s="24">
        <f t="shared" si="0"/>
        <v>363.20549803885797</v>
      </c>
      <c r="I28">
        <v>60</v>
      </c>
      <c r="J28">
        <v>1770</v>
      </c>
      <c r="K28">
        <v>12274.02</v>
      </c>
      <c r="L28">
        <v>60</v>
      </c>
      <c r="M28">
        <v>1770</v>
      </c>
      <c r="N28">
        <v>0.2946581</v>
      </c>
    </row>
    <row r="29" spans="1:14" ht="15.75">
      <c r="A29" s="29">
        <v>1790</v>
      </c>
      <c r="B29" s="24">
        <f t="shared" si="3"/>
        <v>14.197480882588549</v>
      </c>
      <c r="C29" s="24">
        <f t="shared" si="2"/>
        <v>32.95065271426359</v>
      </c>
      <c r="D29" s="24">
        <f t="shared" si="1"/>
        <v>44.87119554703751</v>
      </c>
      <c r="E29" s="24">
        <f t="shared" si="0"/>
        <v>100</v>
      </c>
      <c r="F29" s="24">
        <f t="shared" si="0"/>
        <v>180.0595908810795</v>
      </c>
      <c r="G29" s="24">
        <f t="shared" si="0"/>
        <v>311.4693167457423</v>
      </c>
      <c r="H29" s="24">
        <f t="shared" si="0"/>
        <v>873.7722343987762</v>
      </c>
      <c r="I29">
        <v>70</v>
      </c>
      <c r="J29">
        <v>1770</v>
      </c>
      <c r="K29">
        <v>31653.31</v>
      </c>
      <c r="L29">
        <v>70</v>
      </c>
      <c r="M29">
        <v>1770</v>
      </c>
      <c r="N29">
        <v>0.3664393</v>
      </c>
    </row>
    <row r="30" spans="1:14" ht="15.75">
      <c r="A30" s="29">
        <v>1800</v>
      </c>
      <c r="B30" s="24">
        <f t="shared" si="3"/>
        <v>12.198808453261167</v>
      </c>
      <c r="C30" s="24">
        <f t="shared" si="2"/>
        <v>24.288654205232195</v>
      </c>
      <c r="D30" s="24">
        <f t="shared" si="1"/>
        <v>41.323307968759416</v>
      </c>
      <c r="E30" s="24">
        <f t="shared" si="0"/>
        <v>100</v>
      </c>
      <c r="F30" s="24">
        <f t="shared" si="0"/>
        <v>145.2313297750369</v>
      </c>
      <c r="G30" s="24">
        <f t="shared" si="0"/>
        <v>309.81330039214527</v>
      </c>
      <c r="H30" s="24">
        <f t="shared" si="0"/>
        <v>586.7569872338806</v>
      </c>
      <c r="I30">
        <v>80</v>
      </c>
      <c r="J30">
        <v>1770</v>
      </c>
      <c r="K30">
        <v>62223.15</v>
      </c>
      <c r="L30">
        <v>80</v>
      </c>
      <c r="M30">
        <v>1770</v>
      </c>
      <c r="N30">
        <v>0.4711601</v>
      </c>
    </row>
    <row r="31" spans="1:14" ht="15.75">
      <c r="A31" s="29">
        <v>1810</v>
      </c>
      <c r="B31" s="24">
        <f t="shared" si="3"/>
        <v>9.623199414351424</v>
      </c>
      <c r="C31" s="24">
        <f t="shared" si="2"/>
        <v>23.093538033166904</v>
      </c>
      <c r="D31" s="24">
        <f t="shared" si="1"/>
        <v>54.603352871807346</v>
      </c>
      <c r="E31" s="24">
        <f t="shared" si="0"/>
        <v>100</v>
      </c>
      <c r="F31" s="24">
        <f t="shared" si="0"/>
        <v>252.32166624435996</v>
      </c>
      <c r="G31" s="24">
        <f t="shared" si="0"/>
        <v>452.52796915793914</v>
      </c>
      <c r="H31" s="24">
        <f t="shared" si="0"/>
        <v>766.1096900006573</v>
      </c>
      <c r="I31">
        <v>20</v>
      </c>
      <c r="J31">
        <v>1780</v>
      </c>
      <c r="K31">
        <v>939.337</v>
      </c>
      <c r="L31">
        <v>20</v>
      </c>
      <c r="M31">
        <v>1780</v>
      </c>
      <c r="N31">
        <v>0.1053384</v>
      </c>
    </row>
    <row r="32" spans="1:14" ht="15.75">
      <c r="A32" s="29">
        <v>1820</v>
      </c>
      <c r="B32" s="24">
        <f t="shared" si="3"/>
        <v>11.481772212077665</v>
      </c>
      <c r="C32" s="24">
        <f t="shared" si="2"/>
        <v>26.456434830525872</v>
      </c>
      <c r="D32" s="24">
        <f t="shared" si="1"/>
        <v>48.835577141251854</v>
      </c>
      <c r="E32" s="24">
        <f t="shared" si="0"/>
        <v>100</v>
      </c>
      <c r="F32" s="24">
        <f t="shared" si="0"/>
        <v>224.80745750991343</v>
      </c>
      <c r="G32" s="24">
        <f t="shared" si="0"/>
        <v>436.33980183898603</v>
      </c>
      <c r="H32" s="24">
        <f t="shared" si="0"/>
        <v>607.040982809478</v>
      </c>
      <c r="I32">
        <v>30</v>
      </c>
      <c r="J32">
        <v>1780</v>
      </c>
      <c r="K32">
        <v>4066.375</v>
      </c>
      <c r="L32">
        <v>30</v>
      </c>
      <c r="M32">
        <v>1780</v>
      </c>
      <c r="N32">
        <v>0.2669456</v>
      </c>
    </row>
    <row r="33" spans="1:14" ht="15.75">
      <c r="A33" s="29">
        <v>1830</v>
      </c>
      <c r="B33" s="24">
        <f t="shared" si="3"/>
        <v>8.556556359585205</v>
      </c>
      <c r="C33" s="24">
        <f t="shared" si="2"/>
        <v>19.3834969914233</v>
      </c>
      <c r="D33" s="24">
        <f t="shared" si="1"/>
        <v>46.91208475797491</v>
      </c>
      <c r="E33" s="24">
        <f t="shared" si="0"/>
        <v>100</v>
      </c>
      <c r="F33" s="24">
        <f t="shared" si="0"/>
        <v>264.0693311594449</v>
      </c>
      <c r="G33" s="24">
        <f t="shared" si="0"/>
        <v>272.41674446405614</v>
      </c>
      <c r="H33" s="24">
        <f t="shared" si="0"/>
        <v>253.62686251388885</v>
      </c>
      <c r="I33">
        <v>40</v>
      </c>
      <c r="J33">
        <v>1780</v>
      </c>
      <c r="K33">
        <v>6471.164</v>
      </c>
      <c r="L33">
        <v>40</v>
      </c>
      <c r="M33">
        <v>1780</v>
      </c>
      <c r="N33">
        <v>0.2571227</v>
      </c>
    </row>
    <row r="34" spans="1:14" ht="15.75">
      <c r="A34" s="29">
        <v>1840</v>
      </c>
      <c r="B34" s="24">
        <f t="shared" si="3"/>
        <v>10.210200281373648</v>
      </c>
      <c r="C34" s="24">
        <f t="shared" si="2"/>
        <v>25.45705645531923</v>
      </c>
      <c r="D34" s="24">
        <f t="shared" si="1"/>
        <v>34.470380611387526</v>
      </c>
      <c r="E34" s="24">
        <f>100*E18/$E18</f>
        <v>100</v>
      </c>
      <c r="F34" s="24">
        <f>100*F18/$E18</f>
        <v>144.8045361498093</v>
      </c>
      <c r="G34" s="24">
        <f>100*G18/$E18</f>
        <v>189.75192187285415</v>
      </c>
      <c r="H34" s="24"/>
      <c r="I34">
        <v>50</v>
      </c>
      <c r="J34">
        <v>1780</v>
      </c>
      <c r="K34">
        <v>10524.48</v>
      </c>
      <c r="L34">
        <v>50</v>
      </c>
      <c r="M34">
        <v>1780</v>
      </c>
      <c r="N34">
        <v>0.2871921</v>
      </c>
    </row>
    <row r="35" spans="1:14" ht="15.75">
      <c r="A35" s="29">
        <v>1850</v>
      </c>
      <c r="B35" s="24">
        <f t="shared" si="3"/>
        <v>14.14829122805355</v>
      </c>
      <c r="C35" s="24">
        <f t="shared" si="2"/>
        <v>16.00323294900321</v>
      </c>
      <c r="D35" s="24">
        <f t="shared" si="1"/>
        <v>50.704533777751</v>
      </c>
      <c r="E35" s="24">
        <f>100*E19/$E19</f>
        <v>100</v>
      </c>
      <c r="F35" s="24">
        <f>100*F19/$E19</f>
        <v>208.71132865674895</v>
      </c>
      <c r="G35" s="24"/>
      <c r="H35" s="24"/>
      <c r="I35">
        <v>60</v>
      </c>
      <c r="J35">
        <v>1780</v>
      </c>
      <c r="K35">
        <v>23031.61</v>
      </c>
      <c r="L35">
        <v>60</v>
      </c>
      <c r="M35">
        <v>1780</v>
      </c>
      <c r="N35">
        <v>0.348535</v>
      </c>
    </row>
    <row r="36" spans="1:14" ht="15.75">
      <c r="A36" s="29">
        <v>1860</v>
      </c>
      <c r="B36" s="24">
        <f t="shared" si="3"/>
        <v>25.60932162504617</v>
      </c>
      <c r="C36" s="24">
        <f t="shared" si="2"/>
        <v>35.87765912013483</v>
      </c>
      <c r="D36" s="24">
        <f t="shared" si="1"/>
        <v>97.13053891933382</v>
      </c>
      <c r="E36" s="24">
        <f>100*E20/$E20</f>
        <v>100</v>
      </c>
      <c r="F36" s="24"/>
      <c r="G36" s="24"/>
      <c r="H36" s="24"/>
      <c r="I36">
        <v>70</v>
      </c>
      <c r="J36">
        <v>1780</v>
      </c>
      <c r="K36">
        <v>25981.99</v>
      </c>
      <c r="L36">
        <v>70</v>
      </c>
      <c r="M36">
        <v>1780</v>
      </c>
      <c r="N36">
        <v>0.3547577</v>
      </c>
    </row>
    <row r="37" spans="1:14" ht="15.75">
      <c r="A37" s="29">
        <v>1870</v>
      </c>
      <c r="B37" s="24"/>
      <c r="C37" s="24"/>
      <c r="D37" s="24"/>
      <c r="E37" s="24"/>
      <c r="F37" s="24"/>
      <c r="G37" s="24"/>
      <c r="H37" s="24"/>
      <c r="I37">
        <v>80</v>
      </c>
      <c r="J37">
        <v>1780</v>
      </c>
      <c r="K37">
        <v>38225.49</v>
      </c>
      <c r="L37">
        <v>80</v>
      </c>
      <c r="M37">
        <v>1780</v>
      </c>
      <c r="N37">
        <v>0.3672212</v>
      </c>
    </row>
    <row r="38" spans="9:14" ht="15">
      <c r="I38">
        <v>20</v>
      </c>
      <c r="J38">
        <v>1790</v>
      </c>
      <c r="K38">
        <v>2135.666</v>
      </c>
      <c r="L38">
        <v>20</v>
      </c>
      <c r="M38">
        <v>1790</v>
      </c>
      <c r="N38">
        <v>0.13692</v>
      </c>
    </row>
    <row r="39" spans="1:14" ht="30">
      <c r="A39" s="32" t="s">
        <v>145</v>
      </c>
      <c r="B39" s="31">
        <v>20</v>
      </c>
      <c r="C39" s="31">
        <v>30</v>
      </c>
      <c r="D39" s="31">
        <v>40</v>
      </c>
      <c r="E39" s="31">
        <v>50</v>
      </c>
      <c r="F39" s="31">
        <v>60</v>
      </c>
      <c r="G39" s="31">
        <v>70</v>
      </c>
      <c r="H39" s="31" t="s">
        <v>33</v>
      </c>
      <c r="I39">
        <v>30</v>
      </c>
      <c r="J39">
        <v>1790</v>
      </c>
      <c r="K39">
        <v>4956.625</v>
      </c>
      <c r="L39">
        <v>30</v>
      </c>
      <c r="M39">
        <v>1790</v>
      </c>
      <c r="N39">
        <v>0.2402527</v>
      </c>
    </row>
    <row r="40" spans="1:14" ht="15.75">
      <c r="A40" s="29">
        <v>1740</v>
      </c>
      <c r="B40" s="76"/>
      <c r="C40" s="76"/>
      <c r="D40" s="76"/>
      <c r="E40" s="76">
        <f>N9</f>
        <v>0.4086956</v>
      </c>
      <c r="F40" s="76">
        <f>N10</f>
        <v>0.3246092</v>
      </c>
      <c r="G40" s="76">
        <f>N11</f>
        <v>0.3638254</v>
      </c>
      <c r="H40" s="76">
        <f>N12</f>
        <v>0.3941758</v>
      </c>
      <c r="I40">
        <v>40</v>
      </c>
      <c r="J40">
        <v>1790</v>
      </c>
      <c r="K40">
        <v>6749.781</v>
      </c>
      <c r="L40">
        <v>40</v>
      </c>
      <c r="M40">
        <v>1790</v>
      </c>
      <c r="N40">
        <v>0.2895095</v>
      </c>
    </row>
    <row r="41" spans="1:14" ht="15.75">
      <c r="A41" s="30">
        <v>1750</v>
      </c>
      <c r="B41" s="77"/>
      <c r="C41" s="77"/>
      <c r="D41" s="76">
        <f>N13</f>
        <v>0.4336735</v>
      </c>
      <c r="E41" s="76">
        <f>N14</f>
        <v>0.4100946</v>
      </c>
      <c r="F41" s="76">
        <f>N15</f>
        <v>0.3509508</v>
      </c>
      <c r="G41" s="76">
        <f>N16</f>
        <v>0.3093555</v>
      </c>
      <c r="H41" s="76">
        <f>N17</f>
        <v>0.444021</v>
      </c>
      <c r="I41">
        <v>50</v>
      </c>
      <c r="J41">
        <v>1790</v>
      </c>
      <c r="K41">
        <v>15042.57</v>
      </c>
      <c r="L41">
        <v>50</v>
      </c>
      <c r="M41">
        <v>1790</v>
      </c>
      <c r="N41">
        <v>0.3347313</v>
      </c>
    </row>
    <row r="42" spans="1:14" ht="15.75">
      <c r="A42" s="30">
        <v>1760</v>
      </c>
      <c r="B42" s="77"/>
      <c r="C42" s="76">
        <f>N18</f>
        <v>0.392638</v>
      </c>
      <c r="D42" s="76">
        <f>N19</f>
        <v>0.3793525</v>
      </c>
      <c r="E42" s="76">
        <f>N20</f>
        <v>0.3363416</v>
      </c>
      <c r="F42" s="76">
        <f>N21</f>
        <v>0.2849906</v>
      </c>
      <c r="G42" s="76">
        <f>N22</f>
        <v>0.317058</v>
      </c>
      <c r="H42" s="76">
        <f>N23</f>
        <v>0.4814159</v>
      </c>
      <c r="I42">
        <v>60</v>
      </c>
      <c r="J42">
        <v>1790</v>
      </c>
      <c r="K42">
        <v>27085.59</v>
      </c>
      <c r="L42">
        <v>60</v>
      </c>
      <c r="M42">
        <v>1790</v>
      </c>
      <c r="N42">
        <v>0.3752266</v>
      </c>
    </row>
    <row r="43" spans="1:14" ht="15.75">
      <c r="A43" s="29">
        <v>1770</v>
      </c>
      <c r="B43" s="76">
        <f>N24</f>
        <v>0.0625</v>
      </c>
      <c r="C43" s="76">
        <f>N25</f>
        <v>0.2513158</v>
      </c>
      <c r="D43" s="76">
        <f>N26</f>
        <v>0.2956922</v>
      </c>
      <c r="E43" s="76">
        <f>N27</f>
        <v>0.2650549</v>
      </c>
      <c r="F43" s="76">
        <f>N28</f>
        <v>0.2946581</v>
      </c>
      <c r="G43" s="76">
        <f>N29</f>
        <v>0.3664393</v>
      </c>
      <c r="H43" s="76">
        <f>N30</f>
        <v>0.4711601</v>
      </c>
      <c r="I43">
        <v>70</v>
      </c>
      <c r="J43">
        <v>1790</v>
      </c>
      <c r="K43">
        <v>46852.99</v>
      </c>
      <c r="L43">
        <v>70</v>
      </c>
      <c r="M43">
        <v>1790</v>
      </c>
      <c r="N43">
        <v>0.3381315</v>
      </c>
    </row>
    <row r="44" spans="1:14" ht="15.75">
      <c r="A44" s="29">
        <v>1780</v>
      </c>
      <c r="B44" s="76">
        <f>N31</f>
        <v>0.1053384</v>
      </c>
      <c r="C44" s="76">
        <f>N32</f>
        <v>0.2669456</v>
      </c>
      <c r="D44" s="76">
        <f>N33</f>
        <v>0.2571227</v>
      </c>
      <c r="E44" s="76">
        <f>N34</f>
        <v>0.2871921</v>
      </c>
      <c r="F44" s="76">
        <f>N35</f>
        <v>0.348535</v>
      </c>
      <c r="G44" s="76">
        <f>N36</f>
        <v>0.3547577</v>
      </c>
      <c r="H44" s="76">
        <f>N37</f>
        <v>0.3672212</v>
      </c>
      <c r="I44">
        <v>80</v>
      </c>
      <c r="J44">
        <v>1790</v>
      </c>
      <c r="K44">
        <v>131437.8</v>
      </c>
      <c r="L44">
        <v>80</v>
      </c>
      <c r="M44">
        <v>1790</v>
      </c>
      <c r="N44">
        <v>0.4450308</v>
      </c>
    </row>
    <row r="45" spans="1:14" ht="15.75">
      <c r="A45" s="29">
        <v>1790</v>
      </c>
      <c r="B45" s="76">
        <f>N38</f>
        <v>0.13692</v>
      </c>
      <c r="C45" s="76">
        <f>N39</f>
        <v>0.2402527</v>
      </c>
      <c r="D45" s="76">
        <f>N40</f>
        <v>0.2895095</v>
      </c>
      <c r="E45" s="76">
        <f>N41</f>
        <v>0.3347313</v>
      </c>
      <c r="F45" s="76">
        <f>N42</f>
        <v>0.3752266</v>
      </c>
      <c r="G45" s="76">
        <f>N43</f>
        <v>0.3381315</v>
      </c>
      <c r="H45" s="76">
        <f>N44</f>
        <v>0.4450308</v>
      </c>
      <c r="I45">
        <v>20</v>
      </c>
      <c r="J45">
        <v>1800</v>
      </c>
      <c r="K45">
        <v>2308.827</v>
      </c>
      <c r="L45">
        <v>20</v>
      </c>
      <c r="M45">
        <v>1800</v>
      </c>
      <c r="N45">
        <v>0.1210099</v>
      </c>
    </row>
    <row r="46" spans="1:14" ht="15.75">
      <c r="A46" s="29">
        <v>1800</v>
      </c>
      <c r="B46" s="76">
        <f>N45</f>
        <v>0.1210099</v>
      </c>
      <c r="C46" s="76">
        <f>N46</f>
        <v>0.2465159</v>
      </c>
      <c r="D46" s="76">
        <f>N47</f>
        <v>0.2975228</v>
      </c>
      <c r="E46" s="76">
        <f>N48</f>
        <v>0.3544357</v>
      </c>
      <c r="F46" s="76">
        <f>N49</f>
        <v>0.3163999</v>
      </c>
      <c r="G46" s="76">
        <f>N50</f>
        <v>0.3843058</v>
      </c>
      <c r="H46" s="76">
        <f>N51</f>
        <v>0.5093946</v>
      </c>
      <c r="I46">
        <v>30</v>
      </c>
      <c r="J46">
        <v>1800</v>
      </c>
      <c r="K46">
        <v>4597.031</v>
      </c>
      <c r="L46">
        <v>30</v>
      </c>
      <c r="M46">
        <v>1800</v>
      </c>
      <c r="N46">
        <v>0.2465159</v>
      </c>
    </row>
    <row r="47" spans="1:14" ht="15.75">
      <c r="A47" s="29">
        <v>1810</v>
      </c>
      <c r="B47" s="76">
        <f>N52</f>
        <v>0.1190476</v>
      </c>
      <c r="C47" s="76">
        <f>N53</f>
        <v>0.2518854</v>
      </c>
      <c r="D47" s="76">
        <f>N54</f>
        <v>0.3310899</v>
      </c>
      <c r="E47" s="76">
        <f>N55</f>
        <v>0.3161954</v>
      </c>
      <c r="F47" s="76">
        <f>N56</f>
        <v>0.3436899</v>
      </c>
      <c r="G47" s="76">
        <f>N57</f>
        <v>0.4068878</v>
      </c>
      <c r="H47" s="76">
        <f>N58</f>
        <v>0.4</v>
      </c>
      <c r="I47">
        <v>40</v>
      </c>
      <c r="J47">
        <v>1800</v>
      </c>
      <c r="K47">
        <v>7821.122</v>
      </c>
      <c r="L47">
        <v>40</v>
      </c>
      <c r="M47">
        <v>1800</v>
      </c>
      <c r="N47">
        <v>0.2975228</v>
      </c>
    </row>
    <row r="48" spans="1:14" ht="15.75">
      <c r="A48" s="29">
        <v>1820</v>
      </c>
      <c r="B48" s="76">
        <f>N59</f>
        <v>0.1346674</v>
      </c>
      <c r="C48" s="76">
        <f>N60</f>
        <v>0.2596391</v>
      </c>
      <c r="D48" s="76">
        <f>N61</f>
        <v>0.2842004</v>
      </c>
      <c r="E48" s="76">
        <f>N62</f>
        <v>0.3228005</v>
      </c>
      <c r="F48" s="76">
        <f>N63</f>
        <v>0.3558388</v>
      </c>
      <c r="G48" s="76">
        <f>N64</f>
        <v>0.3382178</v>
      </c>
      <c r="H48" s="76">
        <f>N65</f>
        <v>0.3631169</v>
      </c>
      <c r="I48">
        <v>50</v>
      </c>
      <c r="J48">
        <v>1800</v>
      </c>
      <c r="K48">
        <v>18926.66</v>
      </c>
      <c r="L48">
        <v>50</v>
      </c>
      <c r="M48">
        <v>1800</v>
      </c>
      <c r="N48">
        <v>0.3544357</v>
      </c>
    </row>
    <row r="49" spans="1:14" ht="15.75">
      <c r="A49" s="29">
        <v>1830</v>
      </c>
      <c r="B49" s="76">
        <f>N66</f>
        <v>0.1378967</v>
      </c>
      <c r="C49" s="76">
        <f>N67</f>
        <v>0.2172852</v>
      </c>
      <c r="D49" s="76">
        <f>N68</f>
        <v>0.2933417</v>
      </c>
      <c r="E49" s="76">
        <f>N69</f>
        <v>0.3478415</v>
      </c>
      <c r="F49" s="76">
        <f>N70</f>
        <v>0.3165511</v>
      </c>
      <c r="G49" s="76">
        <f>N71</f>
        <v>0.3317275</v>
      </c>
      <c r="H49" s="76">
        <f>N72</f>
        <v>0.2750511</v>
      </c>
      <c r="I49">
        <v>60</v>
      </c>
      <c r="J49">
        <v>1800</v>
      </c>
      <c r="K49">
        <v>27487.44</v>
      </c>
      <c r="L49">
        <v>60</v>
      </c>
      <c r="M49">
        <v>1800</v>
      </c>
      <c r="N49">
        <v>0.3163999</v>
      </c>
    </row>
    <row r="50" spans="1:14" ht="15.75">
      <c r="A50" s="29">
        <v>1840</v>
      </c>
      <c r="B50" s="76">
        <f>N73</f>
        <v>0.1226344</v>
      </c>
      <c r="C50" s="76">
        <f>N74</f>
        <v>0.2242109</v>
      </c>
      <c r="D50" s="76">
        <f>N75</f>
        <v>0.2724014</v>
      </c>
      <c r="E50" s="76">
        <f>N76</f>
        <v>0.3116236</v>
      </c>
      <c r="F50" s="76">
        <f>N77</f>
        <v>0.3262011</v>
      </c>
      <c r="G50" s="76">
        <f>N78</f>
        <v>0.330402</v>
      </c>
      <c r="H50" s="77"/>
      <c r="I50">
        <v>70</v>
      </c>
      <c r="J50">
        <v>1800</v>
      </c>
      <c r="K50">
        <v>58637.31</v>
      </c>
      <c r="L50">
        <v>70</v>
      </c>
      <c r="M50">
        <v>1800</v>
      </c>
      <c r="N50">
        <v>0.3843058</v>
      </c>
    </row>
    <row r="51" spans="1:14" ht="15.75">
      <c r="A51" s="29">
        <v>1850</v>
      </c>
      <c r="B51" s="76">
        <f>N79</f>
        <v>0.1290209</v>
      </c>
      <c r="C51" s="76">
        <f>N80</f>
        <v>0.2008352</v>
      </c>
      <c r="D51" s="76">
        <f>N81</f>
        <v>0.2653509</v>
      </c>
      <c r="E51" s="76">
        <f>N82</f>
        <v>0.3179578</v>
      </c>
      <c r="F51" s="76">
        <f>N83</f>
        <v>0.3361022</v>
      </c>
      <c r="G51" s="77"/>
      <c r="H51" s="77"/>
      <c r="I51">
        <v>80</v>
      </c>
      <c r="J51">
        <v>1800</v>
      </c>
      <c r="K51">
        <v>111053.5</v>
      </c>
      <c r="L51">
        <v>80</v>
      </c>
      <c r="M51">
        <v>1800</v>
      </c>
      <c r="N51">
        <v>0.5093946</v>
      </c>
    </row>
    <row r="52" spans="1:14" ht="15.75">
      <c r="A52" s="29">
        <v>1860</v>
      </c>
      <c r="B52" s="76">
        <f>N84</f>
        <v>0.1250519</v>
      </c>
      <c r="C52" s="76">
        <f>N85</f>
        <v>0.221164</v>
      </c>
      <c r="D52" s="76">
        <f>N86</f>
        <v>0.2821048</v>
      </c>
      <c r="E52" s="76">
        <f>N87</f>
        <v>0.313924</v>
      </c>
      <c r="F52" s="77"/>
      <c r="G52" s="77"/>
      <c r="H52" s="77"/>
      <c r="I52">
        <v>20</v>
      </c>
      <c r="J52">
        <v>1810</v>
      </c>
      <c r="K52">
        <v>1712.84</v>
      </c>
      <c r="L52">
        <v>20</v>
      </c>
      <c r="M52">
        <v>1810</v>
      </c>
      <c r="N52">
        <v>0.1190476</v>
      </c>
    </row>
    <row r="53" spans="1:14" ht="15.75">
      <c r="A53" s="29">
        <v>1870</v>
      </c>
      <c r="B53" s="76">
        <f>N88</f>
        <v>0.1668933</v>
      </c>
      <c r="C53" s="76">
        <f>N89</f>
        <v>0.2220515</v>
      </c>
      <c r="D53" s="76">
        <f>N90</f>
        <v>0.2693475</v>
      </c>
      <c r="E53" s="77"/>
      <c r="F53" s="77"/>
      <c r="G53" s="77"/>
      <c r="H53" s="77"/>
      <c r="I53">
        <v>30</v>
      </c>
      <c r="J53">
        <v>1810</v>
      </c>
      <c r="K53">
        <v>4110.435</v>
      </c>
      <c r="L53">
        <v>30</v>
      </c>
      <c r="M53">
        <v>1810</v>
      </c>
      <c r="N53">
        <v>0.2518854</v>
      </c>
    </row>
    <row r="54" spans="9:14" ht="15">
      <c r="I54">
        <v>40</v>
      </c>
      <c r="J54">
        <v>1810</v>
      </c>
      <c r="K54">
        <v>9718.889</v>
      </c>
      <c r="L54">
        <v>40</v>
      </c>
      <c r="M54">
        <v>1810</v>
      </c>
      <c r="N54">
        <v>0.3310899</v>
      </c>
    </row>
    <row r="55" spans="1:14" ht="15.75">
      <c r="A55" s="16" t="s">
        <v>148</v>
      </c>
      <c r="I55">
        <v>50</v>
      </c>
      <c r="J55">
        <v>1810</v>
      </c>
      <c r="K55">
        <v>17799.07</v>
      </c>
      <c r="L55">
        <v>50</v>
      </c>
      <c r="M55">
        <v>1810</v>
      </c>
      <c r="N55">
        <v>0.3161954</v>
      </c>
    </row>
    <row r="56" spans="1:14" ht="15.75">
      <c r="A56" s="16" t="s">
        <v>147</v>
      </c>
      <c r="I56">
        <v>60</v>
      </c>
      <c r="J56">
        <v>1810</v>
      </c>
      <c r="K56">
        <v>44910.91</v>
      </c>
      <c r="L56">
        <v>60</v>
      </c>
      <c r="M56">
        <v>1810</v>
      </c>
      <c r="N56">
        <v>0.3436899</v>
      </c>
    </row>
    <row r="57" spans="9:14" ht="15">
      <c r="I57">
        <v>70</v>
      </c>
      <c r="J57">
        <v>1810</v>
      </c>
      <c r="K57">
        <v>80545.77</v>
      </c>
      <c r="L57">
        <v>70</v>
      </c>
      <c r="M57">
        <v>1810</v>
      </c>
      <c r="N57">
        <v>0.4068878</v>
      </c>
    </row>
    <row r="58" spans="9:14" ht="15">
      <c r="I58">
        <v>80</v>
      </c>
      <c r="J58">
        <v>1810</v>
      </c>
      <c r="K58">
        <v>136360.4</v>
      </c>
      <c r="L58">
        <v>80</v>
      </c>
      <c r="M58">
        <v>1810</v>
      </c>
      <c r="N58">
        <v>0.4</v>
      </c>
    </row>
    <row r="59" spans="9:14" ht="15">
      <c r="I59">
        <v>20</v>
      </c>
      <c r="J59">
        <v>1820</v>
      </c>
      <c r="K59">
        <v>2125.299</v>
      </c>
      <c r="L59">
        <v>20</v>
      </c>
      <c r="M59">
        <v>1820</v>
      </c>
      <c r="N59">
        <v>0.1346674</v>
      </c>
    </row>
    <row r="60" spans="9:14" ht="15">
      <c r="I60">
        <v>30</v>
      </c>
      <c r="J60">
        <v>1820</v>
      </c>
      <c r="K60">
        <v>4897.139</v>
      </c>
      <c r="L60">
        <v>30</v>
      </c>
      <c r="M60">
        <v>1820</v>
      </c>
      <c r="N60">
        <v>0.2596391</v>
      </c>
    </row>
    <row r="61" spans="9:14" ht="15">
      <c r="I61">
        <v>40</v>
      </c>
      <c r="J61">
        <v>1820</v>
      </c>
      <c r="K61">
        <v>9039.563</v>
      </c>
      <c r="L61">
        <v>40</v>
      </c>
      <c r="M61">
        <v>1820</v>
      </c>
      <c r="N61">
        <v>0.2842004</v>
      </c>
    </row>
    <row r="62" spans="9:14" ht="15">
      <c r="I62">
        <v>50</v>
      </c>
      <c r="J62">
        <v>1820</v>
      </c>
      <c r="K62">
        <v>18510.2</v>
      </c>
      <c r="L62">
        <v>50</v>
      </c>
      <c r="M62">
        <v>1820</v>
      </c>
      <c r="N62">
        <v>0.3228005</v>
      </c>
    </row>
    <row r="63" spans="9:14" ht="15">
      <c r="I63">
        <v>60</v>
      </c>
      <c r="J63">
        <v>1820</v>
      </c>
      <c r="K63">
        <v>41612.31</v>
      </c>
      <c r="L63">
        <v>60</v>
      </c>
      <c r="M63">
        <v>1820</v>
      </c>
      <c r="N63">
        <v>0.3558388</v>
      </c>
    </row>
    <row r="64" spans="9:14" ht="15">
      <c r="I64">
        <v>70</v>
      </c>
      <c r="J64">
        <v>1820</v>
      </c>
      <c r="K64">
        <v>80767.37</v>
      </c>
      <c r="L64">
        <v>70</v>
      </c>
      <c r="M64">
        <v>1820</v>
      </c>
      <c r="N64">
        <v>0.3382178</v>
      </c>
    </row>
    <row r="65" spans="9:14" ht="15">
      <c r="I65">
        <v>80</v>
      </c>
      <c r="J65">
        <v>1820</v>
      </c>
      <c r="K65">
        <v>112364.5</v>
      </c>
      <c r="L65">
        <v>80</v>
      </c>
      <c r="M65">
        <v>1820</v>
      </c>
      <c r="N65">
        <v>0.3631169</v>
      </c>
    </row>
    <row r="66" spans="9:14" ht="15">
      <c r="I66">
        <v>20</v>
      </c>
      <c r="J66">
        <v>1830</v>
      </c>
      <c r="K66">
        <v>2313.354</v>
      </c>
      <c r="L66">
        <v>20</v>
      </c>
      <c r="M66">
        <v>1830</v>
      </c>
      <c r="N66">
        <v>0.1378967</v>
      </c>
    </row>
    <row r="67" spans="9:14" ht="15">
      <c r="I67">
        <v>30</v>
      </c>
      <c r="J67">
        <v>1830</v>
      </c>
      <c r="K67">
        <v>5240.53</v>
      </c>
      <c r="L67">
        <v>30</v>
      </c>
      <c r="M67">
        <v>1830</v>
      </c>
      <c r="N67">
        <v>0.2172852</v>
      </c>
    </row>
    <row r="68" spans="9:14" ht="15">
      <c r="I68">
        <v>40</v>
      </c>
      <c r="J68">
        <v>1830</v>
      </c>
      <c r="K68">
        <v>12683.17</v>
      </c>
      <c r="L68">
        <v>40</v>
      </c>
      <c r="M68">
        <v>1830</v>
      </c>
      <c r="N68">
        <v>0.2933417</v>
      </c>
    </row>
    <row r="69" spans="9:14" ht="15">
      <c r="I69">
        <v>50</v>
      </c>
      <c r="J69">
        <v>1830</v>
      </c>
      <c r="K69">
        <v>27036.04</v>
      </c>
      <c r="L69">
        <v>50</v>
      </c>
      <c r="M69">
        <v>1830</v>
      </c>
      <c r="N69">
        <v>0.3478415</v>
      </c>
    </row>
    <row r="70" spans="9:14" ht="15">
      <c r="I70">
        <v>60</v>
      </c>
      <c r="J70">
        <v>1830</v>
      </c>
      <c r="K70">
        <v>71393.89</v>
      </c>
      <c r="L70">
        <v>60</v>
      </c>
      <c r="M70">
        <v>1830</v>
      </c>
      <c r="N70">
        <v>0.3165511</v>
      </c>
    </row>
    <row r="71" spans="9:14" ht="15">
      <c r="I71">
        <v>70</v>
      </c>
      <c r="J71">
        <v>1830</v>
      </c>
      <c r="K71">
        <v>73650.7</v>
      </c>
      <c r="L71">
        <v>70</v>
      </c>
      <c r="M71">
        <v>1830</v>
      </c>
      <c r="N71">
        <v>0.3317275</v>
      </c>
    </row>
    <row r="72" spans="9:14" ht="15">
      <c r="I72">
        <v>80</v>
      </c>
      <c r="J72">
        <v>1830</v>
      </c>
      <c r="K72">
        <v>68570.66</v>
      </c>
      <c r="L72">
        <v>80</v>
      </c>
      <c r="M72">
        <v>1830</v>
      </c>
      <c r="N72">
        <v>0.2750511</v>
      </c>
    </row>
    <row r="73" spans="2:14" ht="15">
      <c r="B73" s="23"/>
      <c r="I73">
        <v>20</v>
      </c>
      <c r="J73">
        <v>1840</v>
      </c>
      <c r="K73">
        <v>3776.749</v>
      </c>
      <c r="L73">
        <v>20</v>
      </c>
      <c r="M73">
        <v>1840</v>
      </c>
      <c r="N73">
        <v>0.1226344</v>
      </c>
    </row>
    <row r="74" spans="2:14" ht="15">
      <c r="B74" s="23"/>
      <c r="I74">
        <v>30</v>
      </c>
      <c r="J74">
        <v>1840</v>
      </c>
      <c r="K74">
        <v>9416.555</v>
      </c>
      <c r="L74">
        <v>30</v>
      </c>
      <c r="M74">
        <v>1840</v>
      </c>
      <c r="N74">
        <v>0.2242109</v>
      </c>
    </row>
    <row r="75" spans="2:14" ht="15">
      <c r="B75" s="23"/>
      <c r="I75">
        <v>40</v>
      </c>
      <c r="J75">
        <v>1840</v>
      </c>
      <c r="K75">
        <v>12750.58</v>
      </c>
      <c r="L75">
        <v>40</v>
      </c>
      <c r="M75">
        <v>1840</v>
      </c>
      <c r="N75">
        <v>0.2724014</v>
      </c>
    </row>
    <row r="76" spans="2:14" ht="15">
      <c r="B76" s="23"/>
      <c r="I76">
        <v>50</v>
      </c>
      <c r="J76">
        <v>1840</v>
      </c>
      <c r="K76">
        <v>36989.96</v>
      </c>
      <c r="L76">
        <v>50</v>
      </c>
      <c r="M76">
        <v>1840</v>
      </c>
      <c r="N76">
        <v>0.3116236</v>
      </c>
    </row>
    <row r="77" spans="2:14" ht="15">
      <c r="B77" s="23"/>
      <c r="I77">
        <v>60</v>
      </c>
      <c r="J77">
        <v>1840</v>
      </c>
      <c r="K77">
        <v>53563.14</v>
      </c>
      <c r="L77">
        <v>60</v>
      </c>
      <c r="M77">
        <v>1840</v>
      </c>
      <c r="N77">
        <v>0.3262011</v>
      </c>
    </row>
    <row r="78" spans="2:14" ht="15">
      <c r="B78" s="23"/>
      <c r="I78">
        <v>70</v>
      </c>
      <c r="J78">
        <v>1840</v>
      </c>
      <c r="K78">
        <v>70189.16</v>
      </c>
      <c r="L78">
        <v>70</v>
      </c>
      <c r="M78">
        <v>1840</v>
      </c>
      <c r="N78">
        <v>0.330402</v>
      </c>
    </row>
    <row r="79" spans="2:14" ht="15">
      <c r="B79" s="23"/>
      <c r="I79">
        <v>20</v>
      </c>
      <c r="J79">
        <v>1850</v>
      </c>
      <c r="K79">
        <v>4180.223</v>
      </c>
      <c r="L79">
        <v>20</v>
      </c>
      <c r="M79">
        <v>1850</v>
      </c>
      <c r="N79">
        <v>0.1290209</v>
      </c>
    </row>
    <row r="80" spans="2:14" ht="15">
      <c r="B80" s="23"/>
      <c r="I80">
        <v>30</v>
      </c>
      <c r="J80">
        <v>1850</v>
      </c>
      <c r="K80">
        <v>4728.28</v>
      </c>
      <c r="L80">
        <v>30</v>
      </c>
      <c r="M80">
        <v>1850</v>
      </c>
      <c r="N80">
        <v>0.2008352</v>
      </c>
    </row>
    <row r="81" spans="2:14" ht="15">
      <c r="B81" s="23"/>
      <c r="I81">
        <v>40</v>
      </c>
      <c r="J81">
        <v>1850</v>
      </c>
      <c r="K81">
        <v>14981.05</v>
      </c>
      <c r="L81">
        <v>40</v>
      </c>
      <c r="M81">
        <v>1850</v>
      </c>
      <c r="N81">
        <v>0.2653509</v>
      </c>
    </row>
    <row r="82" spans="2:14" ht="15">
      <c r="B82" s="23"/>
      <c r="I82">
        <v>50</v>
      </c>
      <c r="J82">
        <v>1850</v>
      </c>
      <c r="K82">
        <v>29545.78</v>
      </c>
      <c r="L82">
        <v>50</v>
      </c>
      <c r="M82">
        <v>1850</v>
      </c>
      <c r="N82">
        <v>0.3179578</v>
      </c>
    </row>
    <row r="83" spans="2:14" ht="15">
      <c r="B83" s="23"/>
      <c r="I83">
        <v>60</v>
      </c>
      <c r="J83">
        <v>1850</v>
      </c>
      <c r="K83">
        <v>61665.39</v>
      </c>
      <c r="L83">
        <v>60</v>
      </c>
      <c r="M83">
        <v>1850</v>
      </c>
      <c r="N83">
        <v>0.3361022</v>
      </c>
    </row>
    <row r="84" spans="1:14" ht="15">
      <c r="A84" s="23"/>
      <c r="B84" s="23"/>
      <c r="I84">
        <v>20</v>
      </c>
      <c r="J84">
        <v>1860</v>
      </c>
      <c r="K84">
        <v>4347.441</v>
      </c>
      <c r="L84">
        <v>20</v>
      </c>
      <c r="M84">
        <v>1860</v>
      </c>
      <c r="N84">
        <v>0.1250519</v>
      </c>
    </row>
    <row r="85" spans="1:14" ht="15">
      <c r="A85" s="23"/>
      <c r="B85" s="23"/>
      <c r="I85">
        <v>30</v>
      </c>
      <c r="J85">
        <v>1860</v>
      </c>
      <c r="K85">
        <v>6090.595</v>
      </c>
      <c r="L85">
        <v>30</v>
      </c>
      <c r="M85">
        <v>1860</v>
      </c>
      <c r="N85">
        <v>0.221164</v>
      </c>
    </row>
    <row r="86" spans="1:14" ht="15">
      <c r="A86" s="23"/>
      <c r="B86" s="23"/>
      <c r="I86">
        <v>40</v>
      </c>
      <c r="J86">
        <v>1860</v>
      </c>
      <c r="K86">
        <v>16488.89</v>
      </c>
      <c r="L86">
        <v>40</v>
      </c>
      <c r="M86">
        <v>1860</v>
      </c>
      <c r="N86">
        <v>0.2821048</v>
      </c>
    </row>
    <row r="87" spans="1:14" ht="15">
      <c r="A87" s="23"/>
      <c r="B87" s="23"/>
      <c r="I87">
        <v>50</v>
      </c>
      <c r="J87">
        <v>1860</v>
      </c>
      <c r="K87">
        <v>16976.01</v>
      </c>
      <c r="L87">
        <v>50</v>
      </c>
      <c r="M87">
        <v>1860</v>
      </c>
      <c r="N87">
        <v>0.313924</v>
      </c>
    </row>
    <row r="88" spans="1:14" ht="15">
      <c r="A88" s="23"/>
      <c r="B88" s="23"/>
      <c r="I88">
        <v>20</v>
      </c>
      <c r="J88">
        <v>1870</v>
      </c>
      <c r="K88">
        <v>5951.452</v>
      </c>
      <c r="L88">
        <v>20</v>
      </c>
      <c r="M88">
        <v>1870</v>
      </c>
      <c r="N88">
        <v>0.1668933</v>
      </c>
    </row>
    <row r="89" spans="1:14" ht="15">
      <c r="A89" s="23"/>
      <c r="B89" s="23"/>
      <c r="I89">
        <v>30</v>
      </c>
      <c r="J89">
        <v>1870</v>
      </c>
      <c r="K89">
        <v>6809.029</v>
      </c>
      <c r="L89">
        <v>30</v>
      </c>
      <c r="M89">
        <v>1870</v>
      </c>
      <c r="N89">
        <v>0.2220515</v>
      </c>
    </row>
    <row r="90" spans="1:14" ht="15">
      <c r="A90" s="23"/>
      <c r="B90" s="23"/>
      <c r="I90">
        <v>40</v>
      </c>
      <c r="J90">
        <v>1870</v>
      </c>
      <c r="K90">
        <v>6205.622</v>
      </c>
      <c r="L90">
        <v>40</v>
      </c>
      <c r="M90">
        <v>1870</v>
      </c>
      <c r="N90">
        <v>0.2693475</v>
      </c>
    </row>
    <row r="91" spans="1:2" ht="15">
      <c r="A91" s="23"/>
      <c r="B91" s="23"/>
    </row>
    <row r="137" ht="15">
      <c r="B137" s="23"/>
    </row>
    <row r="138" ht="15">
      <c r="B138" s="23"/>
    </row>
    <row r="139" ht="15">
      <c r="B139" s="23"/>
    </row>
    <row r="140" ht="15">
      <c r="B140" s="23"/>
    </row>
    <row r="141" ht="15">
      <c r="B141" s="23"/>
    </row>
    <row r="142" ht="15">
      <c r="B142" s="23"/>
    </row>
    <row r="143" ht="15">
      <c r="B143" s="23"/>
    </row>
    <row r="144" ht="15">
      <c r="B144" s="23"/>
    </row>
    <row r="145" ht="15">
      <c r="B145" s="23"/>
    </row>
    <row r="146" ht="15">
      <c r="B146" s="23"/>
    </row>
    <row r="147" ht="15">
      <c r="B147" s="23"/>
    </row>
    <row r="148" spans="1:2" ht="15">
      <c r="A148" s="23"/>
      <c r="B148" s="23"/>
    </row>
    <row r="149" spans="1:2" ht="15">
      <c r="A149" s="23"/>
      <c r="B149" s="23"/>
    </row>
    <row r="150" spans="1:2" ht="15">
      <c r="A150" s="23"/>
      <c r="B150" s="23"/>
    </row>
    <row r="151" spans="1:2" ht="15">
      <c r="A151" s="23"/>
      <c r="B151" s="23"/>
    </row>
    <row r="152" spans="1:2" ht="15">
      <c r="A152" s="23"/>
      <c r="B152" s="23"/>
    </row>
    <row r="153" spans="1:2" ht="15">
      <c r="A153" s="23"/>
      <c r="B153" s="23"/>
    </row>
    <row r="154" spans="1:2" ht="15">
      <c r="A154" s="23"/>
      <c r="B154" s="23"/>
    </row>
    <row r="155" spans="1:2" ht="15">
      <c r="A155" s="23"/>
      <c r="B155" s="23"/>
    </row>
    <row r="156" spans="1:2" ht="15">
      <c r="A156" s="23"/>
      <c r="B156" s="23"/>
    </row>
    <row r="157" spans="1:2" ht="15">
      <c r="A157" s="23"/>
      <c r="B157" s="23"/>
    </row>
    <row r="158" spans="1:2" ht="15">
      <c r="A158" s="23"/>
      <c r="B158" s="23"/>
    </row>
    <row r="159" spans="1:2" ht="15">
      <c r="A159" s="23"/>
      <c r="B159" s="23"/>
    </row>
    <row r="160" spans="1:2" ht="15">
      <c r="A160" s="23"/>
      <c r="B160" s="23"/>
    </row>
    <row r="161" spans="1:2" ht="15">
      <c r="A161" s="23"/>
      <c r="B161" s="23"/>
    </row>
    <row r="162" spans="1:2" ht="15">
      <c r="A162" s="23"/>
      <c r="B162" s="23"/>
    </row>
    <row r="163" spans="1:2" ht="15">
      <c r="A163" s="23"/>
      <c r="B163" s="23"/>
    </row>
    <row r="164" spans="1:2" ht="15">
      <c r="A164" s="23"/>
      <c r="B164" s="23"/>
    </row>
    <row r="165" spans="1:2" ht="15">
      <c r="A165" s="23"/>
      <c r="B165" s="23"/>
    </row>
    <row r="166" spans="1:2" ht="15">
      <c r="A166" s="23"/>
      <c r="B166" s="23"/>
    </row>
    <row r="167" spans="1:2" ht="15">
      <c r="A167" s="23"/>
      <c r="B167" s="23"/>
    </row>
    <row r="168" spans="1:2" ht="15">
      <c r="A168" s="23"/>
      <c r="B168" s="23"/>
    </row>
    <row r="169" spans="1:2" ht="15">
      <c r="A169" s="23"/>
      <c r="B169" s="23"/>
    </row>
    <row r="170" spans="1:2" ht="15">
      <c r="A170" s="23"/>
      <c r="B170" s="23"/>
    </row>
    <row r="171" spans="1:2" ht="15">
      <c r="A171" s="23"/>
      <c r="B171" s="23"/>
    </row>
    <row r="172" spans="1:2" ht="15">
      <c r="A172" s="23"/>
      <c r="B172" s="23"/>
    </row>
    <row r="173" spans="1:2" ht="15">
      <c r="A173" s="23"/>
      <c r="B173" s="23"/>
    </row>
    <row r="174" spans="1:2" ht="15">
      <c r="A174" s="23"/>
      <c r="B174" s="23"/>
    </row>
    <row r="175" spans="1:2" ht="15">
      <c r="A175" s="23"/>
      <c r="B175" s="23"/>
    </row>
    <row r="176" spans="1:2" ht="15">
      <c r="A176" s="23"/>
      <c r="B176" s="23"/>
    </row>
    <row r="177" spans="1:2" ht="15">
      <c r="A177" s="23"/>
      <c r="B177" s="23"/>
    </row>
    <row r="178" spans="1:2" ht="15">
      <c r="A178" s="23"/>
      <c r="B178" s="23"/>
    </row>
    <row r="179" spans="1:2" ht="15">
      <c r="A179" s="23"/>
      <c r="B179" s="23"/>
    </row>
    <row r="180" spans="1:2" ht="15">
      <c r="A180" s="23"/>
      <c r="B180" s="23"/>
    </row>
    <row r="181" spans="1:2" ht="15">
      <c r="A181" s="23"/>
      <c r="B181" s="23"/>
    </row>
    <row r="182" spans="1:2" ht="15">
      <c r="A182" s="23"/>
      <c r="B182" s="23"/>
    </row>
    <row r="183" spans="1:2" ht="15">
      <c r="A183" s="23"/>
      <c r="B183" s="23"/>
    </row>
    <row r="184" spans="1:2" ht="15">
      <c r="A184" s="23"/>
      <c r="B184" s="23"/>
    </row>
    <row r="185" spans="1:2" ht="15">
      <c r="A185" s="23"/>
      <c r="B185" s="23"/>
    </row>
    <row r="186" spans="1:2" ht="15">
      <c r="A186" s="23"/>
      <c r="B186" s="23"/>
    </row>
    <row r="187" spans="1:2" ht="15">
      <c r="A187" s="23"/>
      <c r="B187" s="23"/>
    </row>
    <row r="188" spans="1:2" ht="15">
      <c r="A188" s="23"/>
      <c r="B188" s="23"/>
    </row>
    <row r="189" spans="1:2" ht="15">
      <c r="A189" s="23"/>
      <c r="B189" s="23"/>
    </row>
    <row r="190" spans="1:2" ht="15">
      <c r="A190" s="23"/>
      <c r="B190" s="23"/>
    </row>
    <row r="191" spans="1:2" ht="15">
      <c r="A191" s="23"/>
      <c r="B191" s="23"/>
    </row>
    <row r="192" spans="1:2" ht="15">
      <c r="A192" s="23"/>
      <c r="B192" s="23"/>
    </row>
    <row r="193" spans="1:2" ht="15">
      <c r="A193" s="23"/>
      <c r="B193" s="23"/>
    </row>
    <row r="194" spans="1:2" ht="15">
      <c r="A194" s="23"/>
      <c r="B194" s="23"/>
    </row>
    <row r="195" spans="1:2" ht="15">
      <c r="A195" s="23"/>
      <c r="B195" s="23"/>
    </row>
    <row r="196" spans="1:2" ht="15">
      <c r="A196" s="23"/>
      <c r="B196" s="23"/>
    </row>
    <row r="197" spans="1:2" ht="15">
      <c r="A197" s="23"/>
      <c r="B197" s="23"/>
    </row>
    <row r="198" spans="1:2" ht="15">
      <c r="A198" s="23"/>
      <c r="B198" s="23"/>
    </row>
    <row r="199" spans="1:2" ht="15">
      <c r="A199" s="23"/>
      <c r="B199" s="23"/>
    </row>
    <row r="200" spans="1:2" ht="15">
      <c r="A200" s="23"/>
      <c r="B200" s="23"/>
    </row>
    <row r="201" spans="1:2" ht="15">
      <c r="A201" s="23"/>
      <c r="B201" s="23"/>
    </row>
    <row r="202" spans="1:2" ht="15">
      <c r="A202" s="23"/>
      <c r="B202" s="23"/>
    </row>
    <row r="203" spans="1:2" ht="15">
      <c r="A203" s="23"/>
      <c r="B203" s="23"/>
    </row>
    <row r="204" spans="1:2" ht="15">
      <c r="A204" s="23"/>
      <c r="B204" s="23"/>
    </row>
    <row r="205" spans="1:2" ht="15">
      <c r="A205" s="23"/>
      <c r="B205" s="23"/>
    </row>
    <row r="206" spans="1:2" ht="15">
      <c r="A206" s="23"/>
      <c r="B206" s="23"/>
    </row>
    <row r="207" spans="1:2" ht="15">
      <c r="A207" s="23"/>
      <c r="B207" s="23"/>
    </row>
    <row r="208" spans="1:2" ht="15">
      <c r="A208" s="23"/>
      <c r="B208" s="23"/>
    </row>
    <row r="209" spans="1:2" ht="15">
      <c r="A209" s="23"/>
      <c r="B209" s="23"/>
    </row>
    <row r="210" spans="1:2" ht="15">
      <c r="A210" s="23"/>
      <c r="B210" s="23"/>
    </row>
    <row r="211" spans="1:2" ht="15">
      <c r="A211" s="23"/>
      <c r="B211" s="23"/>
    </row>
    <row r="212" spans="1:2" ht="15">
      <c r="A212" s="23"/>
      <c r="B212" s="23"/>
    </row>
    <row r="213" spans="1:2" ht="15">
      <c r="A213" s="23"/>
      <c r="B213" s="23"/>
    </row>
    <row r="214" spans="1:2" ht="15">
      <c r="A214" s="23"/>
      <c r="B214" s="23"/>
    </row>
    <row r="215" spans="1:2" ht="15">
      <c r="A215" s="23"/>
      <c r="B215" s="23"/>
    </row>
    <row r="216" spans="1:2" ht="15">
      <c r="A216" s="23"/>
      <c r="B216" s="23"/>
    </row>
    <row r="217" spans="1:2" ht="15">
      <c r="A217" s="23"/>
      <c r="B217" s="23"/>
    </row>
    <row r="218" spans="1:2" ht="15">
      <c r="A218" s="23"/>
      <c r="B218" s="23"/>
    </row>
    <row r="219" spans="1:2" ht="15">
      <c r="A219" s="23"/>
      <c r="B219" s="23"/>
    </row>
    <row r="220" spans="1:2" ht="15">
      <c r="A220" s="23"/>
      <c r="B220" s="23"/>
    </row>
    <row r="221" spans="1:2" ht="15">
      <c r="A221" s="23"/>
      <c r="B221" s="23"/>
    </row>
    <row r="222" spans="1:2" ht="15">
      <c r="A222" s="23"/>
      <c r="B222" s="23"/>
    </row>
    <row r="223" spans="1:2" ht="15">
      <c r="A223" s="23"/>
      <c r="B223" s="23"/>
    </row>
    <row r="224" spans="1:2" ht="15">
      <c r="A224" s="23"/>
      <c r="B224" s="23"/>
    </row>
    <row r="225" spans="1:2" ht="15">
      <c r="A225" s="23"/>
      <c r="B225" s="23"/>
    </row>
    <row r="226" spans="1:2" ht="15">
      <c r="A226" s="23"/>
      <c r="B226" s="23"/>
    </row>
    <row r="227" spans="1:2" ht="15">
      <c r="A227" s="23"/>
      <c r="B227" s="23"/>
    </row>
    <row r="228" spans="1:2" ht="15">
      <c r="A228" s="23"/>
      <c r="B228" s="23"/>
    </row>
    <row r="229" spans="1:2" ht="15">
      <c r="A229" s="23"/>
      <c r="B229" s="23"/>
    </row>
    <row r="230" spans="1:2" ht="15">
      <c r="A230" s="23"/>
      <c r="B230" s="23"/>
    </row>
    <row r="231" spans="1:2" ht="15">
      <c r="A231" s="23"/>
      <c r="B231" s="23"/>
    </row>
    <row r="232" spans="1:2" ht="15">
      <c r="A232" s="23"/>
      <c r="B232" s="23"/>
    </row>
    <row r="233" spans="1:2" ht="15">
      <c r="A233" s="23"/>
      <c r="B233" s="23"/>
    </row>
    <row r="234" spans="1:2" ht="15">
      <c r="A234" s="23"/>
      <c r="B234" s="23"/>
    </row>
    <row r="235" spans="1:2" ht="15">
      <c r="A235" s="23"/>
      <c r="B235" s="23"/>
    </row>
    <row r="236" spans="1:2" ht="15">
      <c r="A236" s="23"/>
      <c r="B236" s="23"/>
    </row>
    <row r="237" spans="1:2" ht="15">
      <c r="A237" s="23"/>
      <c r="B237" s="23"/>
    </row>
    <row r="238" spans="1:2" ht="15">
      <c r="A238" s="23"/>
      <c r="B238" s="23"/>
    </row>
    <row r="239" spans="1:2" ht="15">
      <c r="A239" s="23"/>
      <c r="B239" s="23"/>
    </row>
    <row r="240" spans="1:2" ht="15">
      <c r="A240" s="23"/>
      <c r="B240" s="23"/>
    </row>
    <row r="241" spans="1:2" ht="15">
      <c r="A241" s="23"/>
      <c r="B241" s="23"/>
    </row>
    <row r="242" spans="1:2" ht="15">
      <c r="A242" s="23"/>
      <c r="B242" s="23"/>
    </row>
    <row r="243" spans="1:2" ht="15">
      <c r="A243" s="23"/>
      <c r="B243" s="23"/>
    </row>
    <row r="244" spans="1:2" ht="15">
      <c r="A244" s="23"/>
      <c r="B244" s="23"/>
    </row>
    <row r="245" spans="1:2" ht="15">
      <c r="A245" s="23"/>
      <c r="B245" s="23"/>
    </row>
    <row r="246" spans="1:2" ht="15">
      <c r="A246" s="23"/>
      <c r="B246" s="23"/>
    </row>
    <row r="247" spans="1:2" ht="15">
      <c r="A247" s="23"/>
      <c r="B247" s="23"/>
    </row>
    <row r="248" spans="1:2" ht="15">
      <c r="A248" s="23"/>
      <c r="B248" s="23"/>
    </row>
    <row r="249" spans="1:2" ht="15">
      <c r="A249" s="23"/>
      <c r="B249" s="23"/>
    </row>
    <row r="250" spans="1:2" ht="15">
      <c r="A250" s="23"/>
      <c r="B250" s="23"/>
    </row>
    <row r="251" spans="1:2" ht="15">
      <c r="A251" s="23"/>
      <c r="B251" s="23"/>
    </row>
    <row r="252" spans="1:2" ht="15">
      <c r="A252" s="23"/>
      <c r="B252" s="23"/>
    </row>
    <row r="253" spans="1:2" ht="15">
      <c r="A253" s="23"/>
      <c r="B253" s="23"/>
    </row>
    <row r="254" spans="1:2" ht="15">
      <c r="A254" s="23"/>
      <c r="B254" s="23"/>
    </row>
    <row r="255" spans="1:2" ht="15">
      <c r="A255" s="23"/>
      <c r="B255" s="23"/>
    </row>
    <row r="256" spans="1:2" ht="15">
      <c r="A256" s="23"/>
      <c r="B256" s="23"/>
    </row>
    <row r="257" spans="1:2" ht="15">
      <c r="A257" s="23"/>
      <c r="B257" s="23"/>
    </row>
    <row r="258" spans="1:2" ht="15">
      <c r="A258" s="23"/>
      <c r="B258" s="23"/>
    </row>
    <row r="259" spans="1:2" ht="15">
      <c r="A259" s="23"/>
      <c r="B259" s="23"/>
    </row>
    <row r="260" spans="1:2" ht="15">
      <c r="A260" s="23"/>
      <c r="B260" s="23"/>
    </row>
    <row r="261" spans="1:2" ht="15">
      <c r="A261" s="23"/>
      <c r="B261" s="23"/>
    </row>
    <row r="262" spans="1:2" ht="15">
      <c r="A262" s="23"/>
      <c r="B262" s="23"/>
    </row>
    <row r="263" spans="1:2" ht="15">
      <c r="A263" s="23"/>
      <c r="B263" s="23"/>
    </row>
    <row r="264" spans="1:2" ht="15">
      <c r="A264" s="23"/>
      <c r="B264" s="23"/>
    </row>
    <row r="265" spans="1:2" ht="15">
      <c r="A265" s="23"/>
      <c r="B265" s="23"/>
    </row>
    <row r="266" spans="1:2" ht="15">
      <c r="A266" s="23"/>
      <c r="B266" s="23"/>
    </row>
    <row r="267" spans="1:2" ht="15">
      <c r="A267" s="23"/>
      <c r="B267" s="23"/>
    </row>
    <row r="268" spans="1:2" ht="15">
      <c r="A268" s="23"/>
      <c r="B268" s="23"/>
    </row>
    <row r="269" spans="1:2" ht="15">
      <c r="A269" s="23"/>
      <c r="B269" s="23"/>
    </row>
    <row r="270" spans="1:2" ht="15">
      <c r="A270" s="23"/>
      <c r="B270" s="23"/>
    </row>
    <row r="271" spans="1:2" ht="15">
      <c r="A271" s="23"/>
      <c r="B271" s="23"/>
    </row>
    <row r="272" spans="1:2" ht="15">
      <c r="A272" s="23"/>
      <c r="B272" s="23"/>
    </row>
    <row r="273" spans="1:2" ht="15">
      <c r="A273" s="23"/>
      <c r="B273" s="23"/>
    </row>
    <row r="274" spans="1:2" ht="15">
      <c r="A274" s="23"/>
      <c r="B274" s="23"/>
    </row>
    <row r="275" spans="1:2" ht="15">
      <c r="A275" s="23"/>
      <c r="B275" s="23"/>
    </row>
    <row r="276" spans="1:2" ht="15">
      <c r="A276" s="23"/>
      <c r="B276" s="23"/>
    </row>
    <row r="277" spans="1:2" ht="15">
      <c r="A277" s="23"/>
      <c r="B277" s="23"/>
    </row>
    <row r="278" spans="1:2" ht="15">
      <c r="A278" s="23"/>
      <c r="B278" s="23"/>
    </row>
    <row r="279" spans="1:2" ht="15">
      <c r="A279" s="23"/>
      <c r="B279" s="23"/>
    </row>
    <row r="280" spans="1:2" ht="15">
      <c r="A280" s="23"/>
      <c r="B280" s="23"/>
    </row>
    <row r="281" spans="1:2" ht="15">
      <c r="A281" s="23"/>
      <c r="B281" s="23"/>
    </row>
    <row r="282" spans="1:2" ht="15">
      <c r="A282" s="23"/>
      <c r="B282" s="23"/>
    </row>
    <row r="283" spans="1:2" ht="15">
      <c r="A283" s="23"/>
      <c r="B283" s="23"/>
    </row>
    <row r="284" spans="1:2" ht="15">
      <c r="A284" s="23"/>
      <c r="B284" s="23"/>
    </row>
    <row r="285" spans="1:2" ht="15">
      <c r="A285" s="23"/>
      <c r="B285" s="23"/>
    </row>
    <row r="286" spans="1:2" ht="15">
      <c r="A286" s="23"/>
      <c r="B286" s="23"/>
    </row>
    <row r="287" spans="1:2" ht="15">
      <c r="A287" s="23"/>
      <c r="B287" s="23"/>
    </row>
    <row r="288" spans="1:2" ht="15">
      <c r="A288" s="23"/>
      <c r="B288" s="23"/>
    </row>
    <row r="289" spans="1:2" ht="15">
      <c r="A289" s="23"/>
      <c r="B289" s="23"/>
    </row>
    <row r="290" spans="1:2" ht="15">
      <c r="A290" s="23"/>
      <c r="B290" s="23"/>
    </row>
    <row r="291" spans="1:2" ht="15">
      <c r="A291" s="23"/>
      <c r="B291" s="23"/>
    </row>
    <row r="292" spans="1:2" ht="15">
      <c r="A292" s="23"/>
      <c r="B292" s="23"/>
    </row>
    <row r="293" spans="1:2" ht="15">
      <c r="A293" s="23"/>
      <c r="B293" s="23"/>
    </row>
    <row r="294" spans="1:2" ht="15">
      <c r="A294" s="23"/>
      <c r="B294" s="23"/>
    </row>
    <row r="295" spans="1:2" ht="15">
      <c r="A295" s="23"/>
      <c r="B295" s="23"/>
    </row>
    <row r="296" spans="1:2" ht="15">
      <c r="A296" s="23"/>
      <c r="B296" s="23"/>
    </row>
    <row r="297" spans="1:2" ht="15">
      <c r="A297" s="23"/>
      <c r="B297" s="23"/>
    </row>
    <row r="298" spans="1:2" ht="15">
      <c r="A298" s="23"/>
      <c r="B298" s="23"/>
    </row>
    <row r="299" spans="1:2" ht="15">
      <c r="A299" s="23"/>
      <c r="B299" s="23"/>
    </row>
    <row r="300" spans="1:2" ht="15">
      <c r="A300" s="23"/>
      <c r="B300" s="23"/>
    </row>
    <row r="301" spans="1:2" ht="15">
      <c r="A301" s="23"/>
      <c r="B301" s="23"/>
    </row>
    <row r="302" spans="1:2" ht="15">
      <c r="A302" s="23"/>
      <c r="B302" s="23"/>
    </row>
    <row r="303" spans="1:2" ht="15">
      <c r="A303" s="23"/>
      <c r="B303" s="23"/>
    </row>
    <row r="304" spans="1:2" ht="15">
      <c r="A304" s="23"/>
      <c r="B304" s="23"/>
    </row>
    <row r="305" spans="1:2" ht="15">
      <c r="A305" s="23"/>
      <c r="B305" s="23"/>
    </row>
    <row r="306" spans="1:2" ht="15">
      <c r="A306" s="23"/>
      <c r="B306" s="23"/>
    </row>
    <row r="307" spans="1:2" ht="15">
      <c r="A307" s="23"/>
      <c r="B307" s="23"/>
    </row>
    <row r="308" spans="1:2" ht="15">
      <c r="A308" s="23"/>
      <c r="B308" s="23"/>
    </row>
    <row r="309" spans="1:2" ht="15">
      <c r="A309" s="23"/>
      <c r="B309" s="23"/>
    </row>
    <row r="310" spans="1:2" ht="15">
      <c r="A310" s="23"/>
      <c r="B310" s="23"/>
    </row>
    <row r="311" spans="1:2" ht="15">
      <c r="A311" s="23"/>
      <c r="B311" s="23"/>
    </row>
    <row r="312" spans="1:2" ht="15">
      <c r="A312" s="23"/>
      <c r="B312" s="23"/>
    </row>
    <row r="313" spans="2:4" ht="15">
      <c r="B313" s="23"/>
      <c r="C313" s="23"/>
      <c r="D313" s="23"/>
    </row>
    <row r="314" spans="2:4" ht="15">
      <c r="B314" s="23"/>
      <c r="C314" s="23"/>
      <c r="D314" s="23"/>
    </row>
    <row r="315" spans="2:4" ht="15">
      <c r="B315" s="23"/>
      <c r="C315" s="23"/>
      <c r="D315" s="23"/>
    </row>
    <row r="316" spans="2:4" ht="15">
      <c r="B316" s="23"/>
      <c r="C316" s="23"/>
      <c r="D316" s="23"/>
    </row>
    <row r="317" spans="2:4" ht="15">
      <c r="B317" s="23"/>
      <c r="C317" s="23"/>
      <c r="D317" s="23"/>
    </row>
    <row r="318" spans="2:4" ht="15">
      <c r="B318" s="23"/>
      <c r="C318" s="23"/>
      <c r="D318" s="23"/>
    </row>
    <row r="319" spans="2:4" ht="15">
      <c r="B319" s="23"/>
      <c r="C319" s="23"/>
      <c r="D319" s="23"/>
    </row>
    <row r="320" spans="2:4" ht="15">
      <c r="B320" s="23"/>
      <c r="C320" s="23"/>
      <c r="D320" s="23"/>
    </row>
    <row r="321" spans="2:4" ht="15">
      <c r="B321" s="23"/>
      <c r="C321" s="23"/>
      <c r="D321" s="23"/>
    </row>
    <row r="322" spans="2:4" ht="15">
      <c r="B322" s="23"/>
      <c r="C322" s="23"/>
      <c r="D322" s="23"/>
    </row>
    <row r="323" spans="2:4" ht="15">
      <c r="B323" s="23"/>
      <c r="C323" s="23"/>
      <c r="D323" s="23"/>
    </row>
    <row r="324" spans="2:4" ht="15">
      <c r="B324" s="23"/>
      <c r="C324" s="23"/>
      <c r="D324" s="23"/>
    </row>
    <row r="325" spans="2:4" ht="15">
      <c r="B325" s="23"/>
      <c r="C325" s="23"/>
      <c r="D325" s="23"/>
    </row>
    <row r="326" spans="2:4" ht="15">
      <c r="B326" s="23"/>
      <c r="C326" s="23"/>
      <c r="D326" s="23"/>
    </row>
    <row r="327" spans="2:4" ht="15">
      <c r="B327" s="23"/>
      <c r="C327" s="23"/>
      <c r="D327" s="23"/>
    </row>
    <row r="328" spans="2:4" ht="15">
      <c r="B328" s="23"/>
      <c r="C328" s="23"/>
      <c r="D328" s="23"/>
    </row>
    <row r="329" spans="2:4" ht="15">
      <c r="B329" s="23"/>
      <c r="C329" s="23"/>
      <c r="D329" s="23"/>
    </row>
    <row r="330" spans="2:4" ht="15">
      <c r="B330" s="23"/>
      <c r="C330" s="23"/>
      <c r="D330" s="23"/>
    </row>
    <row r="331" spans="2:4" ht="15">
      <c r="B331" s="23"/>
      <c r="C331" s="23"/>
      <c r="D331" s="23"/>
    </row>
    <row r="332" spans="2:4" ht="15">
      <c r="B332" s="23"/>
      <c r="C332" s="23"/>
      <c r="D332" s="23"/>
    </row>
    <row r="333" spans="2:4" ht="15">
      <c r="B333" s="23"/>
      <c r="C333" s="23"/>
      <c r="D333" s="23"/>
    </row>
    <row r="334" spans="2:4" ht="15">
      <c r="B334" s="23"/>
      <c r="C334" s="23"/>
      <c r="D334" s="23"/>
    </row>
    <row r="335" spans="2:4" ht="15">
      <c r="B335" s="23"/>
      <c r="C335" s="23"/>
      <c r="D335" s="23"/>
    </row>
    <row r="336" spans="2:4" ht="15">
      <c r="B336" s="23"/>
      <c r="C336" s="23"/>
      <c r="D336" s="23"/>
    </row>
    <row r="337" spans="2:4" ht="15">
      <c r="B337" s="23"/>
      <c r="C337" s="23"/>
      <c r="D337" s="23"/>
    </row>
    <row r="338" spans="2:4" ht="15">
      <c r="B338" s="23"/>
      <c r="C338" s="23"/>
      <c r="D338" s="23"/>
    </row>
    <row r="339" spans="2:4" ht="15">
      <c r="B339" s="23"/>
      <c r="C339" s="23"/>
      <c r="D339" s="23"/>
    </row>
    <row r="340" spans="2:4" ht="15">
      <c r="B340" s="23"/>
      <c r="C340" s="23"/>
      <c r="D340" s="23"/>
    </row>
    <row r="341" spans="2:4" ht="15">
      <c r="B341" s="23"/>
      <c r="C341" s="23"/>
      <c r="D341" s="23"/>
    </row>
    <row r="342" spans="2:4" ht="15">
      <c r="B342" s="23"/>
      <c r="C342" s="23"/>
      <c r="D342" s="23"/>
    </row>
    <row r="343" spans="2:4" ht="15">
      <c r="B343" s="23"/>
      <c r="C343" s="23"/>
      <c r="D343" s="23"/>
    </row>
    <row r="344" spans="2:4" ht="15">
      <c r="B344" s="23"/>
      <c r="C344" s="23"/>
      <c r="D344" s="23"/>
    </row>
    <row r="345" spans="2:4" ht="15">
      <c r="B345" s="23"/>
      <c r="C345" s="23"/>
      <c r="D345" s="23"/>
    </row>
    <row r="346" spans="2:4" ht="15">
      <c r="B346" s="23"/>
      <c r="C346" s="23"/>
      <c r="D346" s="23"/>
    </row>
    <row r="347" spans="2:4" ht="15">
      <c r="B347" s="23"/>
      <c r="C347" s="23"/>
      <c r="D347" s="23"/>
    </row>
    <row r="348" spans="2:4" ht="15">
      <c r="B348" s="23"/>
      <c r="C348" s="23"/>
      <c r="D348" s="23"/>
    </row>
    <row r="349" spans="2:4" ht="15">
      <c r="B349" s="23"/>
      <c r="C349" s="23"/>
      <c r="D349" s="23"/>
    </row>
    <row r="350" spans="2:4" ht="15">
      <c r="B350" s="23"/>
      <c r="C350" s="23"/>
      <c r="D350" s="23"/>
    </row>
    <row r="351" spans="2:4" ht="15">
      <c r="B351" s="23"/>
      <c r="C351" s="23"/>
      <c r="D351" s="23"/>
    </row>
    <row r="352" spans="2:4" ht="15">
      <c r="B352" s="23"/>
      <c r="C352" s="23"/>
      <c r="D352" s="23"/>
    </row>
    <row r="353" spans="2:4" ht="15">
      <c r="B353" s="23"/>
      <c r="C353" s="23"/>
      <c r="D353" s="23"/>
    </row>
    <row r="354" spans="2:4" ht="15">
      <c r="B354" s="23"/>
      <c r="C354" s="23"/>
      <c r="D354" s="23"/>
    </row>
    <row r="355" spans="2:4" ht="15">
      <c r="B355" s="23"/>
      <c r="C355" s="23"/>
      <c r="D355" s="23"/>
    </row>
    <row r="356" spans="2:4" ht="15">
      <c r="B356" s="23"/>
      <c r="C356" s="23"/>
      <c r="D356" s="23"/>
    </row>
    <row r="357" spans="2:4" ht="15">
      <c r="B357" s="23"/>
      <c r="C357" s="23"/>
      <c r="D357" s="23"/>
    </row>
    <row r="358" spans="2:4" ht="15">
      <c r="B358" s="23"/>
      <c r="C358" s="23"/>
      <c r="D358" s="23"/>
    </row>
    <row r="359" spans="2:4" ht="15">
      <c r="B359" s="23"/>
      <c r="C359" s="23"/>
      <c r="D359" s="23"/>
    </row>
    <row r="360" spans="2:4" ht="15">
      <c r="B360" s="23"/>
      <c r="C360" s="23"/>
      <c r="D360" s="23"/>
    </row>
    <row r="361" spans="2:4" ht="15">
      <c r="B361" s="23"/>
      <c r="C361" s="23"/>
      <c r="D361" s="23"/>
    </row>
    <row r="362" spans="2:4" ht="15">
      <c r="B362" s="23"/>
      <c r="C362" s="23"/>
      <c r="D362" s="23"/>
    </row>
    <row r="363" spans="2:4" ht="15">
      <c r="B363" s="23"/>
      <c r="C363" s="23"/>
      <c r="D363" s="23"/>
    </row>
    <row r="364" spans="2:4" ht="15">
      <c r="B364" s="23"/>
      <c r="C364" s="23"/>
      <c r="D364" s="23"/>
    </row>
    <row r="365" spans="2:4" ht="15">
      <c r="B365" s="23"/>
      <c r="C365" s="23"/>
      <c r="D365" s="23"/>
    </row>
    <row r="366" spans="2:4" ht="15">
      <c r="B366" s="23"/>
      <c r="C366" s="23"/>
      <c r="D366" s="23"/>
    </row>
    <row r="367" spans="2:4" ht="15">
      <c r="B367" s="23"/>
      <c r="C367" s="23"/>
      <c r="D367" s="23"/>
    </row>
    <row r="368" spans="2:4" ht="15">
      <c r="B368" s="23"/>
      <c r="C368" s="23"/>
      <c r="D368" s="23"/>
    </row>
    <row r="369" spans="2:4" ht="15">
      <c r="B369" s="23"/>
      <c r="C369" s="23"/>
      <c r="D369" s="23"/>
    </row>
    <row r="370" spans="2:4" ht="15">
      <c r="B370" s="23"/>
      <c r="C370" s="23"/>
      <c r="D370" s="23"/>
    </row>
    <row r="371" spans="2:4" ht="15">
      <c r="B371" s="23"/>
      <c r="C371" s="23"/>
      <c r="D371" s="23"/>
    </row>
    <row r="372" spans="2:4" ht="15">
      <c r="B372" s="23"/>
      <c r="C372" s="23"/>
      <c r="D372" s="23"/>
    </row>
    <row r="373" spans="2:4" ht="15">
      <c r="B373" s="23"/>
      <c r="C373" s="23"/>
      <c r="D373" s="23"/>
    </row>
    <row r="374" spans="2:4" ht="15">
      <c r="B374" s="23"/>
      <c r="C374" s="23"/>
      <c r="D374" s="23"/>
    </row>
    <row r="375" spans="2:4" ht="15">
      <c r="B375" s="23"/>
      <c r="C375" s="23"/>
      <c r="D375" s="23"/>
    </row>
    <row r="376" spans="2:4" ht="15">
      <c r="B376" s="23"/>
      <c r="C376" s="23"/>
      <c r="D376" s="23"/>
    </row>
    <row r="377" spans="2:4" ht="15">
      <c r="B377" s="23"/>
      <c r="C377" s="23"/>
      <c r="D377" s="23"/>
    </row>
    <row r="378" spans="2:4" ht="15">
      <c r="B378" s="23"/>
      <c r="C378" s="23"/>
      <c r="D378" s="23"/>
    </row>
    <row r="379" spans="2:4" ht="15">
      <c r="B379" s="23"/>
      <c r="C379" s="23"/>
      <c r="D379" s="23"/>
    </row>
    <row r="380" spans="2:4" ht="15">
      <c r="B380" s="23"/>
      <c r="C380" s="23"/>
      <c r="D380" s="23"/>
    </row>
    <row r="381" spans="2:4" ht="15">
      <c r="B381" s="23"/>
      <c r="C381" s="23"/>
      <c r="D381" s="23"/>
    </row>
    <row r="382" spans="2:4" ht="15">
      <c r="B382" s="23"/>
      <c r="C382" s="23"/>
      <c r="D382" s="23"/>
    </row>
    <row r="383" spans="2:4" ht="15">
      <c r="B383" s="23"/>
      <c r="C383" s="23"/>
      <c r="D383" s="23"/>
    </row>
    <row r="384" spans="2:4" ht="15">
      <c r="B384" s="23"/>
      <c r="C384" s="23"/>
      <c r="D384" s="23"/>
    </row>
    <row r="385" spans="2:4" ht="15">
      <c r="B385" s="23"/>
      <c r="C385" s="23"/>
      <c r="D385" s="23"/>
    </row>
    <row r="386" spans="2:4" ht="15">
      <c r="B386" s="23"/>
      <c r="C386" s="23"/>
      <c r="D386" s="23"/>
    </row>
    <row r="387" spans="2:4" ht="15">
      <c r="B387" s="23"/>
      <c r="C387" s="23"/>
      <c r="D387" s="23"/>
    </row>
    <row r="388" spans="2:4" ht="15">
      <c r="B388" s="23"/>
      <c r="C388" s="23"/>
      <c r="D388" s="23"/>
    </row>
    <row r="389" spans="2:4" ht="15">
      <c r="B389" s="23"/>
      <c r="C389" s="23"/>
      <c r="D389" s="23"/>
    </row>
    <row r="390" spans="2:4" ht="15">
      <c r="B390" s="23"/>
      <c r="C390" s="23"/>
      <c r="D390" s="23"/>
    </row>
    <row r="391" spans="2:4" ht="15">
      <c r="B391" s="23"/>
      <c r="C391" s="23"/>
      <c r="D391" s="23"/>
    </row>
    <row r="392" spans="2:4" ht="15">
      <c r="B392" s="23"/>
      <c r="C392" s="23"/>
      <c r="D392" s="23"/>
    </row>
    <row r="393" spans="2:4" ht="15">
      <c r="B393" s="23"/>
      <c r="C393" s="23"/>
      <c r="D393" s="23"/>
    </row>
    <row r="394" spans="2:4" ht="15">
      <c r="B394" s="23"/>
      <c r="C394" s="23"/>
      <c r="D394" s="23"/>
    </row>
    <row r="395" spans="2:4" ht="15">
      <c r="B395" s="23"/>
      <c r="C395" s="23"/>
      <c r="D395" s="23"/>
    </row>
    <row r="396" spans="2:4" ht="15">
      <c r="B396" s="23"/>
      <c r="C396" s="23"/>
      <c r="D396" s="23"/>
    </row>
    <row r="397" spans="2:4" ht="15">
      <c r="B397" s="23"/>
      <c r="C397" s="23"/>
      <c r="D397" s="2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0"/>
  <sheetViews>
    <sheetView workbookViewId="0" topLeftCell="A1">
      <selection activeCell="A1" sqref="A1"/>
    </sheetView>
  </sheetViews>
  <sheetFormatPr defaultColWidth="11.5546875" defaultRowHeight="15"/>
  <cols>
    <col min="1" max="52" width="12.77734375" style="0" customWidth="1"/>
    <col min="53" max="16384" width="8.88671875" style="0" customWidth="1"/>
  </cols>
  <sheetData>
    <row r="1" spans="1:7" ht="15">
      <c r="A1" s="18" t="s">
        <v>89</v>
      </c>
      <c r="B1" s="19"/>
      <c r="C1" s="19"/>
      <c r="D1" s="19"/>
      <c r="E1" s="19"/>
      <c r="F1" s="19"/>
      <c r="G1" s="19"/>
    </row>
    <row r="2" spans="1:7" ht="15">
      <c r="A2" s="19"/>
      <c r="B2" s="19"/>
      <c r="C2" s="19"/>
      <c r="D2" s="19"/>
      <c r="E2" s="19"/>
      <c r="F2" s="19"/>
      <c r="G2" s="19"/>
    </row>
    <row r="3" spans="1:7" ht="15.75">
      <c r="A3" s="33" t="s">
        <v>51</v>
      </c>
      <c r="B3" s="20"/>
      <c r="C3" s="20"/>
      <c r="D3" s="20"/>
      <c r="E3" s="20"/>
      <c r="F3" s="20"/>
      <c r="G3" s="20"/>
    </row>
    <row r="4" spans="1:7" ht="15">
      <c r="A4" s="20"/>
      <c r="B4" s="20"/>
      <c r="C4" s="20"/>
      <c r="D4" s="20"/>
      <c r="E4" s="20"/>
      <c r="F4" s="20"/>
      <c r="G4" s="20"/>
    </row>
    <row r="5" spans="1:7" ht="15">
      <c r="A5" s="20" t="s">
        <v>47</v>
      </c>
      <c r="B5" s="20"/>
      <c r="C5" s="20"/>
      <c r="D5" s="20"/>
      <c r="E5" s="20"/>
      <c r="F5" s="20"/>
      <c r="G5" s="20"/>
    </row>
    <row r="6" spans="1:7" ht="15">
      <c r="A6" s="20" t="s">
        <v>48</v>
      </c>
      <c r="B6" s="20"/>
      <c r="C6" s="20"/>
      <c r="D6" s="20"/>
      <c r="E6" s="20"/>
      <c r="F6" s="20"/>
      <c r="G6" s="20"/>
    </row>
    <row r="7" spans="1:7" ht="15">
      <c r="A7" s="20" t="s">
        <v>49</v>
      </c>
      <c r="B7" s="20"/>
      <c r="C7" s="20"/>
      <c r="D7" s="20"/>
      <c r="E7" s="20"/>
      <c r="F7" s="20"/>
      <c r="G7" s="20"/>
    </row>
    <row r="8" spans="1:7" ht="15">
      <c r="A8" s="20" t="s">
        <v>50</v>
      </c>
      <c r="B8" s="20"/>
      <c r="C8" s="20"/>
      <c r="D8" s="20"/>
      <c r="E8" s="20"/>
      <c r="F8" s="20"/>
      <c r="G8" s="20"/>
    </row>
    <row r="9" spans="1:3" ht="15">
      <c r="A9" s="23"/>
      <c r="C9" s="23"/>
    </row>
    <row r="10" spans="1:12" ht="39.75" customHeight="1">
      <c r="A10" s="27" t="s">
        <v>43</v>
      </c>
      <c r="B10" s="26">
        <v>20</v>
      </c>
      <c r="C10" s="26">
        <v>30</v>
      </c>
      <c r="D10" s="26">
        <v>40</v>
      </c>
      <c r="E10" s="26">
        <v>50</v>
      </c>
      <c r="F10" s="26">
        <v>60</v>
      </c>
      <c r="G10" s="26">
        <v>70</v>
      </c>
      <c r="H10" s="26" t="s">
        <v>33</v>
      </c>
      <c r="I10" s="26" t="s">
        <v>17</v>
      </c>
      <c r="J10" s="26" t="s">
        <v>40</v>
      </c>
      <c r="K10" s="37" t="s">
        <v>41</v>
      </c>
      <c r="L10" s="26" t="s">
        <v>42</v>
      </c>
    </row>
    <row r="11" spans="1:12" ht="18">
      <c r="A11" s="10">
        <v>1807</v>
      </c>
      <c r="B11" s="24">
        <v>1247</v>
      </c>
      <c r="C11" s="24">
        <v>871</v>
      </c>
      <c r="D11" s="24">
        <v>924</v>
      </c>
      <c r="E11" s="24">
        <v>1091</v>
      </c>
      <c r="F11" s="24">
        <v>1412</v>
      </c>
      <c r="G11" s="24">
        <v>1158</v>
      </c>
      <c r="H11" s="24">
        <v>487</v>
      </c>
      <c r="I11" s="25">
        <f>SUM(B11:H11)</f>
        <v>7190</v>
      </c>
      <c r="J11" s="36">
        <v>52.62017</v>
      </c>
      <c r="K11" s="36">
        <v>58.2164</v>
      </c>
      <c r="L11" s="38">
        <f>K11/J11</f>
        <v>1.1063514237981367</v>
      </c>
    </row>
    <row r="12" spans="1:12" ht="18">
      <c r="A12" s="10">
        <v>1812</v>
      </c>
      <c r="B12" s="24">
        <v>1243</v>
      </c>
      <c r="C12" s="24">
        <v>869</v>
      </c>
      <c r="D12" s="24">
        <v>920</v>
      </c>
      <c r="E12" s="24">
        <v>1089</v>
      </c>
      <c r="F12" s="24">
        <v>1412</v>
      </c>
      <c r="G12" s="24">
        <v>1231</v>
      </c>
      <c r="H12" s="24">
        <v>509</v>
      </c>
      <c r="I12" s="25">
        <f aca="true" t="shared" si="0" ref="I12:I27">SUM(B12:H12)</f>
        <v>7273</v>
      </c>
      <c r="J12" s="36">
        <v>52.99299</v>
      </c>
      <c r="K12" s="36">
        <v>58.99186</v>
      </c>
      <c r="L12" s="38">
        <f aca="true" t="shared" si="1" ref="L12:L28">K12/J12</f>
        <v>1.1132011988755495</v>
      </c>
    </row>
    <row r="13" spans="1:12" ht="18">
      <c r="A13" s="10">
        <v>1817</v>
      </c>
      <c r="B13" s="24">
        <v>1477</v>
      </c>
      <c r="C13" s="24">
        <v>1160</v>
      </c>
      <c r="D13" s="24">
        <v>1243</v>
      </c>
      <c r="E13" s="24">
        <v>1456</v>
      </c>
      <c r="F13" s="24">
        <v>1810</v>
      </c>
      <c r="G13" s="24">
        <v>1530</v>
      </c>
      <c r="H13" s="24">
        <v>641</v>
      </c>
      <c r="I13" s="25">
        <f t="shared" si="0"/>
        <v>9317</v>
      </c>
      <c r="J13" s="36">
        <v>53.01331</v>
      </c>
      <c r="K13" s="36">
        <v>56.94271</v>
      </c>
      <c r="L13" s="38">
        <f t="shared" si="1"/>
        <v>1.0741210084788142</v>
      </c>
    </row>
    <row r="14" spans="1:12" ht="18">
      <c r="A14" s="10">
        <v>1822</v>
      </c>
      <c r="B14" s="24">
        <v>2300</v>
      </c>
      <c r="C14" s="24">
        <v>1341</v>
      </c>
      <c r="D14" s="24">
        <v>1261</v>
      </c>
      <c r="E14" s="24">
        <v>1485</v>
      </c>
      <c r="F14" s="24">
        <v>1825</v>
      </c>
      <c r="G14" s="24">
        <v>1665</v>
      </c>
      <c r="H14" s="24">
        <v>708</v>
      </c>
      <c r="I14" s="25">
        <f t="shared" si="0"/>
        <v>10585</v>
      </c>
      <c r="J14" s="36">
        <v>50.9932</v>
      </c>
      <c r="K14" s="36">
        <v>56.42424</v>
      </c>
      <c r="L14" s="38">
        <f t="shared" si="1"/>
        <v>1.1065051810829678</v>
      </c>
    </row>
    <row r="15" spans="1:12" ht="18">
      <c r="A15" s="10">
        <v>1827</v>
      </c>
      <c r="B15" s="25">
        <v>1853</v>
      </c>
      <c r="C15" s="25">
        <v>1372</v>
      </c>
      <c r="D15" s="25">
        <v>1263</v>
      </c>
      <c r="E15" s="25">
        <v>1415</v>
      </c>
      <c r="F15" s="25">
        <v>1804</v>
      </c>
      <c r="G15" s="25">
        <v>1875</v>
      </c>
      <c r="H15" s="25">
        <v>687</v>
      </c>
      <c r="I15" s="25">
        <f t="shared" si="0"/>
        <v>10269</v>
      </c>
      <c r="J15" s="36">
        <v>52.48992</v>
      </c>
      <c r="K15" s="36">
        <v>57.95443</v>
      </c>
      <c r="L15" s="38">
        <f t="shared" si="1"/>
        <v>1.1041058930933787</v>
      </c>
    </row>
    <row r="16" spans="1:12" ht="18">
      <c r="A16" s="10">
        <v>1832</v>
      </c>
      <c r="B16" s="24">
        <v>3942</v>
      </c>
      <c r="C16" s="24">
        <v>3819</v>
      </c>
      <c r="D16" s="24">
        <v>3536</v>
      </c>
      <c r="E16" s="24">
        <v>3746</v>
      </c>
      <c r="F16" s="24">
        <v>4164</v>
      </c>
      <c r="G16" s="24">
        <v>3549</v>
      </c>
      <c r="H16" s="24">
        <v>1141</v>
      </c>
      <c r="I16" s="25">
        <f t="shared" si="0"/>
        <v>23897</v>
      </c>
      <c r="J16" s="36">
        <v>50.91857</v>
      </c>
      <c r="K16" s="36">
        <v>54.98809</v>
      </c>
      <c r="L16" s="38">
        <f t="shared" si="1"/>
        <v>1.079922118786918</v>
      </c>
    </row>
    <row r="17" spans="1:12" ht="18">
      <c r="A17" s="10">
        <v>1837</v>
      </c>
      <c r="B17" s="24">
        <v>2714</v>
      </c>
      <c r="C17" s="24">
        <v>2029</v>
      </c>
      <c r="D17" s="24">
        <v>1860</v>
      </c>
      <c r="E17" s="24">
        <v>1802</v>
      </c>
      <c r="F17" s="24">
        <v>2224</v>
      </c>
      <c r="G17" s="24">
        <v>2343</v>
      </c>
      <c r="H17" s="24">
        <v>1081</v>
      </c>
      <c r="I17" s="25">
        <f t="shared" si="0"/>
        <v>14053</v>
      </c>
      <c r="J17" s="36">
        <v>51.64207</v>
      </c>
      <c r="K17" s="36">
        <v>57.14578</v>
      </c>
      <c r="L17" s="38">
        <f t="shared" si="1"/>
        <v>1.1065741555286224</v>
      </c>
    </row>
    <row r="18" spans="1:12" ht="18">
      <c r="A18" s="10">
        <v>1842</v>
      </c>
      <c r="B18" s="24">
        <v>3228</v>
      </c>
      <c r="C18" s="24">
        <v>1827</v>
      </c>
      <c r="D18" s="24">
        <v>2059</v>
      </c>
      <c r="E18" s="24">
        <v>1662</v>
      </c>
      <c r="F18" s="24">
        <v>1866</v>
      </c>
      <c r="G18" s="24">
        <v>1857</v>
      </c>
      <c r="H18" s="24">
        <v>935</v>
      </c>
      <c r="I18" s="25">
        <f t="shared" si="0"/>
        <v>13434</v>
      </c>
      <c r="J18" s="36">
        <v>49.05657</v>
      </c>
      <c r="K18" s="36">
        <v>55.82568</v>
      </c>
      <c r="L18" s="38">
        <f t="shared" si="1"/>
        <v>1.1379857988440691</v>
      </c>
    </row>
    <row r="19" spans="1:12" ht="18">
      <c r="A19" s="10">
        <v>1847</v>
      </c>
      <c r="B19" s="24">
        <v>2952</v>
      </c>
      <c r="C19" s="24">
        <v>2083</v>
      </c>
      <c r="D19" s="24">
        <v>2007</v>
      </c>
      <c r="E19" s="24">
        <v>1875</v>
      </c>
      <c r="F19" s="24">
        <v>2063</v>
      </c>
      <c r="G19" s="24">
        <v>2046</v>
      </c>
      <c r="H19" s="24">
        <v>992</v>
      </c>
      <c r="I19" s="25">
        <f t="shared" si="0"/>
        <v>14018</v>
      </c>
      <c r="J19" s="36">
        <v>50.17499</v>
      </c>
      <c r="K19" s="36">
        <v>56.4905</v>
      </c>
      <c r="L19" s="38">
        <f t="shared" si="1"/>
        <v>1.125869681289423</v>
      </c>
    </row>
    <row r="20" spans="1:12" ht="18">
      <c r="A20" s="10">
        <v>1852</v>
      </c>
      <c r="B20" s="24">
        <v>2205</v>
      </c>
      <c r="C20" s="24">
        <v>1775</v>
      </c>
      <c r="D20" s="24">
        <v>1789</v>
      </c>
      <c r="E20" s="24">
        <v>1935</v>
      </c>
      <c r="F20" s="24">
        <v>1817</v>
      </c>
      <c r="G20" s="24">
        <v>1604</v>
      </c>
      <c r="H20" s="24">
        <v>586</v>
      </c>
      <c r="I20" s="25">
        <f t="shared" si="0"/>
        <v>11711</v>
      </c>
      <c r="J20" s="36">
        <v>50.00316</v>
      </c>
      <c r="K20" s="36">
        <v>55.77117</v>
      </c>
      <c r="L20" s="38">
        <f t="shared" si="1"/>
        <v>1.1153529096961072</v>
      </c>
    </row>
    <row r="21" spans="1:12" ht="18">
      <c r="A21" s="10">
        <v>1857</v>
      </c>
      <c r="B21" s="24">
        <v>3015</v>
      </c>
      <c r="C21" s="24">
        <v>2161</v>
      </c>
      <c r="D21" s="24">
        <v>1867</v>
      </c>
      <c r="E21" s="24">
        <v>2068</v>
      </c>
      <c r="F21" s="24">
        <v>2003</v>
      </c>
      <c r="G21" s="24">
        <v>1708</v>
      </c>
      <c r="H21" s="24">
        <v>691</v>
      </c>
      <c r="I21" s="25">
        <f t="shared" si="0"/>
        <v>13513</v>
      </c>
      <c r="J21" s="36">
        <v>48.68053</v>
      </c>
      <c r="K21" s="36">
        <v>54.51942</v>
      </c>
      <c r="L21" s="38">
        <f t="shared" si="1"/>
        <v>1.119943024449405</v>
      </c>
    </row>
    <row r="22" spans="1:12" ht="18">
      <c r="A22" s="10">
        <v>1862</v>
      </c>
      <c r="B22" s="24">
        <v>3137</v>
      </c>
      <c r="C22" s="24">
        <v>2790</v>
      </c>
      <c r="D22" s="24">
        <v>2752</v>
      </c>
      <c r="E22" s="24">
        <v>2683</v>
      </c>
      <c r="F22" s="24">
        <v>3023</v>
      </c>
      <c r="G22" s="24">
        <v>2377</v>
      </c>
      <c r="H22" s="24">
        <v>1013</v>
      </c>
      <c r="I22" s="25">
        <f t="shared" si="0"/>
        <v>17775</v>
      </c>
      <c r="J22" s="36">
        <v>50.52011</v>
      </c>
      <c r="K22" s="36">
        <v>55.38136</v>
      </c>
      <c r="L22" s="38">
        <f t="shared" si="1"/>
        <v>1.0962240581028029</v>
      </c>
    </row>
    <row r="23" spans="1:12" ht="18">
      <c r="A23" s="10">
        <v>1867</v>
      </c>
      <c r="B23" s="24">
        <v>3094</v>
      </c>
      <c r="C23" s="24">
        <v>3263</v>
      </c>
      <c r="D23" s="24">
        <v>3344</v>
      </c>
      <c r="E23" s="24">
        <v>3156</v>
      </c>
      <c r="F23" s="24">
        <v>3537</v>
      </c>
      <c r="G23" s="24">
        <v>2885</v>
      </c>
      <c r="H23" s="24">
        <v>1168</v>
      </c>
      <c r="I23" s="25">
        <f t="shared" si="0"/>
        <v>20447</v>
      </c>
      <c r="J23" s="36">
        <v>51.34215</v>
      </c>
      <c r="K23" s="36">
        <v>56.02676</v>
      </c>
      <c r="L23" s="38">
        <f t="shared" si="1"/>
        <v>1.0912429650881392</v>
      </c>
    </row>
    <row r="24" spans="1:12" ht="18">
      <c r="A24" s="10">
        <v>1877</v>
      </c>
      <c r="B24" s="24">
        <v>2749</v>
      </c>
      <c r="C24" s="24">
        <v>3086</v>
      </c>
      <c r="D24" s="24">
        <v>3094</v>
      </c>
      <c r="E24" s="24">
        <v>3046</v>
      </c>
      <c r="F24" s="24">
        <v>2992</v>
      </c>
      <c r="G24" s="24">
        <v>2489</v>
      </c>
      <c r="H24" s="24">
        <v>1152</v>
      </c>
      <c r="I24" s="25">
        <f t="shared" si="0"/>
        <v>18608</v>
      </c>
      <c r="J24" s="36">
        <v>51.18374</v>
      </c>
      <c r="K24" s="36">
        <v>56.42456</v>
      </c>
      <c r="L24" s="38">
        <f t="shared" si="1"/>
        <v>1.102392283174305</v>
      </c>
    </row>
    <row r="25" spans="1:12" ht="18">
      <c r="A25" s="10">
        <v>1887</v>
      </c>
      <c r="B25" s="24">
        <v>3063</v>
      </c>
      <c r="C25" s="24">
        <v>3252</v>
      </c>
      <c r="D25" s="24">
        <v>3523</v>
      </c>
      <c r="E25" s="24">
        <v>3596</v>
      </c>
      <c r="F25" s="24">
        <v>3611</v>
      </c>
      <c r="G25" s="24">
        <v>2764</v>
      </c>
      <c r="H25" s="24">
        <v>1067</v>
      </c>
      <c r="I25" s="25">
        <f t="shared" si="0"/>
        <v>20876</v>
      </c>
      <c r="J25" s="36">
        <v>51.16426</v>
      </c>
      <c r="K25" s="36">
        <v>57.07533</v>
      </c>
      <c r="L25" s="38">
        <f t="shared" si="1"/>
        <v>1.1155312321530695</v>
      </c>
    </row>
    <row r="26" spans="1:12" ht="18">
      <c r="A26" s="10">
        <v>1902</v>
      </c>
      <c r="B26" s="24">
        <v>2902</v>
      </c>
      <c r="C26" s="24">
        <v>3871</v>
      </c>
      <c r="D26" s="24">
        <v>4570</v>
      </c>
      <c r="E26" s="24">
        <v>4582</v>
      </c>
      <c r="F26" s="24">
        <v>4815</v>
      </c>
      <c r="G26" s="24">
        <v>3880</v>
      </c>
      <c r="H26" s="24">
        <v>1715</v>
      </c>
      <c r="I26" s="25">
        <f t="shared" si="0"/>
        <v>26335</v>
      </c>
      <c r="J26" s="36">
        <v>53.20626</v>
      </c>
      <c r="K26" s="36">
        <v>56.82786</v>
      </c>
      <c r="L26" s="38">
        <f t="shared" si="1"/>
        <v>1.0680671785613196</v>
      </c>
    </row>
    <row r="27" spans="1:12" ht="18">
      <c r="A27" s="10">
        <v>1912</v>
      </c>
      <c r="B27" s="24">
        <v>2982</v>
      </c>
      <c r="C27" s="24">
        <v>4170</v>
      </c>
      <c r="D27" s="24">
        <v>4729</v>
      </c>
      <c r="E27" s="24">
        <v>5280</v>
      </c>
      <c r="F27" s="24">
        <v>5208</v>
      </c>
      <c r="G27" s="24">
        <v>4596</v>
      </c>
      <c r="H27" s="24">
        <v>2191</v>
      </c>
      <c r="I27" s="25">
        <f t="shared" si="0"/>
        <v>29156</v>
      </c>
      <c r="J27" s="36">
        <v>54.1338</v>
      </c>
      <c r="K27" s="36">
        <v>57.19563</v>
      </c>
      <c r="L27" s="38">
        <f t="shared" si="1"/>
        <v>1.0565604114250247</v>
      </c>
    </row>
    <row r="28" spans="1:12" ht="18">
      <c r="A28" s="10" t="s">
        <v>17</v>
      </c>
      <c r="B28" s="24">
        <f>SUM(B11:B27)</f>
        <v>44103</v>
      </c>
      <c r="C28" s="24">
        <f aca="true" t="shared" si="2" ref="C28:I28">SUM(C11:C27)</f>
        <v>39739</v>
      </c>
      <c r="D28" s="24">
        <f t="shared" si="2"/>
        <v>40741</v>
      </c>
      <c r="E28" s="24">
        <f t="shared" si="2"/>
        <v>41967</v>
      </c>
      <c r="F28" s="24">
        <f t="shared" si="2"/>
        <v>45586</v>
      </c>
      <c r="G28" s="24">
        <f t="shared" si="2"/>
        <v>39557</v>
      </c>
      <c r="H28" s="24">
        <f t="shared" si="2"/>
        <v>16764</v>
      </c>
      <c r="I28" s="24">
        <f t="shared" si="2"/>
        <v>268457</v>
      </c>
      <c r="J28" s="36">
        <f>AVERAGE(J11:J27)</f>
        <v>51.41975294117647</v>
      </c>
      <c r="K28" s="36">
        <f>AVERAGE(K11:K27)</f>
        <v>56.600104705882345</v>
      </c>
      <c r="L28" s="38">
        <f t="shared" si="1"/>
        <v>1.1007463371251927</v>
      </c>
    </row>
    <row r="29" spans="1:8" ht="18">
      <c r="A29" s="10"/>
      <c r="B29" s="24"/>
      <c r="C29" s="24"/>
      <c r="D29" s="24"/>
      <c r="E29" s="24"/>
      <c r="F29" s="24"/>
      <c r="G29" s="24"/>
      <c r="H29" s="24"/>
    </row>
    <row r="30" spans="1:8" ht="15.75">
      <c r="A30" s="27" t="s">
        <v>37</v>
      </c>
      <c r="B30" s="26">
        <v>20</v>
      </c>
      <c r="C30" s="26">
        <v>30</v>
      </c>
      <c r="D30" s="26">
        <v>40</v>
      </c>
      <c r="E30" s="26">
        <v>50</v>
      </c>
      <c r="F30" s="26">
        <v>60</v>
      </c>
      <c r="G30" s="26">
        <v>70</v>
      </c>
      <c r="H30" s="26" t="s">
        <v>33</v>
      </c>
    </row>
    <row r="31" spans="1:9" ht="18">
      <c r="A31" s="10">
        <v>1807</v>
      </c>
      <c r="B31" s="22">
        <f aca="true" t="shared" si="3" ref="B31:I40">B11/$I11</f>
        <v>0.17343532684283727</v>
      </c>
      <c r="C31" s="22">
        <f t="shared" si="3"/>
        <v>0.12114047287899861</v>
      </c>
      <c r="D31" s="22">
        <f t="shared" si="3"/>
        <v>0.12851182197496522</v>
      </c>
      <c r="E31" s="22">
        <f t="shared" si="3"/>
        <v>0.15173852573018082</v>
      </c>
      <c r="F31" s="22">
        <f t="shared" si="3"/>
        <v>0.1963838664812239</v>
      </c>
      <c r="G31" s="22">
        <f t="shared" si="3"/>
        <v>0.16105702364394994</v>
      </c>
      <c r="H31" s="22">
        <f t="shared" si="3"/>
        <v>0.06773296244784423</v>
      </c>
      <c r="I31" s="22">
        <f t="shared" si="3"/>
        <v>1</v>
      </c>
    </row>
    <row r="32" spans="1:9" ht="18">
      <c r="A32" s="10">
        <v>1812</v>
      </c>
      <c r="B32" s="22">
        <f t="shared" si="3"/>
        <v>0.1709060910215867</v>
      </c>
      <c r="C32" s="22">
        <f t="shared" si="3"/>
        <v>0.119483019386773</v>
      </c>
      <c r="D32" s="22">
        <f t="shared" si="3"/>
        <v>0.12649525642788395</v>
      </c>
      <c r="E32" s="22">
        <f t="shared" si="3"/>
        <v>0.14973188505431045</v>
      </c>
      <c r="F32" s="22">
        <f t="shared" si="3"/>
        <v>0.1941427196480132</v>
      </c>
      <c r="G32" s="22">
        <f t="shared" si="3"/>
        <v>0.16925615289426646</v>
      </c>
      <c r="H32" s="22">
        <f t="shared" si="3"/>
        <v>0.06998487556716623</v>
      </c>
      <c r="I32" s="22">
        <f t="shared" si="3"/>
        <v>1</v>
      </c>
    </row>
    <row r="33" spans="1:9" ht="18">
      <c r="A33" s="10">
        <v>1817</v>
      </c>
      <c r="B33" s="22">
        <f t="shared" si="3"/>
        <v>0.1585274229902329</v>
      </c>
      <c r="C33" s="22">
        <f t="shared" si="3"/>
        <v>0.12450359557797575</v>
      </c>
      <c r="D33" s="22">
        <f t="shared" si="3"/>
        <v>0.1334120425029516</v>
      </c>
      <c r="E33" s="22">
        <f t="shared" si="3"/>
        <v>0.1562734785875282</v>
      </c>
      <c r="F33" s="22">
        <f t="shared" si="3"/>
        <v>0.1942685413759794</v>
      </c>
      <c r="G33" s="22">
        <f t="shared" si="3"/>
        <v>0.1642159493399163</v>
      </c>
      <c r="H33" s="22">
        <f t="shared" si="3"/>
        <v>0.0687989696254159</v>
      </c>
      <c r="I33" s="22">
        <f t="shared" si="3"/>
        <v>1</v>
      </c>
    </row>
    <row r="34" spans="1:9" ht="18">
      <c r="A34" s="10">
        <v>1822</v>
      </c>
      <c r="B34" s="22">
        <f t="shared" si="3"/>
        <v>0.2172886159659896</v>
      </c>
      <c r="C34" s="22">
        <f t="shared" si="3"/>
        <v>0.1266887104393009</v>
      </c>
      <c r="D34" s="22">
        <f t="shared" si="3"/>
        <v>0.11913084553613604</v>
      </c>
      <c r="E34" s="22">
        <f t="shared" si="3"/>
        <v>0.14029286726499765</v>
      </c>
      <c r="F34" s="22">
        <f t="shared" si="3"/>
        <v>0.1724137931034483</v>
      </c>
      <c r="G34" s="22">
        <f t="shared" si="3"/>
        <v>0.15729806329711857</v>
      </c>
      <c r="H34" s="22">
        <f t="shared" si="3"/>
        <v>0.06688710439300898</v>
      </c>
      <c r="I34" s="22">
        <f t="shared" si="3"/>
        <v>1</v>
      </c>
    </row>
    <row r="35" spans="1:9" ht="18">
      <c r="A35" s="10">
        <v>1827</v>
      </c>
      <c r="B35" s="22">
        <f t="shared" si="3"/>
        <v>0.1804460025318921</v>
      </c>
      <c r="C35" s="22">
        <f t="shared" si="3"/>
        <v>0.1336059986366735</v>
      </c>
      <c r="D35" s="22">
        <f t="shared" si="3"/>
        <v>0.12299152789950336</v>
      </c>
      <c r="E35" s="22">
        <f t="shared" si="3"/>
        <v>0.13779335865225437</v>
      </c>
      <c r="F35" s="22">
        <f t="shared" si="3"/>
        <v>0.17567435972343948</v>
      </c>
      <c r="G35" s="22">
        <f t="shared" si="3"/>
        <v>0.18258837277242185</v>
      </c>
      <c r="H35" s="22">
        <f t="shared" si="3"/>
        <v>0.06690037978381537</v>
      </c>
      <c r="I35" s="22">
        <f t="shared" si="3"/>
        <v>1</v>
      </c>
    </row>
    <row r="36" spans="1:9" ht="18">
      <c r="A36" s="10">
        <v>1832</v>
      </c>
      <c r="B36" s="22">
        <f t="shared" si="3"/>
        <v>0.1649579445118634</v>
      </c>
      <c r="C36" s="22">
        <f t="shared" si="3"/>
        <v>0.1598108549190275</v>
      </c>
      <c r="D36" s="22">
        <f t="shared" si="3"/>
        <v>0.14796836422981965</v>
      </c>
      <c r="E36" s="22">
        <f t="shared" si="3"/>
        <v>0.1567560781688078</v>
      </c>
      <c r="F36" s="22">
        <f t="shared" si="3"/>
        <v>0.17424781353307947</v>
      </c>
      <c r="G36" s="22">
        <f t="shared" si="3"/>
        <v>0.14851236556889985</v>
      </c>
      <c r="H36" s="22">
        <f t="shared" si="3"/>
        <v>0.04774657906850232</v>
      </c>
      <c r="I36" s="22">
        <f t="shared" si="3"/>
        <v>1</v>
      </c>
    </row>
    <row r="37" spans="1:9" ht="18">
      <c r="A37" s="10">
        <v>1837</v>
      </c>
      <c r="B37" s="22">
        <f t="shared" si="3"/>
        <v>0.19312602291325695</v>
      </c>
      <c r="C37" s="22">
        <f t="shared" si="3"/>
        <v>0.14438198249484097</v>
      </c>
      <c r="D37" s="22">
        <f t="shared" si="3"/>
        <v>0.13235608055219525</v>
      </c>
      <c r="E37" s="22">
        <f t="shared" si="3"/>
        <v>0.12822884793282574</v>
      </c>
      <c r="F37" s="22">
        <f t="shared" si="3"/>
        <v>0.1582580231978937</v>
      </c>
      <c r="G37" s="22">
        <f t="shared" si="3"/>
        <v>0.16672596598591047</v>
      </c>
      <c r="H37" s="22">
        <f t="shared" si="3"/>
        <v>0.07692307692307693</v>
      </c>
      <c r="I37" s="22">
        <f t="shared" si="3"/>
        <v>1</v>
      </c>
    </row>
    <row r="38" spans="1:9" ht="18">
      <c r="A38" s="10">
        <v>1842</v>
      </c>
      <c r="B38" s="22">
        <f t="shared" si="3"/>
        <v>0.24028584189370256</v>
      </c>
      <c r="C38" s="22">
        <f t="shared" si="3"/>
        <v>0.13599821348816435</v>
      </c>
      <c r="D38" s="22">
        <f t="shared" si="3"/>
        <v>0.15326782789935983</v>
      </c>
      <c r="E38" s="22">
        <f t="shared" si="3"/>
        <v>0.1237159446181331</v>
      </c>
      <c r="F38" s="22">
        <f t="shared" si="3"/>
        <v>0.13890129522108083</v>
      </c>
      <c r="G38" s="22">
        <f t="shared" si="3"/>
        <v>0.1382313532827155</v>
      </c>
      <c r="H38" s="22">
        <f t="shared" si="3"/>
        <v>0.06959952359684383</v>
      </c>
      <c r="I38" s="22">
        <f t="shared" si="3"/>
        <v>1</v>
      </c>
    </row>
    <row r="39" spans="1:9" ht="18">
      <c r="A39" s="10">
        <v>1847</v>
      </c>
      <c r="B39" s="22">
        <f t="shared" si="3"/>
        <v>0.21058638892852047</v>
      </c>
      <c r="C39" s="22">
        <f t="shared" si="3"/>
        <v>0.14859466400342417</v>
      </c>
      <c r="D39" s="22">
        <f t="shared" si="3"/>
        <v>0.14317306320445142</v>
      </c>
      <c r="E39" s="22">
        <f t="shared" si="3"/>
        <v>0.13375659865886716</v>
      </c>
      <c r="F39" s="22">
        <f t="shared" si="3"/>
        <v>0.14716792695106293</v>
      </c>
      <c r="G39" s="22">
        <f t="shared" si="3"/>
        <v>0.14595520045655586</v>
      </c>
      <c r="H39" s="22">
        <f t="shared" si="3"/>
        <v>0.07076615779711799</v>
      </c>
      <c r="I39" s="22">
        <f t="shared" si="3"/>
        <v>1</v>
      </c>
    </row>
    <row r="40" spans="1:9" ht="18">
      <c r="A40" s="10">
        <v>1852</v>
      </c>
      <c r="B40" s="22">
        <f t="shared" si="3"/>
        <v>0.18828451882845187</v>
      </c>
      <c r="C40" s="22">
        <f t="shared" si="3"/>
        <v>0.15156690291179234</v>
      </c>
      <c r="D40" s="22">
        <f t="shared" si="3"/>
        <v>0.1527623601741952</v>
      </c>
      <c r="E40" s="22">
        <f t="shared" si="3"/>
        <v>0.16522927162496798</v>
      </c>
      <c r="F40" s="22">
        <f t="shared" si="3"/>
        <v>0.15515327469900095</v>
      </c>
      <c r="G40" s="22">
        <f t="shared" si="3"/>
        <v>0.13696524634958587</v>
      </c>
      <c r="H40" s="22">
        <f t="shared" si="3"/>
        <v>0.05003842541200581</v>
      </c>
      <c r="I40" s="22">
        <f t="shared" si="3"/>
        <v>1</v>
      </c>
    </row>
    <row r="41" spans="1:9" ht="18">
      <c r="A41" s="10">
        <v>1857</v>
      </c>
      <c r="B41" s="22">
        <f aca="true" t="shared" si="4" ref="B41:I46">B21/$I21</f>
        <v>0.22311847850218308</v>
      </c>
      <c r="C41" s="22">
        <f t="shared" si="4"/>
        <v>0.1599200769629246</v>
      </c>
      <c r="D41" s="22">
        <f t="shared" si="4"/>
        <v>0.13816325020350773</v>
      </c>
      <c r="E41" s="22">
        <f t="shared" si="4"/>
        <v>0.1530378154369866</v>
      </c>
      <c r="F41" s="22">
        <f t="shared" si="4"/>
        <v>0.1482276326500407</v>
      </c>
      <c r="G41" s="22">
        <f t="shared" si="4"/>
        <v>0.12639680307851697</v>
      </c>
      <c r="H41" s="22">
        <f t="shared" si="4"/>
        <v>0.0511359431658403</v>
      </c>
      <c r="I41" s="22">
        <f t="shared" si="4"/>
        <v>1</v>
      </c>
    </row>
    <row r="42" spans="1:9" ht="18">
      <c r="A42" s="10">
        <v>1862</v>
      </c>
      <c r="B42" s="22">
        <f t="shared" si="4"/>
        <v>0.17648382559774964</v>
      </c>
      <c r="C42" s="22">
        <f t="shared" si="4"/>
        <v>0.1569620253164557</v>
      </c>
      <c r="D42" s="22">
        <f t="shared" si="4"/>
        <v>0.15482419127988747</v>
      </c>
      <c r="E42" s="22">
        <f t="shared" si="4"/>
        <v>0.1509423347398031</v>
      </c>
      <c r="F42" s="22">
        <f t="shared" si="4"/>
        <v>0.17007032348804502</v>
      </c>
      <c r="G42" s="22">
        <f t="shared" si="4"/>
        <v>0.13372714486638537</v>
      </c>
      <c r="H42" s="22">
        <f t="shared" si="4"/>
        <v>0.0569901547116737</v>
      </c>
      <c r="I42" s="22">
        <f t="shared" si="4"/>
        <v>1</v>
      </c>
    </row>
    <row r="43" spans="1:9" ht="18">
      <c r="A43" s="10">
        <v>1867</v>
      </c>
      <c r="B43" s="22">
        <f t="shared" si="4"/>
        <v>0.1513180417665183</v>
      </c>
      <c r="C43" s="22">
        <f t="shared" si="4"/>
        <v>0.15958331295544578</v>
      </c>
      <c r="D43" s="22">
        <f t="shared" si="4"/>
        <v>0.16354477429451753</v>
      </c>
      <c r="E43" s="22">
        <f t="shared" si="4"/>
        <v>0.1543502714334621</v>
      </c>
      <c r="F43" s="22">
        <f t="shared" si="4"/>
        <v>0.17298381180613293</v>
      </c>
      <c r="G43" s="22">
        <f t="shared" si="4"/>
        <v>0.14109649337311098</v>
      </c>
      <c r="H43" s="22">
        <f t="shared" si="4"/>
        <v>0.057123294370812344</v>
      </c>
      <c r="I43" s="22">
        <f t="shared" si="4"/>
        <v>1</v>
      </c>
    </row>
    <row r="44" spans="1:9" ht="18">
      <c r="A44" s="10">
        <v>1877</v>
      </c>
      <c r="B44" s="22">
        <f t="shared" si="4"/>
        <v>0.1477321582115219</v>
      </c>
      <c r="C44" s="22">
        <f t="shared" si="4"/>
        <v>0.1658426483233018</v>
      </c>
      <c r="D44" s="22">
        <f t="shared" si="4"/>
        <v>0.1662725709372313</v>
      </c>
      <c r="E44" s="22">
        <f t="shared" si="4"/>
        <v>0.16369303525365433</v>
      </c>
      <c r="F44" s="22">
        <f t="shared" si="4"/>
        <v>0.16079105760963028</v>
      </c>
      <c r="G44" s="22">
        <f t="shared" si="4"/>
        <v>0.1337596732588134</v>
      </c>
      <c r="H44" s="22">
        <f t="shared" si="4"/>
        <v>0.061908856405846945</v>
      </c>
      <c r="I44" s="22">
        <f t="shared" si="4"/>
        <v>1</v>
      </c>
    </row>
    <row r="45" spans="1:9" ht="18">
      <c r="A45" s="10">
        <v>1887</v>
      </c>
      <c r="B45" s="22">
        <f t="shared" si="4"/>
        <v>0.14672351025100594</v>
      </c>
      <c r="C45" s="22">
        <f t="shared" si="4"/>
        <v>0.1557769687679632</v>
      </c>
      <c r="D45" s="22">
        <f t="shared" si="4"/>
        <v>0.16875838283196015</v>
      </c>
      <c r="E45" s="22">
        <f t="shared" si="4"/>
        <v>0.17225522130676374</v>
      </c>
      <c r="F45" s="22">
        <f t="shared" si="4"/>
        <v>0.1729737497604905</v>
      </c>
      <c r="G45" s="22">
        <f t="shared" si="4"/>
        <v>0.1324008430733857</v>
      </c>
      <c r="H45" s="22">
        <f t="shared" si="4"/>
        <v>0.051111324008430735</v>
      </c>
      <c r="I45" s="22">
        <f t="shared" si="4"/>
        <v>1</v>
      </c>
    </row>
    <row r="46" spans="1:9" ht="18">
      <c r="A46" s="10">
        <v>1902</v>
      </c>
      <c r="B46" s="22">
        <f t="shared" si="4"/>
        <v>0.11019555724321245</v>
      </c>
      <c r="C46" s="22">
        <f t="shared" si="4"/>
        <v>0.14699069679134233</v>
      </c>
      <c r="D46" s="22">
        <f t="shared" si="4"/>
        <v>0.1735333206759066</v>
      </c>
      <c r="E46" s="22">
        <f t="shared" si="4"/>
        <v>0.17398898803873172</v>
      </c>
      <c r="F46" s="22">
        <f t="shared" si="4"/>
        <v>0.1828365293335865</v>
      </c>
      <c r="G46" s="22">
        <f t="shared" si="4"/>
        <v>0.14733244731346118</v>
      </c>
      <c r="H46" s="22">
        <f t="shared" si="4"/>
        <v>0.06512246060375926</v>
      </c>
      <c r="I46" s="22">
        <f t="shared" si="4"/>
        <v>1</v>
      </c>
    </row>
    <row r="47" spans="1:9" ht="18">
      <c r="A47" s="10">
        <v>1912</v>
      </c>
      <c r="B47" s="22">
        <f aca="true" t="shared" si="5" ref="B47:I47">B27/$I27</f>
        <v>0.10227740430786116</v>
      </c>
      <c r="C47" s="22">
        <f t="shared" si="5"/>
        <v>0.14302373439429278</v>
      </c>
      <c r="D47" s="22">
        <f t="shared" si="5"/>
        <v>0.16219646041981067</v>
      </c>
      <c r="E47" s="22">
        <f t="shared" si="5"/>
        <v>0.1810948003841405</v>
      </c>
      <c r="F47" s="22">
        <f t="shared" si="5"/>
        <v>0.17862532583344767</v>
      </c>
      <c r="G47" s="22">
        <f t="shared" si="5"/>
        <v>0.15763479215255866</v>
      </c>
      <c r="H47" s="22">
        <f t="shared" si="5"/>
        <v>0.0751474825078886</v>
      </c>
      <c r="I47" s="22">
        <f t="shared" si="5"/>
        <v>1</v>
      </c>
    </row>
    <row r="48" spans="1:9" ht="15.75">
      <c r="A48" s="29" t="s">
        <v>17</v>
      </c>
      <c r="B48" s="22">
        <f aca="true" t="shared" si="6" ref="B48:I48">B28/$I28</f>
        <v>0.16428329304134368</v>
      </c>
      <c r="C48" s="22">
        <f t="shared" si="6"/>
        <v>0.1480274308362233</v>
      </c>
      <c r="D48" s="22">
        <f t="shared" si="6"/>
        <v>0.15175987215829723</v>
      </c>
      <c r="E48" s="22">
        <f t="shared" si="6"/>
        <v>0.15632671154039568</v>
      </c>
      <c r="F48" s="22">
        <f t="shared" si="6"/>
        <v>0.16980745519766666</v>
      </c>
      <c r="G48" s="22">
        <f t="shared" si="6"/>
        <v>0.14734948241245338</v>
      </c>
      <c r="H48" s="22">
        <f t="shared" si="6"/>
        <v>0.06244575481362006</v>
      </c>
      <c r="I48" s="22">
        <f t="shared" si="6"/>
        <v>1</v>
      </c>
    </row>
    <row r="49" spans="1:3" ht="15">
      <c r="A49" s="23"/>
      <c r="C49" s="23"/>
    </row>
    <row r="50" spans="1:3" ht="15">
      <c r="A50" s="23"/>
      <c r="C50" s="23"/>
    </row>
    <row r="51" spans="1:9" ht="45">
      <c r="A51" s="27" t="s">
        <v>44</v>
      </c>
      <c r="B51" s="26">
        <v>20</v>
      </c>
      <c r="C51" s="26">
        <v>30</v>
      </c>
      <c r="D51" s="26">
        <v>40</v>
      </c>
      <c r="E51" s="26">
        <v>50</v>
      </c>
      <c r="F51" s="26">
        <v>60</v>
      </c>
      <c r="G51" s="26">
        <v>70</v>
      </c>
      <c r="H51" s="26" t="s">
        <v>33</v>
      </c>
      <c r="I51" s="26" t="s">
        <v>17</v>
      </c>
    </row>
    <row r="52" spans="1:9" ht="18">
      <c r="A52" s="10">
        <v>1807</v>
      </c>
      <c r="B52" s="24">
        <v>613</v>
      </c>
      <c r="C52" s="24">
        <v>350</v>
      </c>
      <c r="D52" s="24">
        <v>381</v>
      </c>
      <c r="E52" s="24">
        <v>539</v>
      </c>
      <c r="F52" s="24">
        <v>693</v>
      </c>
      <c r="G52" s="24">
        <v>495</v>
      </c>
      <c r="H52" s="24">
        <v>183</v>
      </c>
      <c r="I52" s="25">
        <f>SUM(B52:H52)</f>
        <v>3254</v>
      </c>
    </row>
    <row r="53" spans="1:9" ht="18">
      <c r="A53" s="10">
        <v>1812</v>
      </c>
      <c r="B53" s="24">
        <v>587</v>
      </c>
      <c r="C53" s="24">
        <v>330</v>
      </c>
      <c r="D53" s="24">
        <v>358</v>
      </c>
      <c r="E53" s="24">
        <v>519</v>
      </c>
      <c r="F53" s="24">
        <v>669</v>
      </c>
      <c r="G53" s="24">
        <v>489</v>
      </c>
      <c r="H53" s="24">
        <v>195</v>
      </c>
      <c r="I53" s="25">
        <f aca="true" t="shared" si="7" ref="I53:I68">SUM(B53:H53)</f>
        <v>3147</v>
      </c>
    </row>
    <row r="54" spans="1:9" ht="18">
      <c r="A54" s="10">
        <v>1817</v>
      </c>
      <c r="B54" s="24">
        <v>756</v>
      </c>
      <c r="C54" s="24">
        <v>512</v>
      </c>
      <c r="D54" s="24">
        <v>484</v>
      </c>
      <c r="E54" s="24">
        <v>748</v>
      </c>
      <c r="F54" s="24">
        <v>919</v>
      </c>
      <c r="G54" s="24">
        <v>640</v>
      </c>
      <c r="H54" s="24">
        <v>246</v>
      </c>
      <c r="I54" s="25">
        <f t="shared" si="7"/>
        <v>4305</v>
      </c>
    </row>
    <row r="55" spans="1:9" ht="18">
      <c r="A55" s="10">
        <v>1822</v>
      </c>
      <c r="B55" s="24">
        <v>1296</v>
      </c>
      <c r="C55" s="24">
        <v>539</v>
      </c>
      <c r="D55" s="24">
        <v>546</v>
      </c>
      <c r="E55" s="24">
        <v>685</v>
      </c>
      <c r="F55" s="24">
        <v>948</v>
      </c>
      <c r="G55" s="24">
        <v>725</v>
      </c>
      <c r="H55" s="24">
        <v>278</v>
      </c>
      <c r="I55" s="25">
        <f t="shared" si="7"/>
        <v>5017</v>
      </c>
    </row>
    <row r="56" spans="1:9" ht="18">
      <c r="A56" s="10">
        <v>1827</v>
      </c>
      <c r="B56" s="25">
        <v>942</v>
      </c>
      <c r="C56" s="25">
        <v>584</v>
      </c>
      <c r="D56" s="25">
        <v>603</v>
      </c>
      <c r="E56" s="25">
        <v>656</v>
      </c>
      <c r="F56" s="25">
        <v>879</v>
      </c>
      <c r="G56" s="25">
        <v>793</v>
      </c>
      <c r="H56" s="25">
        <v>252</v>
      </c>
      <c r="I56" s="25">
        <f t="shared" si="7"/>
        <v>4709</v>
      </c>
    </row>
    <row r="57" spans="1:9" ht="18">
      <c r="A57" s="10">
        <v>1832</v>
      </c>
      <c r="B57" s="24">
        <v>2354</v>
      </c>
      <c r="C57" s="24">
        <v>1851</v>
      </c>
      <c r="D57" s="24">
        <v>1641</v>
      </c>
      <c r="E57" s="24">
        <v>1698</v>
      </c>
      <c r="F57" s="24">
        <v>1887</v>
      </c>
      <c r="G57" s="24">
        <v>1510</v>
      </c>
      <c r="H57" s="24">
        <v>455</v>
      </c>
      <c r="I57" s="25">
        <f t="shared" si="7"/>
        <v>11396</v>
      </c>
    </row>
    <row r="58" spans="1:9" ht="18">
      <c r="A58" s="10">
        <v>1837</v>
      </c>
      <c r="B58" s="24">
        <v>1585</v>
      </c>
      <c r="C58" s="24">
        <v>975</v>
      </c>
      <c r="D58" s="24">
        <v>914</v>
      </c>
      <c r="E58" s="24">
        <v>902</v>
      </c>
      <c r="F58" s="24">
        <v>891</v>
      </c>
      <c r="G58" s="24">
        <v>907</v>
      </c>
      <c r="H58" s="24">
        <v>377</v>
      </c>
      <c r="I58" s="25">
        <f t="shared" si="7"/>
        <v>6551</v>
      </c>
    </row>
    <row r="59" spans="1:9" ht="18">
      <c r="A59" s="10">
        <v>1842</v>
      </c>
      <c r="B59" s="24">
        <v>1786</v>
      </c>
      <c r="C59" s="24">
        <v>784</v>
      </c>
      <c r="D59" s="24">
        <v>1111</v>
      </c>
      <c r="E59" s="24">
        <v>821</v>
      </c>
      <c r="F59" s="24">
        <v>847</v>
      </c>
      <c r="G59" s="24">
        <v>722</v>
      </c>
      <c r="H59" s="24">
        <v>360</v>
      </c>
      <c r="I59" s="25">
        <f t="shared" si="7"/>
        <v>6431</v>
      </c>
    </row>
    <row r="60" spans="1:9" ht="18">
      <c r="A60" s="10">
        <v>1847</v>
      </c>
      <c r="B60" s="24">
        <v>1566</v>
      </c>
      <c r="C60" s="24">
        <v>975</v>
      </c>
      <c r="D60" s="24">
        <v>1095</v>
      </c>
      <c r="E60" s="24">
        <v>965</v>
      </c>
      <c r="F60" s="24">
        <v>979</v>
      </c>
      <c r="G60" s="24">
        <v>764</v>
      </c>
      <c r="H60" s="24">
        <v>357</v>
      </c>
      <c r="I60" s="25">
        <f t="shared" si="7"/>
        <v>6701</v>
      </c>
    </row>
    <row r="61" spans="1:9" ht="18">
      <c r="A61" s="10">
        <v>1852</v>
      </c>
      <c r="B61" s="24">
        <v>988</v>
      </c>
      <c r="C61" s="24">
        <v>790</v>
      </c>
      <c r="D61" s="24">
        <v>897</v>
      </c>
      <c r="E61" s="24">
        <v>1034</v>
      </c>
      <c r="F61" s="24">
        <v>803</v>
      </c>
      <c r="G61" s="24">
        <v>640</v>
      </c>
      <c r="H61" s="24">
        <v>277</v>
      </c>
      <c r="I61" s="25">
        <f t="shared" si="7"/>
        <v>5429</v>
      </c>
    </row>
    <row r="62" spans="1:9" ht="18">
      <c r="A62" s="10">
        <v>1857</v>
      </c>
      <c r="B62" s="24">
        <v>1446</v>
      </c>
      <c r="C62" s="24">
        <v>998</v>
      </c>
      <c r="D62" s="24">
        <v>979</v>
      </c>
      <c r="E62" s="24">
        <v>1121</v>
      </c>
      <c r="F62" s="24">
        <v>932</v>
      </c>
      <c r="G62" s="24">
        <v>682</v>
      </c>
      <c r="H62" s="24">
        <v>243</v>
      </c>
      <c r="I62" s="25">
        <f t="shared" si="7"/>
        <v>6401</v>
      </c>
    </row>
    <row r="63" spans="1:9" ht="18">
      <c r="A63" s="10">
        <v>1862</v>
      </c>
      <c r="B63" s="24">
        <v>1359</v>
      </c>
      <c r="C63" s="24">
        <v>1338</v>
      </c>
      <c r="D63" s="24">
        <v>1546</v>
      </c>
      <c r="E63" s="24">
        <v>1540</v>
      </c>
      <c r="F63" s="24">
        <v>1622</v>
      </c>
      <c r="G63" s="24">
        <v>1015</v>
      </c>
      <c r="H63" s="24">
        <v>356</v>
      </c>
      <c r="I63" s="25">
        <f t="shared" si="7"/>
        <v>8776</v>
      </c>
    </row>
    <row r="64" spans="1:9" ht="18">
      <c r="A64" s="10">
        <v>1867</v>
      </c>
      <c r="B64" s="24">
        <v>1491</v>
      </c>
      <c r="C64" s="24">
        <v>1847</v>
      </c>
      <c r="D64" s="24">
        <v>1600</v>
      </c>
      <c r="E64" s="24">
        <v>1249</v>
      </c>
      <c r="F64" s="24">
        <v>1881</v>
      </c>
      <c r="G64" s="24">
        <v>1623</v>
      </c>
      <c r="H64" s="24">
        <v>528</v>
      </c>
      <c r="I64" s="25">
        <f t="shared" si="7"/>
        <v>10219</v>
      </c>
    </row>
    <row r="65" spans="1:9" ht="18">
      <c r="A65" s="10">
        <v>1877</v>
      </c>
      <c r="B65" s="24">
        <v>1321</v>
      </c>
      <c r="C65" s="24">
        <v>1633</v>
      </c>
      <c r="D65" s="24">
        <v>1743</v>
      </c>
      <c r="E65" s="24">
        <v>1768</v>
      </c>
      <c r="F65" s="24">
        <v>1596</v>
      </c>
      <c r="G65" s="24">
        <v>1119</v>
      </c>
      <c r="H65" s="24">
        <v>385</v>
      </c>
      <c r="I65" s="25">
        <f t="shared" si="7"/>
        <v>9565</v>
      </c>
    </row>
    <row r="66" spans="1:9" ht="18">
      <c r="A66" s="10">
        <v>1887</v>
      </c>
      <c r="B66" s="24">
        <v>1616</v>
      </c>
      <c r="C66" s="24">
        <v>1891</v>
      </c>
      <c r="D66" s="24">
        <v>2138</v>
      </c>
      <c r="E66" s="24">
        <v>2108</v>
      </c>
      <c r="F66" s="24">
        <v>1904</v>
      </c>
      <c r="G66" s="24">
        <v>1171</v>
      </c>
      <c r="H66" s="24">
        <v>355</v>
      </c>
      <c r="I66" s="25">
        <f t="shared" si="7"/>
        <v>11183</v>
      </c>
    </row>
    <row r="67" spans="1:9" ht="18">
      <c r="A67" s="10">
        <v>1902</v>
      </c>
      <c r="B67" s="24">
        <v>1359</v>
      </c>
      <c r="C67" s="24">
        <v>2107</v>
      </c>
      <c r="D67" s="24">
        <v>2706</v>
      </c>
      <c r="E67" s="24">
        <v>2636</v>
      </c>
      <c r="F67" s="24">
        <v>2464</v>
      </c>
      <c r="G67" s="24">
        <v>1660</v>
      </c>
      <c r="H67" s="24">
        <v>566</v>
      </c>
      <c r="I67" s="25">
        <f t="shared" si="7"/>
        <v>13498</v>
      </c>
    </row>
    <row r="68" spans="1:9" ht="18">
      <c r="A68" s="10">
        <v>1912</v>
      </c>
      <c r="B68" s="24">
        <v>1464</v>
      </c>
      <c r="C68" s="24">
        <v>2338</v>
      </c>
      <c r="D68" s="24">
        <v>2829</v>
      </c>
      <c r="E68" s="24">
        <v>3138</v>
      </c>
      <c r="F68" s="24">
        <v>2666</v>
      </c>
      <c r="G68" s="24">
        <v>1874</v>
      </c>
      <c r="H68" s="24">
        <v>696</v>
      </c>
      <c r="I68" s="25">
        <f t="shared" si="7"/>
        <v>15005</v>
      </c>
    </row>
    <row r="69" spans="1:9" ht="18">
      <c r="A69" s="10" t="s">
        <v>17</v>
      </c>
      <c r="B69" s="24">
        <f aca="true" t="shared" si="8" ref="B69:I69">SUM(B52:B68)</f>
        <v>22529</v>
      </c>
      <c r="C69" s="24">
        <f t="shared" si="8"/>
        <v>19842</v>
      </c>
      <c r="D69" s="24">
        <f t="shared" si="8"/>
        <v>21571</v>
      </c>
      <c r="E69" s="24">
        <f t="shared" si="8"/>
        <v>22127</v>
      </c>
      <c r="F69" s="24">
        <f t="shared" si="8"/>
        <v>22580</v>
      </c>
      <c r="G69" s="24">
        <f t="shared" si="8"/>
        <v>16829</v>
      </c>
      <c r="H69" s="24">
        <f t="shared" si="8"/>
        <v>6109</v>
      </c>
      <c r="I69" s="24">
        <f t="shared" si="8"/>
        <v>131587</v>
      </c>
    </row>
    <row r="70" spans="1:8" ht="18">
      <c r="A70" s="10"/>
      <c r="B70" s="24"/>
      <c r="C70" s="24"/>
      <c r="D70" s="24"/>
      <c r="E70" s="24"/>
      <c r="F70" s="24"/>
      <c r="G70" s="24"/>
      <c r="H70" s="24"/>
    </row>
    <row r="71" spans="1:8" ht="15.75">
      <c r="A71" s="27" t="s">
        <v>37</v>
      </c>
      <c r="B71" s="26">
        <v>20</v>
      </c>
      <c r="C71" s="26">
        <v>30</v>
      </c>
      <c r="D71" s="26">
        <v>40</v>
      </c>
      <c r="E71" s="26">
        <v>50</v>
      </c>
      <c r="F71" s="26">
        <v>60</v>
      </c>
      <c r="G71" s="26">
        <v>70</v>
      </c>
      <c r="H71" s="26" t="s">
        <v>33</v>
      </c>
    </row>
    <row r="72" spans="1:9" ht="18">
      <c r="A72" s="10">
        <v>1807</v>
      </c>
      <c r="B72" s="22">
        <f>B52/$I52</f>
        <v>0.18838352796558083</v>
      </c>
      <c r="C72" s="22">
        <f aca="true" t="shared" si="9" ref="C72:I72">C52/$I52</f>
        <v>0.107559926244622</v>
      </c>
      <c r="D72" s="22">
        <f t="shared" si="9"/>
        <v>0.11708666256914567</v>
      </c>
      <c r="E72" s="22">
        <f t="shared" si="9"/>
        <v>0.16564228641671788</v>
      </c>
      <c r="F72" s="22">
        <f t="shared" si="9"/>
        <v>0.21296865396435158</v>
      </c>
      <c r="G72" s="22">
        <f t="shared" si="9"/>
        <v>0.15212046711739396</v>
      </c>
      <c r="H72" s="22">
        <f t="shared" si="9"/>
        <v>0.056238475722188076</v>
      </c>
      <c r="I72" s="22">
        <f t="shared" si="9"/>
        <v>1</v>
      </c>
    </row>
    <row r="73" spans="1:9" ht="18">
      <c r="A73" s="10">
        <v>1812</v>
      </c>
      <c r="B73" s="22">
        <f aca="true" t="shared" si="10" ref="B73:I73">B53/$I53</f>
        <v>0.18652685096917698</v>
      </c>
      <c r="C73" s="22">
        <f t="shared" si="10"/>
        <v>0.10486177311725453</v>
      </c>
      <c r="D73" s="22">
        <f t="shared" si="10"/>
        <v>0.11375913568477916</v>
      </c>
      <c r="E73" s="22">
        <f t="shared" si="10"/>
        <v>0.16491897044804577</v>
      </c>
      <c r="F73" s="22">
        <f t="shared" si="10"/>
        <v>0.21258341277407056</v>
      </c>
      <c r="G73" s="22">
        <f t="shared" si="10"/>
        <v>0.1553860819828408</v>
      </c>
      <c r="H73" s="22">
        <f t="shared" si="10"/>
        <v>0.06196377502383222</v>
      </c>
      <c r="I73" s="22">
        <f t="shared" si="10"/>
        <v>1</v>
      </c>
    </row>
    <row r="74" spans="1:9" ht="18">
      <c r="A74" s="10">
        <v>1817</v>
      </c>
      <c r="B74" s="22">
        <f aca="true" t="shared" si="11" ref="B74:I74">B54/$I54</f>
        <v>0.17560975609756097</v>
      </c>
      <c r="C74" s="22">
        <f t="shared" si="11"/>
        <v>0.118931475029036</v>
      </c>
      <c r="D74" s="22">
        <f t="shared" si="11"/>
        <v>0.1124274099883856</v>
      </c>
      <c r="E74" s="22">
        <f t="shared" si="11"/>
        <v>0.1737514518002323</v>
      </c>
      <c r="F74" s="22">
        <f t="shared" si="11"/>
        <v>0.213472706155633</v>
      </c>
      <c r="G74" s="22">
        <f t="shared" si="11"/>
        <v>0.148664343786295</v>
      </c>
      <c r="H74" s="22">
        <f t="shared" si="11"/>
        <v>0.05714285714285714</v>
      </c>
      <c r="I74" s="22">
        <f t="shared" si="11"/>
        <v>1</v>
      </c>
    </row>
    <row r="75" spans="1:9" ht="18">
      <c r="A75" s="10">
        <v>1822</v>
      </c>
      <c r="B75" s="22">
        <f aca="true" t="shared" si="12" ref="B75:I75">B55/$I55</f>
        <v>0.25832170619892364</v>
      </c>
      <c r="C75" s="22">
        <f t="shared" si="12"/>
        <v>0.10743472194538568</v>
      </c>
      <c r="D75" s="22">
        <f t="shared" si="12"/>
        <v>0.10882997807454654</v>
      </c>
      <c r="E75" s="22">
        <f t="shared" si="12"/>
        <v>0.13653577835359776</v>
      </c>
      <c r="F75" s="22">
        <f t="shared" si="12"/>
        <v>0.18895754434921266</v>
      </c>
      <c r="G75" s="22">
        <f t="shared" si="12"/>
        <v>0.14450867052023122</v>
      </c>
      <c r="H75" s="22">
        <f t="shared" si="12"/>
        <v>0.05541160055810245</v>
      </c>
      <c r="I75" s="22">
        <f t="shared" si="12"/>
        <v>1</v>
      </c>
    </row>
    <row r="76" spans="1:9" ht="18">
      <c r="A76" s="10">
        <v>1827</v>
      </c>
      <c r="B76" s="22">
        <f aca="true" t="shared" si="13" ref="B76:I76">B56/$I56</f>
        <v>0.20004247186239116</v>
      </c>
      <c r="C76" s="22">
        <f t="shared" si="13"/>
        <v>0.12401783818220428</v>
      </c>
      <c r="D76" s="22">
        <f t="shared" si="13"/>
        <v>0.12805266510936505</v>
      </c>
      <c r="E76" s="22">
        <f t="shared" si="13"/>
        <v>0.139307708643024</v>
      </c>
      <c r="F76" s="22">
        <f t="shared" si="13"/>
        <v>0.18666383520917393</v>
      </c>
      <c r="G76" s="22">
        <f t="shared" si="13"/>
        <v>0.16840093438097262</v>
      </c>
      <c r="H76" s="22">
        <f t="shared" si="13"/>
        <v>0.053514546612868974</v>
      </c>
      <c r="I76" s="22">
        <f t="shared" si="13"/>
        <v>1</v>
      </c>
    </row>
    <row r="77" spans="1:9" ht="18">
      <c r="A77" s="10">
        <v>1832</v>
      </c>
      <c r="B77" s="22">
        <f aca="true" t="shared" si="14" ref="B77:I77">B57/$I57</f>
        <v>0.20656370656370657</v>
      </c>
      <c r="C77" s="22">
        <f t="shared" si="14"/>
        <v>0.16242541242541242</v>
      </c>
      <c r="D77" s="22">
        <f t="shared" si="14"/>
        <v>0.143997893997894</v>
      </c>
      <c r="E77" s="22">
        <f t="shared" si="14"/>
        <v>0.148999648999649</v>
      </c>
      <c r="F77" s="22">
        <f t="shared" si="14"/>
        <v>0.16558441558441558</v>
      </c>
      <c r="G77" s="22">
        <f t="shared" si="14"/>
        <v>0.1325026325026325</v>
      </c>
      <c r="H77" s="22">
        <f t="shared" si="14"/>
        <v>0.03992628992628992</v>
      </c>
      <c r="I77" s="22">
        <f t="shared" si="14"/>
        <v>1</v>
      </c>
    </row>
    <row r="78" spans="1:9" ht="18">
      <c r="A78" s="10">
        <v>1837</v>
      </c>
      <c r="B78" s="22">
        <f aca="true" t="shared" si="15" ref="B78:I78">B58/$I58</f>
        <v>0.24194779422988857</v>
      </c>
      <c r="C78" s="22">
        <f t="shared" si="15"/>
        <v>0.14883223935277057</v>
      </c>
      <c r="D78" s="22">
        <f t="shared" si="15"/>
        <v>0.13952068386505878</v>
      </c>
      <c r="E78" s="22">
        <f t="shared" si="15"/>
        <v>0.13768890245764007</v>
      </c>
      <c r="F78" s="22">
        <f t="shared" si="15"/>
        <v>0.13600976950083957</v>
      </c>
      <c r="G78" s="22">
        <f t="shared" si="15"/>
        <v>0.1384521447107312</v>
      </c>
      <c r="H78" s="22">
        <f t="shared" si="15"/>
        <v>0.05754846588307129</v>
      </c>
      <c r="I78" s="22">
        <f t="shared" si="15"/>
        <v>1</v>
      </c>
    </row>
    <row r="79" spans="1:9" ht="18">
      <c r="A79" s="10">
        <v>1842</v>
      </c>
      <c r="B79" s="22">
        <f aca="true" t="shared" si="16" ref="B79:I79">B59/$I59</f>
        <v>0.27771730679521067</v>
      </c>
      <c r="C79" s="22">
        <f t="shared" si="16"/>
        <v>0.12190950085523247</v>
      </c>
      <c r="D79" s="22">
        <f t="shared" si="16"/>
        <v>0.17275695848235112</v>
      </c>
      <c r="E79" s="22">
        <f t="shared" si="16"/>
        <v>0.12766288291090033</v>
      </c>
      <c r="F79" s="22">
        <f t="shared" si="16"/>
        <v>0.13170580003109936</v>
      </c>
      <c r="G79" s="22">
        <f t="shared" si="16"/>
        <v>0.11226869849168092</v>
      </c>
      <c r="H79" s="22">
        <f t="shared" si="16"/>
        <v>0.055978852433525114</v>
      </c>
      <c r="I79" s="22">
        <f t="shared" si="16"/>
        <v>1</v>
      </c>
    </row>
    <row r="80" spans="1:9" ht="18">
      <c r="A80" s="10">
        <v>1847</v>
      </c>
      <c r="B80" s="22">
        <f aca="true" t="shared" si="17" ref="B80:I80">B60/$I60</f>
        <v>0.2336964632144456</v>
      </c>
      <c r="C80" s="22">
        <f t="shared" si="17"/>
        <v>0.14550067154156096</v>
      </c>
      <c r="D80" s="22">
        <f t="shared" si="17"/>
        <v>0.1634084465005223</v>
      </c>
      <c r="E80" s="22">
        <f t="shared" si="17"/>
        <v>0.14400835696164752</v>
      </c>
      <c r="F80" s="22">
        <f t="shared" si="17"/>
        <v>0.14609759737352634</v>
      </c>
      <c r="G80" s="22">
        <f t="shared" si="17"/>
        <v>0.11401283390538726</v>
      </c>
      <c r="H80" s="22">
        <f t="shared" si="17"/>
        <v>0.05327563050291002</v>
      </c>
      <c r="I80" s="22">
        <f t="shared" si="17"/>
        <v>1</v>
      </c>
    </row>
    <row r="81" spans="1:9" ht="18">
      <c r="A81" s="10">
        <v>1852</v>
      </c>
      <c r="B81" s="22">
        <f aca="true" t="shared" si="18" ref="B81:I81">B61/$I61</f>
        <v>0.18198563271320686</v>
      </c>
      <c r="C81" s="22">
        <f t="shared" si="18"/>
        <v>0.14551482777675448</v>
      </c>
      <c r="D81" s="22">
        <f t="shared" si="18"/>
        <v>0.16522379812120097</v>
      </c>
      <c r="E81" s="22">
        <f t="shared" si="18"/>
        <v>0.19045864800147358</v>
      </c>
      <c r="F81" s="22">
        <f t="shared" si="18"/>
        <v>0.14790937557561246</v>
      </c>
      <c r="G81" s="22">
        <f t="shared" si="18"/>
        <v>0.11788543009762387</v>
      </c>
      <c r="H81" s="22">
        <f t="shared" si="18"/>
        <v>0.05102228771412783</v>
      </c>
      <c r="I81" s="22">
        <f t="shared" si="18"/>
        <v>1</v>
      </c>
    </row>
    <row r="82" spans="1:9" ht="18">
      <c r="A82" s="10">
        <v>1857</v>
      </c>
      <c r="B82" s="22">
        <f aca="true" t="shared" si="19" ref="B82:I82">B62/$I62</f>
        <v>0.2259022027808155</v>
      </c>
      <c r="C82" s="22">
        <f t="shared" si="19"/>
        <v>0.1559131385720981</v>
      </c>
      <c r="D82" s="22">
        <f t="shared" si="19"/>
        <v>0.15294485236681768</v>
      </c>
      <c r="E82" s="22">
        <f t="shared" si="19"/>
        <v>0.17512888611154506</v>
      </c>
      <c r="F82" s="22">
        <f t="shared" si="19"/>
        <v>0.14560224964849242</v>
      </c>
      <c r="G82" s="22">
        <f t="shared" si="19"/>
        <v>0.1065458522105921</v>
      </c>
      <c r="H82" s="22">
        <f t="shared" si="19"/>
        <v>0.03796281830963912</v>
      </c>
      <c r="I82" s="22">
        <f t="shared" si="19"/>
        <v>1</v>
      </c>
    </row>
    <row r="83" spans="1:9" ht="18">
      <c r="A83" s="10">
        <v>1862</v>
      </c>
      <c r="B83" s="22">
        <f aca="true" t="shared" si="20" ref="B83:I83">B63/$I63</f>
        <v>0.1548541476754786</v>
      </c>
      <c r="C83" s="22">
        <f t="shared" si="20"/>
        <v>0.152461257976299</v>
      </c>
      <c r="D83" s="22">
        <f t="shared" si="20"/>
        <v>0.17616226071103008</v>
      </c>
      <c r="E83" s="22">
        <f t="shared" si="20"/>
        <v>0.17547857793983593</v>
      </c>
      <c r="F83" s="22">
        <f t="shared" si="20"/>
        <v>0.18482224247948953</v>
      </c>
      <c r="G83" s="22">
        <f t="shared" si="20"/>
        <v>0.1156563354603464</v>
      </c>
      <c r="H83" s="22">
        <f t="shared" si="20"/>
        <v>0.04056517775752051</v>
      </c>
      <c r="I83" s="22">
        <f t="shared" si="20"/>
        <v>1</v>
      </c>
    </row>
    <row r="84" spans="1:9" ht="18">
      <c r="A84" s="10">
        <v>1867</v>
      </c>
      <c r="B84" s="22">
        <f aca="true" t="shared" si="21" ref="B84:I84">B64/$I64</f>
        <v>0.14590468734709855</v>
      </c>
      <c r="C84" s="22">
        <f t="shared" si="21"/>
        <v>0.18074175555338096</v>
      </c>
      <c r="D84" s="22">
        <f t="shared" si="21"/>
        <v>0.15657109306194344</v>
      </c>
      <c r="E84" s="22">
        <f t="shared" si="21"/>
        <v>0.1222233095214796</v>
      </c>
      <c r="F84" s="22">
        <f t="shared" si="21"/>
        <v>0.18406889128094725</v>
      </c>
      <c r="G84" s="22">
        <f t="shared" si="21"/>
        <v>0.15882180252470887</v>
      </c>
      <c r="H84" s="22">
        <f t="shared" si="21"/>
        <v>0.05166846071044134</v>
      </c>
      <c r="I84" s="22">
        <f t="shared" si="21"/>
        <v>1</v>
      </c>
    </row>
    <row r="85" spans="1:9" ht="18">
      <c r="A85" s="10">
        <v>1877</v>
      </c>
      <c r="B85" s="22">
        <f aca="true" t="shared" si="22" ref="B85:I85">B65/$I65</f>
        <v>0.13810768426555148</v>
      </c>
      <c r="C85" s="22">
        <f t="shared" si="22"/>
        <v>0.17072660742289597</v>
      </c>
      <c r="D85" s="22">
        <f t="shared" si="22"/>
        <v>0.18222686879247255</v>
      </c>
      <c r="E85" s="22">
        <f t="shared" si="22"/>
        <v>0.1848405645582854</v>
      </c>
      <c r="F85" s="22">
        <f t="shared" si="22"/>
        <v>0.16685833768949293</v>
      </c>
      <c r="G85" s="22">
        <f t="shared" si="22"/>
        <v>0.11698902247778359</v>
      </c>
      <c r="H85" s="22">
        <f t="shared" si="22"/>
        <v>0.040250914793518035</v>
      </c>
      <c r="I85" s="22">
        <f t="shared" si="22"/>
        <v>1</v>
      </c>
    </row>
    <row r="86" spans="1:9" ht="18">
      <c r="A86" s="10">
        <v>1887</v>
      </c>
      <c r="B86" s="22">
        <f aca="true" t="shared" si="23" ref="B86:I86">B66/$I66</f>
        <v>0.1445050523115443</v>
      </c>
      <c r="C86" s="22">
        <f t="shared" si="23"/>
        <v>0.16909594920862023</v>
      </c>
      <c r="D86" s="22">
        <f t="shared" si="23"/>
        <v>0.1911830456943575</v>
      </c>
      <c r="E86" s="22">
        <f t="shared" si="23"/>
        <v>0.18850040239649468</v>
      </c>
      <c r="F86" s="22">
        <f t="shared" si="23"/>
        <v>0.17025842797102744</v>
      </c>
      <c r="G86" s="22">
        <f t="shared" si="23"/>
        <v>0.10471251005991236</v>
      </c>
      <c r="H86" s="22">
        <f t="shared" si="23"/>
        <v>0.03174461235804346</v>
      </c>
      <c r="I86" s="22">
        <f t="shared" si="23"/>
        <v>1</v>
      </c>
    </row>
    <row r="87" spans="1:9" ht="18">
      <c r="A87" s="10">
        <v>1902</v>
      </c>
      <c r="B87" s="22">
        <f aca="true" t="shared" si="24" ref="B87:I87">B67/$I67</f>
        <v>0.10068158245666024</v>
      </c>
      <c r="C87" s="22">
        <f t="shared" si="24"/>
        <v>0.15609719958512372</v>
      </c>
      <c r="D87" s="22">
        <f t="shared" si="24"/>
        <v>0.20047414431767668</v>
      </c>
      <c r="E87" s="22">
        <f t="shared" si="24"/>
        <v>0.19528819084308788</v>
      </c>
      <c r="F87" s="22">
        <f t="shared" si="24"/>
        <v>0.18254556230552674</v>
      </c>
      <c r="G87" s="22">
        <f t="shared" si="24"/>
        <v>0.12298118239739221</v>
      </c>
      <c r="H87" s="22">
        <f t="shared" si="24"/>
        <v>0.04193213809453252</v>
      </c>
      <c r="I87" s="22">
        <f t="shared" si="24"/>
        <v>1</v>
      </c>
    </row>
    <row r="88" spans="1:9" ht="18">
      <c r="A88" s="10">
        <v>1912</v>
      </c>
      <c r="B88" s="22">
        <f aca="true" t="shared" si="25" ref="B88:I88">B68/$I68</f>
        <v>0.0975674775074975</v>
      </c>
      <c r="C88" s="22">
        <f t="shared" si="25"/>
        <v>0.1558147284238587</v>
      </c>
      <c r="D88" s="22">
        <f t="shared" si="25"/>
        <v>0.18853715428190604</v>
      </c>
      <c r="E88" s="22">
        <f t="shared" si="25"/>
        <v>0.20913028990336555</v>
      </c>
      <c r="F88" s="22">
        <f t="shared" si="25"/>
        <v>0.17767410863045652</v>
      </c>
      <c r="G88" s="22">
        <f t="shared" si="25"/>
        <v>0.12489170276574475</v>
      </c>
      <c r="H88" s="22">
        <f t="shared" si="25"/>
        <v>0.046384538487170945</v>
      </c>
      <c r="I88" s="22">
        <f t="shared" si="25"/>
        <v>1</v>
      </c>
    </row>
    <row r="89" spans="1:9" ht="15.75">
      <c r="A89" s="29" t="s">
        <v>17</v>
      </c>
      <c r="B89" s="22">
        <f aca="true" t="shared" si="26" ref="B89:I89">B69/$I69</f>
        <v>0.17120992195277648</v>
      </c>
      <c r="C89" s="22">
        <f t="shared" si="26"/>
        <v>0.15078997165373478</v>
      </c>
      <c r="D89" s="22">
        <f t="shared" si="26"/>
        <v>0.16392956751046836</v>
      </c>
      <c r="E89" s="22">
        <f t="shared" si="26"/>
        <v>0.16815490891957413</v>
      </c>
      <c r="F89" s="22">
        <f t="shared" si="26"/>
        <v>0.17159749823310813</v>
      </c>
      <c r="G89" s="22">
        <f t="shared" si="26"/>
        <v>0.12789257297453396</v>
      </c>
      <c r="H89" s="22">
        <f t="shared" si="26"/>
        <v>0.04642555875580415</v>
      </c>
      <c r="I89" s="22">
        <f t="shared" si="26"/>
        <v>1</v>
      </c>
    </row>
    <row r="90" spans="1:3" ht="15">
      <c r="A90" s="23"/>
      <c r="C90" s="23"/>
    </row>
    <row r="91" spans="1:3" ht="15">
      <c r="A91" s="23"/>
      <c r="C91" s="23"/>
    </row>
    <row r="92" spans="1:9" ht="45">
      <c r="A92" s="27" t="s">
        <v>45</v>
      </c>
      <c r="B92" s="26">
        <v>20</v>
      </c>
      <c r="C92" s="26">
        <v>30</v>
      </c>
      <c r="D92" s="26">
        <v>40</v>
      </c>
      <c r="E92" s="26">
        <v>50</v>
      </c>
      <c r="F92" s="26">
        <v>60</v>
      </c>
      <c r="G92" s="26">
        <v>70</v>
      </c>
      <c r="H92" s="26" t="s">
        <v>33</v>
      </c>
      <c r="I92" s="26" t="s">
        <v>17</v>
      </c>
    </row>
    <row r="93" spans="1:9" ht="18">
      <c r="A93" s="10">
        <v>1807</v>
      </c>
      <c r="B93" s="24">
        <v>634</v>
      </c>
      <c r="C93" s="24">
        <v>521</v>
      </c>
      <c r="D93" s="24">
        <v>543</v>
      </c>
      <c r="E93" s="24">
        <v>552</v>
      </c>
      <c r="F93" s="24">
        <v>719</v>
      </c>
      <c r="G93" s="24">
        <v>663</v>
      </c>
      <c r="H93" s="24">
        <v>304</v>
      </c>
      <c r="I93" s="25">
        <f>SUM(B93:H93)</f>
        <v>3936</v>
      </c>
    </row>
    <row r="94" spans="1:9" ht="18">
      <c r="A94" s="10">
        <v>1812</v>
      </c>
      <c r="B94" s="24">
        <v>656</v>
      </c>
      <c r="C94" s="24">
        <v>539</v>
      </c>
      <c r="D94" s="24">
        <v>562</v>
      </c>
      <c r="E94" s="24">
        <v>570</v>
      </c>
      <c r="F94" s="24">
        <v>743</v>
      </c>
      <c r="G94" s="24">
        <v>742</v>
      </c>
      <c r="H94" s="24">
        <v>314</v>
      </c>
      <c r="I94" s="25">
        <f aca="true" t="shared" si="27" ref="I94:I109">SUM(B94:H94)</f>
        <v>4126</v>
      </c>
    </row>
    <row r="95" spans="1:9" ht="18">
      <c r="A95" s="10">
        <v>1817</v>
      </c>
      <c r="B95" s="24">
        <v>721</v>
      </c>
      <c r="C95" s="24">
        <v>648</v>
      </c>
      <c r="D95" s="24">
        <v>759</v>
      </c>
      <c r="E95" s="24">
        <v>708</v>
      </c>
      <c r="F95" s="24">
        <v>891</v>
      </c>
      <c r="G95" s="24">
        <v>890</v>
      </c>
      <c r="H95" s="24">
        <v>395</v>
      </c>
      <c r="I95" s="25">
        <f t="shared" si="27"/>
        <v>5012</v>
      </c>
    </row>
    <row r="96" spans="1:9" ht="18">
      <c r="A96" s="10">
        <v>1822</v>
      </c>
      <c r="B96" s="24">
        <v>1004</v>
      </c>
      <c r="C96" s="24">
        <v>802</v>
      </c>
      <c r="D96" s="24">
        <v>715</v>
      </c>
      <c r="E96" s="24">
        <v>800</v>
      </c>
      <c r="F96" s="24">
        <v>877</v>
      </c>
      <c r="G96" s="24">
        <v>940</v>
      </c>
      <c r="H96" s="24">
        <v>430</v>
      </c>
      <c r="I96" s="25">
        <f t="shared" si="27"/>
        <v>5568</v>
      </c>
    </row>
    <row r="97" spans="1:9" ht="18">
      <c r="A97" s="10">
        <v>1827</v>
      </c>
      <c r="B97" s="25">
        <v>911</v>
      </c>
      <c r="C97" s="25">
        <v>788</v>
      </c>
      <c r="D97" s="25">
        <v>660</v>
      </c>
      <c r="E97" s="25">
        <v>759</v>
      </c>
      <c r="F97" s="25">
        <v>925</v>
      </c>
      <c r="G97" s="25">
        <v>1082</v>
      </c>
      <c r="H97" s="25">
        <v>435</v>
      </c>
      <c r="I97" s="25">
        <f t="shared" si="27"/>
        <v>5560</v>
      </c>
    </row>
    <row r="98" spans="1:9" ht="18">
      <c r="A98" s="10">
        <v>1832</v>
      </c>
      <c r="B98" s="24">
        <v>1588</v>
      </c>
      <c r="C98" s="24">
        <v>1968</v>
      </c>
      <c r="D98" s="24">
        <v>1895</v>
      </c>
      <c r="E98" s="24">
        <v>2048</v>
      </c>
      <c r="F98" s="24">
        <v>2277</v>
      </c>
      <c r="G98" s="24">
        <v>2039</v>
      </c>
      <c r="H98" s="24">
        <v>686</v>
      </c>
      <c r="I98" s="25">
        <f t="shared" si="27"/>
        <v>12501</v>
      </c>
    </row>
    <row r="99" spans="1:9" ht="18">
      <c r="A99" s="10">
        <v>1837</v>
      </c>
      <c r="B99" s="24">
        <v>1129</v>
      </c>
      <c r="C99" s="24">
        <v>1054</v>
      </c>
      <c r="D99" s="24">
        <v>946</v>
      </c>
      <c r="E99" s="24">
        <v>900</v>
      </c>
      <c r="F99" s="24">
        <v>1333</v>
      </c>
      <c r="G99" s="24">
        <v>1436</v>
      </c>
      <c r="H99" s="24">
        <v>704</v>
      </c>
      <c r="I99" s="25">
        <f t="shared" si="27"/>
        <v>7502</v>
      </c>
    </row>
    <row r="100" spans="1:9" ht="18">
      <c r="A100" s="10">
        <v>1842</v>
      </c>
      <c r="B100" s="24">
        <v>1442</v>
      </c>
      <c r="C100" s="24">
        <v>1043</v>
      </c>
      <c r="D100" s="24">
        <v>948</v>
      </c>
      <c r="E100" s="24">
        <v>841</v>
      </c>
      <c r="F100" s="24">
        <v>1019</v>
      </c>
      <c r="G100" s="24">
        <v>1135</v>
      </c>
      <c r="H100" s="24">
        <v>575</v>
      </c>
      <c r="I100" s="25">
        <f t="shared" si="27"/>
        <v>7003</v>
      </c>
    </row>
    <row r="101" spans="1:9" ht="18">
      <c r="A101" s="10">
        <v>1847</v>
      </c>
      <c r="B101" s="24">
        <v>1386</v>
      </c>
      <c r="C101" s="24">
        <v>1108</v>
      </c>
      <c r="D101" s="24">
        <v>912</v>
      </c>
      <c r="E101" s="24">
        <v>910</v>
      </c>
      <c r="F101" s="24">
        <v>1084</v>
      </c>
      <c r="G101" s="24">
        <v>1282</v>
      </c>
      <c r="H101" s="24">
        <v>635</v>
      </c>
      <c r="I101" s="25">
        <f t="shared" si="27"/>
        <v>7317</v>
      </c>
    </row>
    <row r="102" spans="1:9" ht="18">
      <c r="A102" s="10">
        <v>1852</v>
      </c>
      <c r="B102" s="24">
        <v>1217</v>
      </c>
      <c r="C102" s="24">
        <v>985</v>
      </c>
      <c r="D102" s="24">
        <v>892</v>
      </c>
      <c r="E102" s="24">
        <v>901</v>
      </c>
      <c r="F102" s="24">
        <v>1014</v>
      </c>
      <c r="G102" s="24">
        <v>964</v>
      </c>
      <c r="H102" s="24">
        <v>309</v>
      </c>
      <c r="I102" s="25">
        <f t="shared" si="27"/>
        <v>6282</v>
      </c>
    </row>
    <row r="103" spans="1:9" ht="18">
      <c r="A103" s="10">
        <v>1857</v>
      </c>
      <c r="B103" s="24">
        <v>1569</v>
      </c>
      <c r="C103" s="24">
        <v>1163</v>
      </c>
      <c r="D103" s="24">
        <v>888</v>
      </c>
      <c r="E103" s="24">
        <v>947</v>
      </c>
      <c r="F103" s="24">
        <v>1071</v>
      </c>
      <c r="G103" s="24">
        <v>1026</v>
      </c>
      <c r="H103" s="24">
        <v>448</v>
      </c>
      <c r="I103" s="25">
        <f t="shared" si="27"/>
        <v>7112</v>
      </c>
    </row>
    <row r="104" spans="1:9" ht="18">
      <c r="A104" s="10">
        <v>1862</v>
      </c>
      <c r="B104" s="24">
        <v>1778</v>
      </c>
      <c r="C104" s="24">
        <v>1452</v>
      </c>
      <c r="D104" s="24">
        <v>1206</v>
      </c>
      <c r="E104" s="24">
        <v>1143</v>
      </c>
      <c r="F104" s="24">
        <v>1401</v>
      </c>
      <c r="G104" s="24">
        <v>1362</v>
      </c>
      <c r="H104" s="24">
        <v>657</v>
      </c>
      <c r="I104" s="25">
        <f t="shared" si="27"/>
        <v>8999</v>
      </c>
    </row>
    <row r="105" spans="1:9" ht="18">
      <c r="A105" s="10">
        <v>1867</v>
      </c>
      <c r="B105" s="24">
        <v>1603</v>
      </c>
      <c r="C105" s="24">
        <v>1416</v>
      </c>
      <c r="D105" s="24">
        <v>1744</v>
      </c>
      <c r="E105" s="24">
        <v>1907</v>
      </c>
      <c r="F105" s="24">
        <v>1656</v>
      </c>
      <c r="G105" s="24">
        <v>1262</v>
      </c>
      <c r="H105" s="24">
        <v>640</v>
      </c>
      <c r="I105" s="25">
        <f t="shared" si="27"/>
        <v>10228</v>
      </c>
    </row>
    <row r="106" spans="1:9" ht="18">
      <c r="A106" s="10">
        <v>1877</v>
      </c>
      <c r="B106" s="24">
        <v>1428</v>
      </c>
      <c r="C106" s="24">
        <v>1453</v>
      </c>
      <c r="D106" s="24">
        <v>1351</v>
      </c>
      <c r="E106" s="24">
        <v>1278</v>
      </c>
      <c r="F106" s="24">
        <v>1396</v>
      </c>
      <c r="G106" s="24">
        <v>1370</v>
      </c>
      <c r="H106" s="24">
        <v>767</v>
      </c>
      <c r="I106" s="25">
        <f t="shared" si="27"/>
        <v>9043</v>
      </c>
    </row>
    <row r="107" spans="1:9" ht="18">
      <c r="A107" s="10">
        <v>1887</v>
      </c>
      <c r="B107" s="24">
        <v>1447</v>
      </c>
      <c r="C107" s="24">
        <v>1361</v>
      </c>
      <c r="D107" s="24">
        <v>1385</v>
      </c>
      <c r="E107" s="24">
        <v>1488</v>
      </c>
      <c r="F107" s="24">
        <v>1707</v>
      </c>
      <c r="G107" s="24">
        <v>1593</v>
      </c>
      <c r="H107" s="24">
        <v>712</v>
      </c>
      <c r="I107" s="25">
        <f t="shared" si="27"/>
        <v>9693</v>
      </c>
    </row>
    <row r="108" spans="1:9" ht="18">
      <c r="A108" s="10">
        <v>1902</v>
      </c>
      <c r="B108" s="24">
        <v>1543</v>
      </c>
      <c r="C108" s="24">
        <v>1764</v>
      </c>
      <c r="D108" s="24">
        <v>1864</v>
      </c>
      <c r="E108" s="24">
        <v>1946</v>
      </c>
      <c r="F108" s="24">
        <v>2351</v>
      </c>
      <c r="G108" s="24">
        <v>2220</v>
      </c>
      <c r="H108" s="24">
        <v>1149</v>
      </c>
      <c r="I108" s="25">
        <f t="shared" si="27"/>
        <v>12837</v>
      </c>
    </row>
    <row r="109" spans="1:9" ht="18">
      <c r="A109" s="10">
        <v>1912</v>
      </c>
      <c r="B109" s="24">
        <v>1518</v>
      </c>
      <c r="C109" s="24">
        <v>1832</v>
      </c>
      <c r="D109" s="24">
        <v>1900</v>
      </c>
      <c r="E109" s="24">
        <v>2142</v>
      </c>
      <c r="F109" s="24">
        <v>2542</v>
      </c>
      <c r="G109" s="24">
        <v>2722</v>
      </c>
      <c r="H109" s="24">
        <v>1495</v>
      </c>
      <c r="I109" s="25">
        <f t="shared" si="27"/>
        <v>14151</v>
      </c>
    </row>
    <row r="110" spans="1:9" ht="18">
      <c r="A110" s="10" t="s">
        <v>17</v>
      </c>
      <c r="B110" s="24">
        <f aca="true" t="shared" si="28" ref="B110:I110">SUM(B93:B109)</f>
        <v>21574</v>
      </c>
      <c r="C110" s="24">
        <f t="shared" si="28"/>
        <v>19897</v>
      </c>
      <c r="D110" s="24">
        <f t="shared" si="28"/>
        <v>19170</v>
      </c>
      <c r="E110" s="24">
        <f t="shared" si="28"/>
        <v>19840</v>
      </c>
      <c r="F110" s="24">
        <f t="shared" si="28"/>
        <v>23006</v>
      </c>
      <c r="G110" s="24">
        <f t="shared" si="28"/>
        <v>22728</v>
      </c>
      <c r="H110" s="24">
        <f t="shared" si="28"/>
        <v>10655</v>
      </c>
      <c r="I110" s="24">
        <f t="shared" si="28"/>
        <v>136870</v>
      </c>
    </row>
    <row r="111" spans="1:8" ht="18">
      <c r="A111" s="10"/>
      <c r="B111" s="24"/>
      <c r="C111" s="24"/>
      <c r="D111" s="24"/>
      <c r="E111" s="24"/>
      <c r="F111" s="24"/>
      <c r="G111" s="24"/>
      <c r="H111" s="24"/>
    </row>
    <row r="112" spans="1:8" ht="15.75">
      <c r="A112" s="27" t="s">
        <v>37</v>
      </c>
      <c r="B112" s="26">
        <v>20</v>
      </c>
      <c r="C112" s="26">
        <v>30</v>
      </c>
      <c r="D112" s="26">
        <v>40</v>
      </c>
      <c r="E112" s="26">
        <v>50</v>
      </c>
      <c r="F112" s="26">
        <v>60</v>
      </c>
      <c r="G112" s="26">
        <v>70</v>
      </c>
      <c r="H112" s="26" t="s">
        <v>33</v>
      </c>
    </row>
    <row r="113" spans="1:9" ht="18">
      <c r="A113" s="10">
        <v>1807</v>
      </c>
      <c r="B113" s="22">
        <f>B93/$I93</f>
        <v>0.16107723577235772</v>
      </c>
      <c r="C113" s="22">
        <f aca="true" t="shared" si="29" ref="C113:I113">C93/$I93</f>
        <v>0.13236788617886178</v>
      </c>
      <c r="D113" s="22">
        <f t="shared" si="29"/>
        <v>0.13795731707317074</v>
      </c>
      <c r="E113" s="22">
        <f t="shared" si="29"/>
        <v>0.1402439024390244</v>
      </c>
      <c r="F113" s="22">
        <f t="shared" si="29"/>
        <v>0.18267276422764228</v>
      </c>
      <c r="G113" s="22">
        <f t="shared" si="29"/>
        <v>0.16844512195121952</v>
      </c>
      <c r="H113" s="22">
        <f t="shared" si="29"/>
        <v>0.07723577235772358</v>
      </c>
      <c r="I113" s="22">
        <f t="shared" si="29"/>
        <v>1</v>
      </c>
    </row>
    <row r="114" spans="1:9" ht="18">
      <c r="A114" s="10">
        <v>1812</v>
      </c>
      <c r="B114" s="22">
        <f aca="true" t="shared" si="30" ref="B114:I114">B94/$I94</f>
        <v>0.15899175957343675</v>
      </c>
      <c r="C114" s="22">
        <f t="shared" si="30"/>
        <v>0.13063499757634514</v>
      </c>
      <c r="D114" s="22">
        <f t="shared" si="30"/>
        <v>0.1362094037809016</v>
      </c>
      <c r="E114" s="22">
        <f t="shared" si="30"/>
        <v>0.13814832767813864</v>
      </c>
      <c r="F114" s="22">
        <f t="shared" si="30"/>
        <v>0.18007755695588948</v>
      </c>
      <c r="G114" s="22">
        <f t="shared" si="30"/>
        <v>0.17983519146873486</v>
      </c>
      <c r="H114" s="22">
        <f t="shared" si="30"/>
        <v>0.07610276296655356</v>
      </c>
      <c r="I114" s="22">
        <f t="shared" si="30"/>
        <v>1</v>
      </c>
    </row>
    <row r="115" spans="1:9" ht="18">
      <c r="A115" s="10">
        <v>1817</v>
      </c>
      <c r="B115" s="22">
        <f aca="true" t="shared" si="31" ref="B115:I115">B95/$I95</f>
        <v>0.14385474860335196</v>
      </c>
      <c r="C115" s="22">
        <f t="shared" si="31"/>
        <v>0.12928970470869913</v>
      </c>
      <c r="D115" s="22">
        <f t="shared" si="31"/>
        <v>0.15143655227454111</v>
      </c>
      <c r="E115" s="22">
        <f t="shared" si="31"/>
        <v>0.1412609736632083</v>
      </c>
      <c r="F115" s="22">
        <f t="shared" si="31"/>
        <v>0.1777733439744613</v>
      </c>
      <c r="G115" s="22">
        <f t="shared" si="31"/>
        <v>0.17757382282521947</v>
      </c>
      <c r="H115" s="22">
        <f t="shared" si="31"/>
        <v>0.07881085395051876</v>
      </c>
      <c r="I115" s="22">
        <f t="shared" si="31"/>
        <v>1</v>
      </c>
    </row>
    <row r="116" spans="1:9" ht="18">
      <c r="A116" s="10">
        <v>1822</v>
      </c>
      <c r="B116" s="22">
        <f aca="true" t="shared" si="32" ref="B116:I116">B96/$I96</f>
        <v>0.18031609195402298</v>
      </c>
      <c r="C116" s="22">
        <f t="shared" si="32"/>
        <v>0.1440373563218391</v>
      </c>
      <c r="D116" s="22">
        <f t="shared" si="32"/>
        <v>0.1284123563218391</v>
      </c>
      <c r="E116" s="22">
        <f t="shared" si="32"/>
        <v>0.14367816091954022</v>
      </c>
      <c r="F116" s="22">
        <f t="shared" si="32"/>
        <v>0.15750718390804597</v>
      </c>
      <c r="G116" s="22">
        <f t="shared" si="32"/>
        <v>0.16882183908045978</v>
      </c>
      <c r="H116" s="22">
        <f t="shared" si="32"/>
        <v>0.07722701149425287</v>
      </c>
      <c r="I116" s="22">
        <f t="shared" si="32"/>
        <v>1</v>
      </c>
    </row>
    <row r="117" spans="1:9" ht="18">
      <c r="A117" s="10">
        <v>1827</v>
      </c>
      <c r="B117" s="22">
        <f aca="true" t="shared" si="33" ref="B117:I117">B97/$I97</f>
        <v>0.16384892086330935</v>
      </c>
      <c r="C117" s="22">
        <f t="shared" si="33"/>
        <v>0.14172661870503597</v>
      </c>
      <c r="D117" s="22">
        <f t="shared" si="33"/>
        <v>0.11870503597122302</v>
      </c>
      <c r="E117" s="22">
        <f t="shared" si="33"/>
        <v>0.13651079136690647</v>
      </c>
      <c r="F117" s="22">
        <f t="shared" si="33"/>
        <v>0.16636690647482014</v>
      </c>
      <c r="G117" s="22">
        <f t="shared" si="33"/>
        <v>0.19460431654676258</v>
      </c>
      <c r="H117" s="22">
        <f t="shared" si="33"/>
        <v>0.07823741007194245</v>
      </c>
      <c r="I117" s="22">
        <f t="shared" si="33"/>
        <v>1</v>
      </c>
    </row>
    <row r="118" spans="1:9" ht="18">
      <c r="A118" s="10">
        <v>1832</v>
      </c>
      <c r="B118" s="22">
        <f aca="true" t="shared" si="34" ref="B118:I118">B98/$I98</f>
        <v>0.12702983761299097</v>
      </c>
      <c r="C118" s="22">
        <f t="shared" si="34"/>
        <v>0.1574274058075354</v>
      </c>
      <c r="D118" s="22">
        <f t="shared" si="34"/>
        <v>0.15158787297016238</v>
      </c>
      <c r="E118" s="22">
        <f t="shared" si="34"/>
        <v>0.1638268938484921</v>
      </c>
      <c r="F118" s="22">
        <f t="shared" si="34"/>
        <v>0.18214542836573075</v>
      </c>
      <c r="G118" s="22">
        <f t="shared" si="34"/>
        <v>0.16310695144388448</v>
      </c>
      <c r="H118" s="22">
        <f t="shared" si="34"/>
        <v>0.054875609951203906</v>
      </c>
      <c r="I118" s="22">
        <f t="shared" si="34"/>
        <v>1</v>
      </c>
    </row>
    <row r="119" spans="1:9" ht="18">
      <c r="A119" s="10">
        <v>1837</v>
      </c>
      <c r="B119" s="22">
        <f aca="true" t="shared" si="35" ref="B119:I119">B99/$I99</f>
        <v>0.15049320181284992</v>
      </c>
      <c r="C119" s="22">
        <f t="shared" si="35"/>
        <v>0.14049586776859505</v>
      </c>
      <c r="D119" s="22">
        <f t="shared" si="35"/>
        <v>0.12609970674486803</v>
      </c>
      <c r="E119" s="22">
        <f t="shared" si="35"/>
        <v>0.11996800853105838</v>
      </c>
      <c r="F119" s="22">
        <f t="shared" si="35"/>
        <v>0.17768595041322313</v>
      </c>
      <c r="G119" s="22">
        <f t="shared" si="35"/>
        <v>0.1914156225006665</v>
      </c>
      <c r="H119" s="22">
        <f t="shared" si="35"/>
        <v>0.093841642228739</v>
      </c>
      <c r="I119" s="22">
        <f t="shared" si="35"/>
        <v>1</v>
      </c>
    </row>
    <row r="120" spans="1:9" ht="18">
      <c r="A120" s="10">
        <v>1842</v>
      </c>
      <c r="B120" s="22">
        <f aca="true" t="shared" si="36" ref="B120:I120">B100/$I100</f>
        <v>0.2059117521062402</v>
      </c>
      <c r="C120" s="22">
        <f t="shared" si="36"/>
        <v>0.14893617021276595</v>
      </c>
      <c r="D120" s="22">
        <f t="shared" si="36"/>
        <v>0.13537055547622448</v>
      </c>
      <c r="E120" s="22">
        <f t="shared" si="36"/>
        <v>0.12009138940454091</v>
      </c>
      <c r="F120" s="22">
        <f t="shared" si="36"/>
        <v>0.1455090675424818</v>
      </c>
      <c r="G120" s="22">
        <f t="shared" si="36"/>
        <v>0.1620733971155219</v>
      </c>
      <c r="H120" s="22">
        <f t="shared" si="36"/>
        <v>0.08210766814222475</v>
      </c>
      <c r="I120" s="22">
        <f t="shared" si="36"/>
        <v>1</v>
      </c>
    </row>
    <row r="121" spans="1:9" ht="18">
      <c r="A121" s="10">
        <v>1847</v>
      </c>
      <c r="B121" s="22">
        <f aca="true" t="shared" si="37" ref="B121:I121">B101/$I101</f>
        <v>0.18942189421894218</v>
      </c>
      <c r="C121" s="22">
        <f t="shared" si="37"/>
        <v>0.15142818094847615</v>
      </c>
      <c r="D121" s="22">
        <f t="shared" si="37"/>
        <v>0.12464124641246413</v>
      </c>
      <c r="E121" s="22">
        <f t="shared" si="37"/>
        <v>0.12436791034577012</v>
      </c>
      <c r="F121" s="22">
        <f t="shared" si="37"/>
        <v>0.14814814814814814</v>
      </c>
      <c r="G121" s="22">
        <f t="shared" si="37"/>
        <v>0.1752084187508542</v>
      </c>
      <c r="H121" s="22">
        <f t="shared" si="37"/>
        <v>0.08678420117534509</v>
      </c>
      <c r="I121" s="22">
        <f t="shared" si="37"/>
        <v>1</v>
      </c>
    </row>
    <row r="122" spans="1:9" ht="18">
      <c r="A122" s="10">
        <v>1852</v>
      </c>
      <c r="B122" s="22">
        <f aca="true" t="shared" si="38" ref="B122:I122">B102/$I102</f>
        <v>0.19372811206622095</v>
      </c>
      <c r="C122" s="22">
        <f t="shared" si="38"/>
        <v>0.15679719834447628</v>
      </c>
      <c r="D122" s="22">
        <f t="shared" si="38"/>
        <v>0.1419929958611907</v>
      </c>
      <c r="E122" s="22">
        <f t="shared" si="38"/>
        <v>0.1434256606176377</v>
      </c>
      <c r="F122" s="22">
        <f t="shared" si="38"/>
        <v>0.16141356255969436</v>
      </c>
      <c r="G122" s="22">
        <f t="shared" si="38"/>
        <v>0.15345431391276662</v>
      </c>
      <c r="H122" s="22">
        <f t="shared" si="38"/>
        <v>0.04918815663801337</v>
      </c>
      <c r="I122" s="22">
        <f t="shared" si="38"/>
        <v>1</v>
      </c>
    </row>
    <row r="123" spans="1:9" ht="18">
      <c r="A123" s="10">
        <v>1857</v>
      </c>
      <c r="B123" s="22">
        <f aca="true" t="shared" si="39" ref="B123:I123">B103/$I103</f>
        <v>0.22061304836895387</v>
      </c>
      <c r="C123" s="22">
        <f t="shared" si="39"/>
        <v>0.16352643419572555</v>
      </c>
      <c r="D123" s="22">
        <f t="shared" si="39"/>
        <v>0.12485939257592801</v>
      </c>
      <c r="E123" s="22">
        <f t="shared" si="39"/>
        <v>0.13315523059617548</v>
      </c>
      <c r="F123" s="22">
        <f t="shared" si="39"/>
        <v>0.15059055118110237</v>
      </c>
      <c r="G123" s="22">
        <f t="shared" si="39"/>
        <v>0.14426321709786277</v>
      </c>
      <c r="H123" s="22">
        <f t="shared" si="39"/>
        <v>0.06299212598425197</v>
      </c>
      <c r="I123" s="22">
        <f t="shared" si="39"/>
        <v>1</v>
      </c>
    </row>
    <row r="124" spans="1:9" ht="18">
      <c r="A124" s="10">
        <v>1862</v>
      </c>
      <c r="B124" s="22">
        <f aca="true" t="shared" si="40" ref="B124:I124">B104/$I104</f>
        <v>0.19757750861206802</v>
      </c>
      <c r="C124" s="22">
        <f t="shared" si="40"/>
        <v>0.16135126125125013</v>
      </c>
      <c r="D124" s="22">
        <f t="shared" si="40"/>
        <v>0.13401489054339372</v>
      </c>
      <c r="E124" s="22">
        <f t="shared" si="40"/>
        <v>0.12701411267918658</v>
      </c>
      <c r="F124" s="22">
        <f t="shared" si="40"/>
        <v>0.15568396488498723</v>
      </c>
      <c r="G124" s="22">
        <f t="shared" si="40"/>
        <v>0.15135015001666852</v>
      </c>
      <c r="H124" s="22">
        <f t="shared" si="40"/>
        <v>0.07300811201244582</v>
      </c>
      <c r="I124" s="22">
        <f t="shared" si="40"/>
        <v>1</v>
      </c>
    </row>
    <row r="125" spans="1:9" ht="18">
      <c r="A125" s="10">
        <v>1867</v>
      </c>
      <c r="B125" s="22">
        <f aca="true" t="shared" si="41" ref="B125:I125">B105/$I105</f>
        <v>0.1567266327727806</v>
      </c>
      <c r="C125" s="22">
        <f t="shared" si="41"/>
        <v>0.13844348846304264</v>
      </c>
      <c r="D125" s="22">
        <f t="shared" si="41"/>
        <v>0.1705123191239734</v>
      </c>
      <c r="E125" s="22">
        <f t="shared" si="41"/>
        <v>0.18644896362925303</v>
      </c>
      <c r="F125" s="22">
        <f t="shared" si="41"/>
        <v>0.16190848650762613</v>
      </c>
      <c r="G125" s="22">
        <f t="shared" si="41"/>
        <v>0.12338678138443489</v>
      </c>
      <c r="H125" s="22">
        <f t="shared" si="41"/>
        <v>0.06257332811888933</v>
      </c>
      <c r="I125" s="22">
        <f t="shared" si="41"/>
        <v>1</v>
      </c>
    </row>
    <row r="126" spans="1:9" ht="18">
      <c r="A126" s="10">
        <v>1877</v>
      </c>
      <c r="B126" s="22">
        <f aca="true" t="shared" si="42" ref="B126:I126">B106/$I106</f>
        <v>0.15791219727966382</v>
      </c>
      <c r="C126" s="22">
        <f t="shared" si="42"/>
        <v>0.16067676655976998</v>
      </c>
      <c r="D126" s="22">
        <f t="shared" si="42"/>
        <v>0.14939732389693686</v>
      </c>
      <c r="E126" s="22">
        <f t="shared" si="42"/>
        <v>0.14132478159902687</v>
      </c>
      <c r="F126" s="22">
        <f t="shared" si="42"/>
        <v>0.15437354860112795</v>
      </c>
      <c r="G126" s="22">
        <f t="shared" si="42"/>
        <v>0.15149839654981753</v>
      </c>
      <c r="H126" s="22">
        <f t="shared" si="42"/>
        <v>0.08481698551365698</v>
      </c>
      <c r="I126" s="22">
        <f t="shared" si="42"/>
        <v>1</v>
      </c>
    </row>
    <row r="127" spans="1:9" ht="18">
      <c r="A127" s="10">
        <v>1887</v>
      </c>
      <c r="B127" s="22">
        <f aca="true" t="shared" si="43" ref="B127:I127">B107/$I107</f>
        <v>0.14928298772309914</v>
      </c>
      <c r="C127" s="22">
        <f t="shared" si="43"/>
        <v>0.1404106055916641</v>
      </c>
      <c r="D127" s="22">
        <f t="shared" si="43"/>
        <v>0.142886619209739</v>
      </c>
      <c r="E127" s="22">
        <f t="shared" si="43"/>
        <v>0.15351284432064377</v>
      </c>
      <c r="F127" s="22">
        <f t="shared" si="43"/>
        <v>0.1761064685855772</v>
      </c>
      <c r="G127" s="22">
        <f t="shared" si="43"/>
        <v>0.16434540389972144</v>
      </c>
      <c r="H127" s="22">
        <f t="shared" si="43"/>
        <v>0.07345507066955535</v>
      </c>
      <c r="I127" s="22">
        <f t="shared" si="43"/>
        <v>1</v>
      </c>
    </row>
    <row r="128" spans="1:9" ht="18">
      <c r="A128" s="10">
        <v>1902</v>
      </c>
      <c r="B128" s="22">
        <f aca="true" t="shared" si="44" ref="B128:I128">B108/$I108</f>
        <v>0.12019942354132586</v>
      </c>
      <c r="C128" s="22">
        <f t="shared" si="44"/>
        <v>0.13741528394484692</v>
      </c>
      <c r="D128" s="22">
        <f t="shared" si="44"/>
        <v>0.14520526602788814</v>
      </c>
      <c r="E128" s="22">
        <f t="shared" si="44"/>
        <v>0.15159305133598192</v>
      </c>
      <c r="F128" s="22">
        <f t="shared" si="44"/>
        <v>0.18314247877229883</v>
      </c>
      <c r="G128" s="22">
        <f t="shared" si="44"/>
        <v>0.17293760224351484</v>
      </c>
      <c r="H128" s="22">
        <f t="shared" si="44"/>
        <v>0.08950689413414349</v>
      </c>
      <c r="I128" s="22">
        <f t="shared" si="44"/>
        <v>1</v>
      </c>
    </row>
    <row r="129" spans="1:9" ht="18">
      <c r="A129" s="10">
        <v>1912</v>
      </c>
      <c r="B129" s="22">
        <f aca="true" t="shared" si="45" ref="B129:I129">B109/$I109</f>
        <v>0.10727157091371635</v>
      </c>
      <c r="C129" s="22">
        <f t="shared" si="45"/>
        <v>0.12946081549007138</v>
      </c>
      <c r="D129" s="22">
        <f t="shared" si="45"/>
        <v>0.13426612960214826</v>
      </c>
      <c r="E129" s="22">
        <f t="shared" si="45"/>
        <v>0.1513673945304219</v>
      </c>
      <c r="F129" s="22">
        <f t="shared" si="45"/>
        <v>0.17963394813087413</v>
      </c>
      <c r="G129" s="22">
        <f t="shared" si="45"/>
        <v>0.19235389725107765</v>
      </c>
      <c r="H129" s="22">
        <f t="shared" si="45"/>
        <v>0.10564624408169034</v>
      </c>
      <c r="I129" s="22">
        <f t="shared" si="45"/>
        <v>1</v>
      </c>
    </row>
    <row r="130" spans="1:9" ht="15.75">
      <c r="A130" s="29" t="s">
        <v>17</v>
      </c>
      <c r="B130" s="22">
        <f aca="true" t="shared" si="46" ref="B130:I130">B110/$I110</f>
        <v>0.15762402279535326</v>
      </c>
      <c r="C130" s="22">
        <f t="shared" si="46"/>
        <v>0.14537152042083729</v>
      </c>
      <c r="D130" s="22">
        <f t="shared" si="46"/>
        <v>0.14005991086432382</v>
      </c>
      <c r="E130" s="22">
        <f t="shared" si="46"/>
        <v>0.14495506685175713</v>
      </c>
      <c r="F130" s="22">
        <f t="shared" si="46"/>
        <v>0.1680865054431212</v>
      </c>
      <c r="G130" s="22">
        <f t="shared" si="46"/>
        <v>0.1660553810184847</v>
      </c>
      <c r="H130" s="22">
        <f t="shared" si="46"/>
        <v>0.0778475926061226</v>
      </c>
      <c r="I130" s="22">
        <f t="shared" si="46"/>
        <v>1</v>
      </c>
    </row>
    <row r="131" spans="1:3" ht="15">
      <c r="A131" s="23"/>
      <c r="C131" s="23"/>
    </row>
    <row r="132" spans="1:9" ht="15.75">
      <c r="A132" s="27" t="s">
        <v>46</v>
      </c>
      <c r="B132" s="26">
        <v>20</v>
      </c>
      <c r="C132" s="26">
        <v>30</v>
      </c>
      <c r="D132" s="26">
        <v>40</v>
      </c>
      <c r="E132" s="26">
        <v>50</v>
      </c>
      <c r="F132" s="26">
        <v>60</v>
      </c>
      <c r="G132" s="26">
        <v>70</v>
      </c>
      <c r="H132" s="26" t="s">
        <v>33</v>
      </c>
      <c r="I132" s="29" t="s">
        <v>17</v>
      </c>
    </row>
    <row r="133" spans="1:9" ht="18">
      <c r="A133" s="10">
        <v>1807</v>
      </c>
      <c r="B133" s="22">
        <f aca="true" t="shared" si="47" ref="B133:I142">B52/(B52+B93)</f>
        <v>0.491579791499599</v>
      </c>
      <c r="C133" s="22">
        <f t="shared" si="47"/>
        <v>0.4018369690011481</v>
      </c>
      <c r="D133" s="22">
        <f t="shared" si="47"/>
        <v>0.41233766233766234</v>
      </c>
      <c r="E133" s="22">
        <f t="shared" si="47"/>
        <v>0.4940421631530706</v>
      </c>
      <c r="F133" s="22">
        <f t="shared" si="47"/>
        <v>0.49079320113314445</v>
      </c>
      <c r="G133" s="22">
        <f t="shared" si="47"/>
        <v>0.4274611398963731</v>
      </c>
      <c r="H133" s="22">
        <f t="shared" si="47"/>
        <v>0.3757700205338809</v>
      </c>
      <c r="I133" s="22">
        <f t="shared" si="47"/>
        <v>0.4525730180806676</v>
      </c>
    </row>
    <row r="134" spans="1:9" ht="18">
      <c r="A134" s="10">
        <v>1812</v>
      </c>
      <c r="B134" s="22">
        <f t="shared" si="47"/>
        <v>0.47224456958970235</v>
      </c>
      <c r="C134" s="22">
        <f t="shared" si="47"/>
        <v>0.379746835443038</v>
      </c>
      <c r="D134" s="22">
        <f t="shared" si="47"/>
        <v>0.38913043478260867</v>
      </c>
      <c r="E134" s="22">
        <f t="shared" si="47"/>
        <v>0.4765840220385675</v>
      </c>
      <c r="F134" s="22">
        <f t="shared" si="47"/>
        <v>0.4737960339943343</v>
      </c>
      <c r="G134" s="22">
        <f t="shared" si="47"/>
        <v>0.3972380178716491</v>
      </c>
      <c r="H134" s="22">
        <f t="shared" si="47"/>
        <v>0.3831041257367387</v>
      </c>
      <c r="I134" s="22">
        <f t="shared" si="47"/>
        <v>0.43269627388972914</v>
      </c>
    </row>
    <row r="135" spans="1:9" ht="18">
      <c r="A135" s="10">
        <v>1817</v>
      </c>
      <c r="B135" s="22">
        <f t="shared" si="47"/>
        <v>0.5118483412322274</v>
      </c>
      <c r="C135" s="22">
        <f t="shared" si="47"/>
        <v>0.4413793103448276</v>
      </c>
      <c r="D135" s="22">
        <f t="shared" si="47"/>
        <v>0.3893805309734513</v>
      </c>
      <c r="E135" s="22">
        <f t="shared" si="47"/>
        <v>0.5137362637362637</v>
      </c>
      <c r="F135" s="22">
        <f t="shared" si="47"/>
        <v>0.5077348066298343</v>
      </c>
      <c r="G135" s="22">
        <f t="shared" si="47"/>
        <v>0.41830065359477125</v>
      </c>
      <c r="H135" s="22">
        <f t="shared" si="47"/>
        <v>0.3837753510140406</v>
      </c>
      <c r="I135" s="22">
        <f t="shared" si="47"/>
        <v>0.46205860255447034</v>
      </c>
    </row>
    <row r="136" spans="1:9" ht="18">
      <c r="A136" s="10">
        <v>1822</v>
      </c>
      <c r="B136" s="22">
        <f t="shared" si="47"/>
        <v>0.5634782608695652</v>
      </c>
      <c r="C136" s="22">
        <f t="shared" si="47"/>
        <v>0.40193885160328113</v>
      </c>
      <c r="D136" s="22">
        <f t="shared" si="47"/>
        <v>0.4329896907216495</v>
      </c>
      <c r="E136" s="22">
        <f t="shared" si="47"/>
        <v>0.4612794612794613</v>
      </c>
      <c r="F136" s="22">
        <f t="shared" si="47"/>
        <v>0.5194520547945205</v>
      </c>
      <c r="G136" s="22">
        <f t="shared" si="47"/>
        <v>0.43543543543543545</v>
      </c>
      <c r="H136" s="22">
        <f t="shared" si="47"/>
        <v>0.3926553672316384</v>
      </c>
      <c r="I136" s="22">
        <f t="shared" si="47"/>
        <v>0.473972602739726</v>
      </c>
    </row>
    <row r="137" spans="1:9" ht="18">
      <c r="A137" s="10">
        <v>1827</v>
      </c>
      <c r="B137" s="22">
        <f t="shared" si="47"/>
        <v>0.5083648138154344</v>
      </c>
      <c r="C137" s="22">
        <f t="shared" si="47"/>
        <v>0.42565597667638483</v>
      </c>
      <c r="D137" s="22">
        <f t="shared" si="47"/>
        <v>0.47743467933491684</v>
      </c>
      <c r="E137" s="22">
        <f t="shared" si="47"/>
        <v>0.4636042402826855</v>
      </c>
      <c r="F137" s="22">
        <f t="shared" si="47"/>
        <v>0.48725055432372505</v>
      </c>
      <c r="G137" s="22">
        <f t="shared" si="47"/>
        <v>0.42293333333333333</v>
      </c>
      <c r="H137" s="22">
        <f t="shared" si="47"/>
        <v>0.36681222707423583</v>
      </c>
      <c r="I137" s="22">
        <f t="shared" si="47"/>
        <v>0.45856461193884507</v>
      </c>
    </row>
    <row r="138" spans="1:9" ht="18">
      <c r="A138" s="10">
        <v>1832</v>
      </c>
      <c r="B138" s="22">
        <f t="shared" si="47"/>
        <v>0.5971588026382547</v>
      </c>
      <c r="C138" s="22">
        <f t="shared" si="47"/>
        <v>0.4846818538884525</v>
      </c>
      <c r="D138" s="22">
        <f t="shared" si="47"/>
        <v>0.46408371040723984</v>
      </c>
      <c r="E138" s="22">
        <f t="shared" si="47"/>
        <v>0.4532835024025627</v>
      </c>
      <c r="F138" s="22">
        <f t="shared" si="47"/>
        <v>0.4531700288184438</v>
      </c>
      <c r="G138" s="22">
        <f t="shared" si="47"/>
        <v>0.4254719639335024</v>
      </c>
      <c r="H138" s="22">
        <f t="shared" si="47"/>
        <v>0.3987730061349693</v>
      </c>
      <c r="I138" s="22">
        <f t="shared" si="47"/>
        <v>0.4768799430890907</v>
      </c>
    </row>
    <row r="139" spans="1:9" ht="18">
      <c r="A139" s="10">
        <v>1837</v>
      </c>
      <c r="B139" s="22">
        <f t="shared" si="47"/>
        <v>0.5840088430361091</v>
      </c>
      <c r="C139" s="22">
        <f t="shared" si="47"/>
        <v>0.48053228191227204</v>
      </c>
      <c r="D139" s="22">
        <f t="shared" si="47"/>
        <v>0.4913978494623656</v>
      </c>
      <c r="E139" s="22">
        <f t="shared" si="47"/>
        <v>0.5005549389567148</v>
      </c>
      <c r="F139" s="22">
        <f t="shared" si="47"/>
        <v>0.4006294964028777</v>
      </c>
      <c r="G139" s="22">
        <f t="shared" si="47"/>
        <v>0.3871105420401195</v>
      </c>
      <c r="H139" s="22">
        <f t="shared" si="47"/>
        <v>0.34875115633672527</v>
      </c>
      <c r="I139" s="22">
        <f t="shared" si="47"/>
        <v>0.46616380843947913</v>
      </c>
    </row>
    <row r="140" spans="1:9" ht="18">
      <c r="A140" s="10">
        <v>1842</v>
      </c>
      <c r="B140" s="22">
        <f t="shared" si="47"/>
        <v>0.5532837670384139</v>
      </c>
      <c r="C140" s="22">
        <f t="shared" si="47"/>
        <v>0.42911877394636017</v>
      </c>
      <c r="D140" s="22">
        <f t="shared" si="47"/>
        <v>0.5395823215152987</v>
      </c>
      <c r="E140" s="22">
        <f t="shared" si="47"/>
        <v>0.49398315282791816</v>
      </c>
      <c r="F140" s="22">
        <f t="shared" si="47"/>
        <v>0.45391211146838156</v>
      </c>
      <c r="G140" s="22">
        <f t="shared" si="47"/>
        <v>0.3887991383952612</v>
      </c>
      <c r="H140" s="22">
        <f t="shared" si="47"/>
        <v>0.3850267379679144</v>
      </c>
      <c r="I140" s="22">
        <f t="shared" si="47"/>
        <v>0.47871073395861247</v>
      </c>
    </row>
    <row r="141" spans="1:9" ht="18">
      <c r="A141" s="10">
        <v>1847</v>
      </c>
      <c r="B141" s="22">
        <f t="shared" si="47"/>
        <v>0.5304878048780488</v>
      </c>
      <c r="C141" s="22">
        <f t="shared" si="47"/>
        <v>0.46807489198271723</v>
      </c>
      <c r="D141" s="22">
        <f t="shared" si="47"/>
        <v>0.5455904334828101</v>
      </c>
      <c r="E141" s="22">
        <f t="shared" si="47"/>
        <v>0.5146666666666667</v>
      </c>
      <c r="F141" s="22">
        <f t="shared" si="47"/>
        <v>0.4745516238487639</v>
      </c>
      <c r="G141" s="22">
        <f t="shared" si="47"/>
        <v>0.3734115347018573</v>
      </c>
      <c r="H141" s="22">
        <f t="shared" si="47"/>
        <v>0.3598790322580645</v>
      </c>
      <c r="I141" s="22">
        <f t="shared" si="47"/>
        <v>0.47802824939363675</v>
      </c>
    </row>
    <row r="142" spans="1:9" ht="18">
      <c r="A142" s="10">
        <v>1852</v>
      </c>
      <c r="B142" s="22">
        <f t="shared" si="47"/>
        <v>0.44807256235827664</v>
      </c>
      <c r="C142" s="22">
        <f t="shared" si="47"/>
        <v>0.4450704225352113</v>
      </c>
      <c r="D142" s="22">
        <f t="shared" si="47"/>
        <v>0.5013974287311347</v>
      </c>
      <c r="E142" s="22">
        <f t="shared" si="47"/>
        <v>0.5343669250645995</v>
      </c>
      <c r="F142" s="22">
        <f t="shared" si="47"/>
        <v>0.44193725921849203</v>
      </c>
      <c r="G142" s="22">
        <f t="shared" si="47"/>
        <v>0.39900249376558605</v>
      </c>
      <c r="H142" s="22">
        <f t="shared" si="47"/>
        <v>0.4726962457337884</v>
      </c>
      <c r="I142" s="22">
        <f t="shared" si="47"/>
        <v>0.46358124839894116</v>
      </c>
    </row>
    <row r="143" spans="1:9" ht="18">
      <c r="A143" s="10">
        <v>1857</v>
      </c>
      <c r="B143" s="22">
        <f aca="true" t="shared" si="48" ref="B143:I152">B62/(B62+B103)</f>
        <v>0.47960199004975124</v>
      </c>
      <c r="C143" s="22">
        <f t="shared" si="48"/>
        <v>0.4618232299861175</v>
      </c>
      <c r="D143" s="22">
        <f t="shared" si="48"/>
        <v>0.5243706480985538</v>
      </c>
      <c r="E143" s="22">
        <f t="shared" si="48"/>
        <v>0.5420696324951644</v>
      </c>
      <c r="F143" s="22">
        <f t="shared" si="48"/>
        <v>0.4653020469296056</v>
      </c>
      <c r="G143" s="22">
        <f t="shared" si="48"/>
        <v>0.3992974238875878</v>
      </c>
      <c r="H143" s="22">
        <f t="shared" si="48"/>
        <v>0.3516642547033285</v>
      </c>
      <c r="I143" s="22">
        <f t="shared" si="48"/>
        <v>0.4736920002960113</v>
      </c>
    </row>
    <row r="144" spans="1:9" ht="18">
      <c r="A144" s="10">
        <v>1862</v>
      </c>
      <c r="B144" s="22">
        <f t="shared" si="48"/>
        <v>0.433216448836468</v>
      </c>
      <c r="C144" s="22">
        <f t="shared" si="48"/>
        <v>0.47956989247311826</v>
      </c>
      <c r="D144" s="22">
        <f t="shared" si="48"/>
        <v>0.5617732558139535</v>
      </c>
      <c r="E144" s="22">
        <f t="shared" si="48"/>
        <v>0.573984345881476</v>
      </c>
      <c r="F144" s="22">
        <f t="shared" si="48"/>
        <v>0.5365530929540192</v>
      </c>
      <c r="G144" s="22">
        <f t="shared" si="48"/>
        <v>0.4270088346655448</v>
      </c>
      <c r="H144" s="22">
        <f t="shared" si="48"/>
        <v>0.351431391905232</v>
      </c>
      <c r="I144" s="22">
        <f t="shared" si="48"/>
        <v>0.49372714486638536</v>
      </c>
    </row>
    <row r="145" spans="1:9" ht="18">
      <c r="A145" s="10">
        <v>1867</v>
      </c>
      <c r="B145" s="22">
        <f t="shared" si="48"/>
        <v>0.4819004524886878</v>
      </c>
      <c r="C145" s="22">
        <f t="shared" si="48"/>
        <v>0.5660435182347533</v>
      </c>
      <c r="D145" s="22">
        <f t="shared" si="48"/>
        <v>0.4784688995215311</v>
      </c>
      <c r="E145" s="22">
        <f t="shared" si="48"/>
        <v>0.39575411913814956</v>
      </c>
      <c r="F145" s="22">
        <f t="shared" si="48"/>
        <v>0.5318066157760815</v>
      </c>
      <c r="G145" s="22">
        <f t="shared" si="48"/>
        <v>0.5625649913344888</v>
      </c>
      <c r="H145" s="22">
        <f t="shared" si="48"/>
        <v>0.4520547945205479</v>
      </c>
      <c r="I145" s="22">
        <f t="shared" si="48"/>
        <v>0.499779918814496</v>
      </c>
    </row>
    <row r="146" spans="1:9" ht="18">
      <c r="A146" s="10">
        <v>1877</v>
      </c>
      <c r="B146" s="22">
        <f t="shared" si="48"/>
        <v>0.4805383775918516</v>
      </c>
      <c r="C146" s="22">
        <f t="shared" si="48"/>
        <v>0.5291639662994168</v>
      </c>
      <c r="D146" s="22">
        <f t="shared" si="48"/>
        <v>0.5633484162895928</v>
      </c>
      <c r="E146" s="22">
        <f t="shared" si="48"/>
        <v>0.5804333552199606</v>
      </c>
      <c r="F146" s="22">
        <f t="shared" si="48"/>
        <v>0.5334224598930482</v>
      </c>
      <c r="G146" s="22">
        <f t="shared" si="48"/>
        <v>0.4495781438328646</v>
      </c>
      <c r="H146" s="22">
        <f t="shared" si="48"/>
        <v>0.3342013888888889</v>
      </c>
      <c r="I146" s="22">
        <f t="shared" si="48"/>
        <v>0.5140262252794497</v>
      </c>
    </row>
    <row r="147" spans="1:9" ht="18">
      <c r="A147" s="10">
        <v>1887</v>
      </c>
      <c r="B147" s="22">
        <f t="shared" si="48"/>
        <v>0.5275873326803787</v>
      </c>
      <c r="C147" s="22">
        <f t="shared" si="48"/>
        <v>0.5814883148831488</v>
      </c>
      <c r="D147" s="22">
        <f t="shared" si="48"/>
        <v>0.6068691456145331</v>
      </c>
      <c r="E147" s="22">
        <f t="shared" si="48"/>
        <v>0.5862068965517241</v>
      </c>
      <c r="F147" s="22">
        <f t="shared" si="48"/>
        <v>0.527277762392689</v>
      </c>
      <c r="G147" s="22">
        <f t="shared" si="48"/>
        <v>0.4236613603473227</v>
      </c>
      <c r="H147" s="22">
        <f t="shared" si="48"/>
        <v>0.33270852858481725</v>
      </c>
      <c r="I147" s="22">
        <f t="shared" si="48"/>
        <v>0.5356869132017628</v>
      </c>
    </row>
    <row r="148" spans="1:9" ht="18">
      <c r="A148" s="10">
        <v>1902</v>
      </c>
      <c r="B148" s="22">
        <f t="shared" si="48"/>
        <v>0.4682977257064094</v>
      </c>
      <c r="C148" s="22">
        <f t="shared" si="48"/>
        <v>0.5443037974683544</v>
      </c>
      <c r="D148" s="22">
        <f t="shared" si="48"/>
        <v>0.5921225382932166</v>
      </c>
      <c r="E148" s="22">
        <f t="shared" si="48"/>
        <v>0.5752946311654299</v>
      </c>
      <c r="F148" s="22">
        <f t="shared" si="48"/>
        <v>0.5117341640706127</v>
      </c>
      <c r="G148" s="22">
        <f t="shared" si="48"/>
        <v>0.42783505154639173</v>
      </c>
      <c r="H148" s="22">
        <f t="shared" si="48"/>
        <v>0.33002915451895043</v>
      </c>
      <c r="I148" s="22">
        <f t="shared" si="48"/>
        <v>0.512549838617809</v>
      </c>
    </row>
    <row r="149" spans="1:9" ht="18">
      <c r="A149" s="10">
        <v>1912</v>
      </c>
      <c r="B149" s="22">
        <f t="shared" si="48"/>
        <v>0.4909456740442656</v>
      </c>
      <c r="C149" s="22">
        <f t="shared" si="48"/>
        <v>0.5606714628297362</v>
      </c>
      <c r="D149" s="22">
        <f t="shared" si="48"/>
        <v>0.5982237259462888</v>
      </c>
      <c r="E149" s="22">
        <f t="shared" si="48"/>
        <v>0.5943181818181819</v>
      </c>
      <c r="F149" s="22">
        <f t="shared" si="48"/>
        <v>0.5119047619047619</v>
      </c>
      <c r="G149" s="22">
        <f t="shared" si="48"/>
        <v>0.40774586597040907</v>
      </c>
      <c r="H149" s="22">
        <f t="shared" si="48"/>
        <v>0.3176631675034231</v>
      </c>
      <c r="I149" s="22">
        <f t="shared" si="48"/>
        <v>0.5146453560159144</v>
      </c>
    </row>
    <row r="150" spans="1:9" ht="15.75">
      <c r="A150" s="29" t="s">
        <v>17</v>
      </c>
      <c r="B150" s="22">
        <f t="shared" si="48"/>
        <v>0.5108269278733873</v>
      </c>
      <c r="C150" s="22">
        <f t="shared" si="48"/>
        <v>0.4993079845995118</v>
      </c>
      <c r="D150" s="22">
        <f t="shared" si="48"/>
        <v>0.5294666306668958</v>
      </c>
      <c r="E150" s="22">
        <f t="shared" si="48"/>
        <v>0.5272475993042152</v>
      </c>
      <c r="F150" s="22">
        <f t="shared" si="48"/>
        <v>0.4953275128328873</v>
      </c>
      <c r="G150" s="22">
        <f t="shared" si="48"/>
        <v>0.4254367115807569</v>
      </c>
      <c r="H150" s="22">
        <f t="shared" si="48"/>
        <v>0.3644118348842758</v>
      </c>
      <c r="I150" s="22">
        <f t="shared" si="48"/>
        <v>0.4901604353769877</v>
      </c>
    </row>
    <row r="151" spans="1:3" ht="15">
      <c r="A151" s="23"/>
      <c r="B151" s="23"/>
      <c r="C151" s="23"/>
    </row>
    <row r="152" spans="1:3" ht="15">
      <c r="A152" s="23"/>
      <c r="B152" s="23"/>
      <c r="C152" s="23"/>
    </row>
    <row r="153" spans="1:3" ht="15">
      <c r="A153" s="23"/>
      <c r="B153" s="23"/>
      <c r="C153" s="23"/>
    </row>
    <row r="154" spans="1:3" ht="15">
      <c r="A154" s="23"/>
      <c r="B154" s="23"/>
      <c r="C154" s="23"/>
    </row>
    <row r="155" spans="1:3" ht="15">
      <c r="A155" s="23"/>
      <c r="B155" s="23"/>
      <c r="C155" s="23"/>
    </row>
    <row r="156" spans="1:3" ht="15">
      <c r="A156" s="23"/>
      <c r="B156" s="23"/>
      <c r="C156" s="23"/>
    </row>
    <row r="157" spans="1:3" ht="15">
      <c r="A157" s="23"/>
      <c r="B157" s="23"/>
      <c r="C157" s="23"/>
    </row>
    <row r="158" spans="1:3" ht="15">
      <c r="A158" s="23"/>
      <c r="B158" s="23"/>
      <c r="C158" s="23"/>
    </row>
    <row r="159" spans="1:3" ht="15">
      <c r="A159" s="23"/>
      <c r="B159" s="23"/>
      <c r="C159" s="23"/>
    </row>
    <row r="160" spans="1:3" ht="15">
      <c r="A160" s="23"/>
      <c r="B160" s="23"/>
      <c r="C160" s="23"/>
    </row>
    <row r="161" spans="1:3" ht="15">
      <c r="A161" s="23"/>
      <c r="B161" s="23"/>
      <c r="C161" s="23"/>
    </row>
    <row r="162" spans="1:3" ht="15">
      <c r="A162" s="23"/>
      <c r="B162" s="23"/>
      <c r="C162" s="23"/>
    </row>
    <row r="163" spans="1:3" ht="15">
      <c r="A163" s="23"/>
      <c r="B163" s="23"/>
      <c r="C163" s="23"/>
    </row>
    <row r="164" spans="1:3" ht="15">
      <c r="A164" s="23"/>
      <c r="B164" s="23"/>
      <c r="C164" s="23"/>
    </row>
    <row r="165" spans="1:3" ht="15">
      <c r="A165" s="23"/>
      <c r="B165" s="23"/>
      <c r="C165" s="23"/>
    </row>
    <row r="166" spans="1:3" ht="15">
      <c r="A166" s="23"/>
      <c r="B166" s="23"/>
      <c r="C166" s="23"/>
    </row>
    <row r="167" spans="1:3" ht="15">
      <c r="A167" s="23"/>
      <c r="B167" s="23"/>
      <c r="C167" s="23"/>
    </row>
    <row r="168" spans="1:3" ht="15">
      <c r="A168" s="23"/>
      <c r="B168" s="23"/>
      <c r="C168" s="23"/>
    </row>
    <row r="169" spans="1:3" ht="15">
      <c r="A169" s="23"/>
      <c r="B169" s="23"/>
      <c r="C169" s="23"/>
    </row>
    <row r="170" spans="1:3" ht="15">
      <c r="A170" s="23"/>
      <c r="B170" s="23"/>
      <c r="C170" s="23"/>
    </row>
    <row r="171" spans="1:3" ht="15">
      <c r="A171" s="23"/>
      <c r="B171" s="23"/>
      <c r="C171" s="23"/>
    </row>
    <row r="172" spans="1:3" ht="15">
      <c r="A172" s="23"/>
      <c r="B172" s="23"/>
      <c r="C172" s="23"/>
    </row>
    <row r="173" spans="1:3" ht="15">
      <c r="A173" s="23"/>
      <c r="B173" s="23"/>
      <c r="C173" s="23"/>
    </row>
    <row r="174" spans="1:3" ht="15">
      <c r="A174" s="23"/>
      <c r="B174" s="23"/>
      <c r="C174" s="23"/>
    </row>
    <row r="175" spans="1:3" ht="15">
      <c r="A175" s="23"/>
      <c r="B175" s="23"/>
      <c r="C175" s="23"/>
    </row>
    <row r="176" spans="1:3" ht="15">
      <c r="A176" s="23"/>
      <c r="B176" s="23"/>
      <c r="C176" s="23"/>
    </row>
    <row r="177" spans="1:3" ht="15">
      <c r="A177" s="23"/>
      <c r="B177" s="23"/>
      <c r="C177" s="23"/>
    </row>
    <row r="178" spans="1:3" ht="15">
      <c r="A178" s="23"/>
      <c r="B178" s="23"/>
      <c r="C178" s="23"/>
    </row>
    <row r="179" spans="1:3" ht="15">
      <c r="A179" s="23"/>
      <c r="B179" s="23"/>
      <c r="C179" s="23"/>
    </row>
    <row r="180" spans="1:3" ht="15">
      <c r="A180" s="23"/>
      <c r="B180" s="23"/>
      <c r="C180" s="23"/>
    </row>
    <row r="181" spans="1:3" ht="15">
      <c r="A181" s="23"/>
      <c r="B181" s="23"/>
      <c r="C181" s="23"/>
    </row>
    <row r="182" spans="1:3" ht="15">
      <c r="A182" s="23"/>
      <c r="B182" s="23"/>
      <c r="C182" s="23"/>
    </row>
    <row r="183" spans="1:3" ht="15">
      <c r="A183" s="23"/>
      <c r="B183" s="23"/>
      <c r="C183" s="23"/>
    </row>
    <row r="184" spans="1:3" ht="15">
      <c r="A184" s="23"/>
      <c r="B184" s="23"/>
      <c r="C184" s="23"/>
    </row>
    <row r="185" spans="1:3" ht="15">
      <c r="A185" s="23"/>
      <c r="B185" s="23"/>
      <c r="C185" s="23"/>
    </row>
    <row r="186" spans="1:3" ht="15">
      <c r="A186" s="23"/>
      <c r="B186" s="23"/>
      <c r="C186" s="23"/>
    </row>
    <row r="187" spans="1:3" ht="15">
      <c r="A187" s="23"/>
      <c r="B187" s="23"/>
      <c r="C187" s="23"/>
    </row>
    <row r="188" spans="1:3" ht="15">
      <c r="A188" s="23"/>
      <c r="B188" s="23"/>
      <c r="C188" s="23"/>
    </row>
    <row r="189" spans="1:3" ht="15">
      <c r="A189" s="23"/>
      <c r="B189" s="23"/>
      <c r="C189" s="23"/>
    </row>
    <row r="190" spans="1:3" ht="15">
      <c r="A190" s="23"/>
      <c r="B190" s="23"/>
      <c r="C190" s="23"/>
    </row>
    <row r="191" spans="1:3" ht="15">
      <c r="A191" s="23"/>
      <c r="B191" s="23"/>
      <c r="C191" s="23"/>
    </row>
    <row r="192" spans="1:3" ht="15">
      <c r="A192" s="23"/>
      <c r="B192" s="23"/>
      <c r="C192" s="23"/>
    </row>
    <row r="193" spans="1:3" ht="15">
      <c r="A193" s="23"/>
      <c r="B193" s="23"/>
      <c r="C193" s="23"/>
    </row>
    <row r="194" spans="1:3" ht="15">
      <c r="A194" s="23"/>
      <c r="B194" s="23"/>
      <c r="C194" s="23"/>
    </row>
    <row r="195" spans="1:3" ht="15">
      <c r="A195" s="23"/>
      <c r="B195" s="23"/>
      <c r="C195" s="23"/>
    </row>
    <row r="196" spans="1:3" ht="15">
      <c r="A196" s="23"/>
      <c r="B196" s="23"/>
      <c r="C196" s="23"/>
    </row>
    <row r="197" spans="1:3" ht="15">
      <c r="A197" s="23"/>
      <c r="B197" s="23"/>
      <c r="C197" s="23"/>
    </row>
    <row r="198" spans="1:3" ht="15">
      <c r="A198" s="23"/>
      <c r="B198" s="23"/>
      <c r="C198" s="23"/>
    </row>
    <row r="199" spans="1:3" ht="15">
      <c r="A199" s="23"/>
      <c r="B199" s="23"/>
      <c r="C199" s="23"/>
    </row>
    <row r="200" spans="1:3" ht="15">
      <c r="A200" s="23"/>
      <c r="B200" s="23"/>
      <c r="C200" s="23"/>
    </row>
    <row r="201" spans="1:3" ht="15">
      <c r="A201" s="23"/>
      <c r="B201" s="23"/>
      <c r="C201" s="23"/>
    </row>
    <row r="202" spans="1:3" ht="15">
      <c r="A202" s="23"/>
      <c r="B202" s="23"/>
      <c r="C202" s="23"/>
    </row>
    <row r="203" spans="1:3" ht="15">
      <c r="A203" s="23"/>
      <c r="B203" s="23"/>
      <c r="C203" s="23"/>
    </row>
    <row r="204" spans="1:3" ht="15">
      <c r="A204" s="23"/>
      <c r="B204" s="23"/>
      <c r="C204" s="23"/>
    </row>
    <row r="205" spans="1:3" ht="15">
      <c r="A205" s="23"/>
      <c r="B205" s="23"/>
      <c r="C205" s="23"/>
    </row>
    <row r="206" spans="1:3" ht="15">
      <c r="A206" s="23"/>
      <c r="B206" s="23"/>
      <c r="C206" s="23"/>
    </row>
    <row r="207" spans="1:3" ht="15">
      <c r="A207" s="23"/>
      <c r="B207" s="23"/>
      <c r="C207" s="23"/>
    </row>
    <row r="208" spans="1:3" ht="15">
      <c r="A208" s="23"/>
      <c r="B208" s="23"/>
      <c r="C208" s="23"/>
    </row>
    <row r="209" spans="1:3" ht="15">
      <c r="A209" s="23"/>
      <c r="B209" s="23"/>
      <c r="C209" s="23"/>
    </row>
    <row r="210" spans="1:3" ht="15">
      <c r="A210" s="23"/>
      <c r="B210" s="23"/>
      <c r="C210" s="23"/>
    </row>
    <row r="211" spans="1:3" ht="15">
      <c r="A211" s="23"/>
      <c r="B211" s="23"/>
      <c r="C211" s="23"/>
    </row>
    <row r="212" spans="1:3" ht="15">
      <c r="A212" s="23"/>
      <c r="B212" s="23"/>
      <c r="C212" s="23"/>
    </row>
    <row r="213" spans="1:3" ht="15">
      <c r="A213" s="23"/>
      <c r="B213" s="23"/>
      <c r="C213" s="23"/>
    </row>
    <row r="214" spans="1:3" ht="15">
      <c r="A214" s="23"/>
      <c r="B214" s="23"/>
      <c r="C214" s="23"/>
    </row>
    <row r="215" spans="1:3" ht="15">
      <c r="A215" s="23"/>
      <c r="B215" s="23"/>
      <c r="C215" s="23"/>
    </row>
    <row r="216" spans="1:3" ht="15">
      <c r="A216" s="23"/>
      <c r="B216" s="23"/>
      <c r="C216" s="23"/>
    </row>
    <row r="217" spans="1:3" ht="15">
      <c r="A217" s="23"/>
      <c r="B217" s="23"/>
      <c r="C217" s="23"/>
    </row>
    <row r="218" spans="1:3" ht="15">
      <c r="A218" s="23"/>
      <c r="B218" s="23"/>
      <c r="C218" s="23"/>
    </row>
    <row r="219" spans="1:3" ht="15">
      <c r="A219" s="23"/>
      <c r="B219" s="23"/>
      <c r="C219" s="23"/>
    </row>
    <row r="220" spans="1:3" ht="15">
      <c r="A220" s="23"/>
      <c r="B220" s="23"/>
      <c r="C220" s="23"/>
    </row>
    <row r="221" spans="1:3" ht="15">
      <c r="A221" s="23"/>
      <c r="B221" s="23"/>
      <c r="C221" s="23"/>
    </row>
    <row r="222" spans="1:3" ht="15">
      <c r="A222" s="23"/>
      <c r="B222" s="23"/>
      <c r="C222" s="23"/>
    </row>
    <row r="223" spans="1:3" ht="15">
      <c r="A223" s="23"/>
      <c r="B223" s="23"/>
      <c r="C223" s="23"/>
    </row>
    <row r="224" spans="1:3" ht="15">
      <c r="A224" s="23"/>
      <c r="B224" s="23"/>
      <c r="C224" s="23"/>
    </row>
    <row r="225" spans="1:3" ht="15">
      <c r="A225" s="23"/>
      <c r="B225" s="23"/>
      <c r="C225" s="23"/>
    </row>
    <row r="226" spans="1:3" ht="15">
      <c r="A226" s="23"/>
      <c r="B226" s="23"/>
      <c r="C226" s="23"/>
    </row>
    <row r="227" spans="1:3" ht="15">
      <c r="A227" s="23"/>
      <c r="B227" s="23"/>
      <c r="C227" s="23"/>
    </row>
    <row r="228" spans="1:3" ht="15">
      <c r="A228" s="23"/>
      <c r="B228" s="23"/>
      <c r="C228" s="23"/>
    </row>
    <row r="229" spans="1:3" ht="15">
      <c r="A229" s="23"/>
      <c r="B229" s="23"/>
      <c r="C229" s="23"/>
    </row>
    <row r="230" spans="1:3" ht="15">
      <c r="A230" s="23"/>
      <c r="B230" s="23"/>
      <c r="C230" s="23"/>
    </row>
    <row r="231" spans="1:3" ht="15">
      <c r="A231" s="23"/>
      <c r="B231" s="23"/>
      <c r="C231" s="23"/>
    </row>
    <row r="232" spans="1:3" ht="15">
      <c r="A232" s="23"/>
      <c r="B232" s="23"/>
      <c r="C232" s="23"/>
    </row>
    <row r="233" spans="1:3" ht="15">
      <c r="A233" s="23"/>
      <c r="B233" s="23"/>
      <c r="C233" s="23"/>
    </row>
    <row r="234" spans="1:3" ht="15">
      <c r="A234" s="23"/>
      <c r="B234" s="23"/>
      <c r="C234" s="23"/>
    </row>
    <row r="235" spans="1:3" ht="15">
      <c r="A235" s="23"/>
      <c r="B235" s="23"/>
      <c r="C235" s="23"/>
    </row>
    <row r="236" spans="1:3" ht="15">
      <c r="A236" s="23"/>
      <c r="B236" s="23"/>
      <c r="C236" s="23"/>
    </row>
    <row r="237" spans="1:3" ht="15">
      <c r="A237" s="23"/>
      <c r="B237" s="23"/>
      <c r="C237" s="23"/>
    </row>
    <row r="238" spans="1:3" ht="15">
      <c r="A238" s="23"/>
      <c r="B238" s="23"/>
      <c r="C238" s="23"/>
    </row>
    <row r="239" spans="1:3" ht="15">
      <c r="A239" s="23"/>
      <c r="B239" s="23"/>
      <c r="C239" s="23"/>
    </row>
    <row r="240" spans="1:3" ht="15">
      <c r="A240" s="23"/>
      <c r="B240" s="23"/>
      <c r="C240" s="23"/>
    </row>
    <row r="241" spans="1:3" ht="15">
      <c r="A241" s="23"/>
      <c r="B241" s="23"/>
      <c r="C241" s="23"/>
    </row>
    <row r="242" spans="1:3" ht="15">
      <c r="A242" s="23"/>
      <c r="B242" s="23"/>
      <c r="C242" s="23"/>
    </row>
    <row r="243" spans="1:3" ht="15">
      <c r="A243" s="23"/>
      <c r="B243" s="23"/>
      <c r="C243" s="23"/>
    </row>
    <row r="244" spans="1:3" ht="15">
      <c r="A244" s="23"/>
      <c r="B244" s="23"/>
      <c r="C244" s="23"/>
    </row>
    <row r="245" spans="1:3" ht="15">
      <c r="A245" s="23"/>
      <c r="B245" s="23"/>
      <c r="C245" s="23"/>
    </row>
    <row r="246" spans="1:3" ht="15">
      <c r="A246" s="23"/>
      <c r="B246" s="23"/>
      <c r="C246" s="23"/>
    </row>
    <row r="247" spans="1:3" ht="15">
      <c r="A247" s="23"/>
      <c r="B247" s="23"/>
      <c r="C247" s="23"/>
    </row>
    <row r="248" spans="1:3" ht="15">
      <c r="A248" s="23"/>
      <c r="B248" s="23"/>
      <c r="C248" s="23"/>
    </row>
    <row r="249" spans="1:3" ht="15">
      <c r="A249" s="23"/>
      <c r="B249" s="23"/>
      <c r="C249" s="23"/>
    </row>
    <row r="250" spans="1:3" ht="15">
      <c r="A250" s="23"/>
      <c r="B250" s="23"/>
      <c r="C250" s="23"/>
    </row>
    <row r="251" spans="1:3" ht="15">
      <c r="A251" s="23"/>
      <c r="B251" s="23"/>
      <c r="C251" s="23"/>
    </row>
    <row r="252" spans="1:3" ht="15">
      <c r="A252" s="23"/>
      <c r="B252" s="23"/>
      <c r="C252" s="23"/>
    </row>
    <row r="253" spans="1:3" ht="15">
      <c r="A253" s="23"/>
      <c r="B253" s="23"/>
      <c r="C253" s="23"/>
    </row>
    <row r="254" spans="1:3" ht="15">
      <c r="A254" s="23"/>
      <c r="B254" s="23"/>
      <c r="C254" s="23"/>
    </row>
    <row r="255" spans="1:3" ht="15">
      <c r="A255" s="23"/>
      <c r="B255" s="23"/>
      <c r="C255" s="23"/>
    </row>
    <row r="256" spans="1:3" ht="15">
      <c r="A256" s="23"/>
      <c r="B256" s="23"/>
      <c r="C256" s="23"/>
    </row>
    <row r="257" spans="1:3" ht="15">
      <c r="A257" s="23"/>
      <c r="B257" s="23"/>
      <c r="C257" s="23"/>
    </row>
    <row r="258" spans="1:3" ht="15">
      <c r="A258" s="23"/>
      <c r="B258" s="23"/>
      <c r="C258" s="23"/>
    </row>
    <row r="259" spans="1:3" ht="15">
      <c r="A259" s="23"/>
      <c r="B259" s="23"/>
      <c r="C259" s="23"/>
    </row>
    <row r="260" spans="1:3" ht="15">
      <c r="A260" s="23"/>
      <c r="B260" s="23"/>
      <c r="C260" s="23"/>
    </row>
    <row r="261" spans="1:3" ht="15">
      <c r="A261" s="23"/>
      <c r="B261" s="23"/>
      <c r="C261" s="23"/>
    </row>
    <row r="262" spans="1:3" ht="15">
      <c r="A262" s="23"/>
      <c r="B262" s="23"/>
      <c r="C262" s="23"/>
    </row>
    <row r="263" spans="1:3" ht="15">
      <c r="A263" s="23"/>
      <c r="B263" s="23"/>
      <c r="C263" s="23"/>
    </row>
    <row r="264" spans="1:3" ht="15">
      <c r="A264" s="23"/>
      <c r="B264" s="23"/>
      <c r="C264" s="23"/>
    </row>
    <row r="265" spans="1:3" ht="15">
      <c r="A265" s="23"/>
      <c r="B265" s="23"/>
      <c r="C265" s="23"/>
    </row>
    <row r="266" spans="1:3" ht="15">
      <c r="A266" s="23"/>
      <c r="B266" s="23"/>
      <c r="C266" s="23"/>
    </row>
    <row r="267" spans="1:3" ht="15">
      <c r="A267" s="23"/>
      <c r="B267" s="23"/>
      <c r="C267" s="23"/>
    </row>
    <row r="268" spans="1:3" ht="15">
      <c r="A268" s="23"/>
      <c r="B268" s="23"/>
      <c r="C268" s="23"/>
    </row>
    <row r="269" spans="1:3" ht="15">
      <c r="A269" s="23"/>
      <c r="B269" s="23"/>
      <c r="C269" s="23"/>
    </row>
    <row r="270" spans="1:3" ht="15">
      <c r="A270" s="23"/>
      <c r="B270" s="23"/>
      <c r="C270" s="23"/>
    </row>
    <row r="271" spans="1:3" ht="15">
      <c r="A271" s="23"/>
      <c r="B271" s="23"/>
      <c r="C271" s="23"/>
    </row>
    <row r="272" spans="1:3" ht="15">
      <c r="A272" s="23"/>
      <c r="B272" s="23"/>
      <c r="C272" s="23"/>
    </row>
    <row r="273" spans="1:3" ht="15">
      <c r="A273" s="23"/>
      <c r="B273" s="23"/>
      <c r="C273" s="23"/>
    </row>
    <row r="274" spans="1:3" ht="15">
      <c r="A274" s="23"/>
      <c r="B274" s="23"/>
      <c r="C274" s="23"/>
    </row>
    <row r="275" spans="1:3" ht="15">
      <c r="A275" s="23"/>
      <c r="B275" s="23"/>
      <c r="C275" s="23"/>
    </row>
    <row r="276" spans="1:3" ht="15">
      <c r="A276" s="23"/>
      <c r="B276" s="23"/>
      <c r="C276" s="23"/>
    </row>
    <row r="277" spans="1:3" ht="15">
      <c r="A277" s="23"/>
      <c r="B277" s="23"/>
      <c r="C277" s="23"/>
    </row>
    <row r="278" spans="1:3" ht="15">
      <c r="A278" s="23"/>
      <c r="B278" s="23"/>
      <c r="C278" s="23"/>
    </row>
    <row r="279" spans="1:3" ht="15">
      <c r="A279" s="23"/>
      <c r="B279" s="23"/>
      <c r="C279" s="23"/>
    </row>
    <row r="280" spans="1:3" ht="15">
      <c r="A280" s="23"/>
      <c r="B280" s="23"/>
      <c r="C280" s="23"/>
    </row>
    <row r="281" spans="1:3" ht="15">
      <c r="A281" s="23"/>
      <c r="B281" s="23"/>
      <c r="C281" s="23"/>
    </row>
    <row r="282" spans="1:3" ht="15">
      <c r="A282" s="23"/>
      <c r="B282" s="23"/>
      <c r="C282" s="23"/>
    </row>
    <row r="283" spans="1:3" ht="15">
      <c r="A283" s="23"/>
      <c r="B283" s="23"/>
      <c r="C283" s="23"/>
    </row>
    <row r="284" spans="1:3" ht="15">
      <c r="A284" s="23"/>
      <c r="B284" s="23"/>
      <c r="C284" s="23"/>
    </row>
    <row r="285" spans="1:3" ht="15">
      <c r="A285" s="23"/>
      <c r="B285" s="23"/>
      <c r="C285" s="23"/>
    </row>
    <row r="286" spans="1:3" ht="15">
      <c r="A286" s="23"/>
      <c r="B286" s="23"/>
      <c r="C286" s="23"/>
    </row>
    <row r="287" spans="1:3" ht="15">
      <c r="A287" s="23"/>
      <c r="B287" s="23"/>
      <c r="C287" s="23"/>
    </row>
    <row r="288" spans="1:3" ht="15">
      <c r="A288" s="23"/>
      <c r="B288" s="23"/>
      <c r="C288" s="23"/>
    </row>
    <row r="289" spans="1:3" ht="15">
      <c r="A289" s="23"/>
      <c r="B289" s="23"/>
      <c r="C289" s="23"/>
    </row>
    <row r="290" spans="1:3" ht="15">
      <c r="A290" s="23"/>
      <c r="B290" s="23"/>
      <c r="C290" s="23"/>
    </row>
    <row r="291" spans="1:3" ht="15">
      <c r="A291" s="23"/>
      <c r="B291" s="23"/>
      <c r="C291" s="23"/>
    </row>
    <row r="292" spans="1:3" ht="15">
      <c r="A292" s="23"/>
      <c r="B292" s="23"/>
      <c r="C292" s="23"/>
    </row>
    <row r="293" spans="1:3" ht="15">
      <c r="A293" s="23"/>
      <c r="B293" s="23"/>
      <c r="C293" s="23"/>
    </row>
    <row r="294" spans="1:3" ht="15">
      <c r="A294" s="23"/>
      <c r="B294" s="23"/>
      <c r="C294" s="23"/>
    </row>
    <row r="295" spans="1:3" ht="15">
      <c r="A295" s="23"/>
      <c r="B295" s="23"/>
      <c r="C295" s="23"/>
    </row>
    <row r="296" spans="1:3" ht="15">
      <c r="A296" s="23"/>
      <c r="B296" s="23"/>
      <c r="C296" s="23"/>
    </row>
    <row r="297" spans="1:3" ht="15">
      <c r="A297" s="23"/>
      <c r="B297" s="23"/>
      <c r="C297" s="23"/>
    </row>
    <row r="298" spans="1:3" ht="15">
      <c r="A298" s="23"/>
      <c r="B298" s="23"/>
      <c r="C298" s="23"/>
    </row>
    <row r="299" spans="1:3" ht="15">
      <c r="A299" s="23"/>
      <c r="B299" s="23"/>
      <c r="C299" s="23"/>
    </row>
    <row r="300" spans="1:3" ht="15">
      <c r="A300" s="23"/>
      <c r="B300" s="23"/>
      <c r="C300" s="23"/>
    </row>
    <row r="301" spans="1:3" ht="15">
      <c r="A301" s="23"/>
      <c r="B301" s="23"/>
      <c r="C301" s="23"/>
    </row>
    <row r="302" spans="1:3" ht="15">
      <c r="A302" s="23"/>
      <c r="B302" s="23"/>
      <c r="C302" s="23"/>
    </row>
    <row r="303" spans="1:3" ht="15">
      <c r="A303" s="23"/>
      <c r="B303" s="23"/>
      <c r="C303" s="23"/>
    </row>
    <row r="304" spans="1:3" ht="15">
      <c r="A304" s="23"/>
      <c r="B304" s="23"/>
      <c r="C304" s="23"/>
    </row>
    <row r="305" spans="1:3" ht="15">
      <c r="A305" s="23"/>
      <c r="B305" s="23"/>
      <c r="C305" s="23"/>
    </row>
    <row r="306" spans="1:3" ht="15">
      <c r="A306" s="23"/>
      <c r="B306" s="23"/>
      <c r="C306" s="23"/>
    </row>
    <row r="307" spans="1:3" ht="15">
      <c r="A307" s="23"/>
      <c r="B307" s="23"/>
      <c r="C307" s="23"/>
    </row>
    <row r="308" spans="1:3" ht="15">
      <c r="A308" s="23"/>
      <c r="B308" s="23"/>
      <c r="C308" s="23"/>
    </row>
    <row r="309" spans="1:3" ht="15">
      <c r="A309" s="23"/>
      <c r="B309" s="23"/>
      <c r="C309" s="23"/>
    </row>
    <row r="310" spans="1:3" ht="15">
      <c r="A310" s="23"/>
      <c r="B310" s="23"/>
      <c r="C310" s="23"/>
    </row>
    <row r="311" spans="1:3" ht="15">
      <c r="A311" s="23"/>
      <c r="B311" s="23"/>
      <c r="C311" s="23"/>
    </row>
    <row r="312" spans="1:3" ht="15">
      <c r="A312" s="23"/>
      <c r="B312" s="23"/>
      <c r="C312" s="23"/>
    </row>
    <row r="313" spans="1:3" ht="15">
      <c r="A313" s="23"/>
      <c r="B313" s="23"/>
      <c r="C313" s="23"/>
    </row>
    <row r="314" spans="1:3" ht="15">
      <c r="A314" s="23"/>
      <c r="B314" s="23"/>
      <c r="C314" s="23"/>
    </row>
    <row r="315" spans="1:3" ht="15">
      <c r="A315" s="23"/>
      <c r="B315" s="23"/>
      <c r="C315" s="23"/>
    </row>
    <row r="316" spans="1:3" ht="15">
      <c r="A316" s="23"/>
      <c r="B316" s="23"/>
      <c r="C316" s="23"/>
    </row>
    <row r="317" spans="1:3" ht="15">
      <c r="A317" s="23"/>
      <c r="B317" s="23"/>
      <c r="C317" s="23"/>
    </row>
    <row r="318" spans="1:3" ht="15">
      <c r="A318" s="23"/>
      <c r="B318" s="23"/>
      <c r="C318" s="23"/>
    </row>
    <row r="319" spans="1:3" ht="15">
      <c r="A319" s="23"/>
      <c r="B319" s="23"/>
      <c r="C319" s="23"/>
    </row>
    <row r="320" spans="1:3" ht="15">
      <c r="A320" s="23"/>
      <c r="B320" s="23"/>
      <c r="C320" s="23"/>
    </row>
    <row r="321" spans="1:3" ht="15">
      <c r="A321" s="23"/>
      <c r="B321" s="23"/>
      <c r="C321" s="23"/>
    </row>
    <row r="322" spans="1:3" ht="15">
      <c r="A322" s="23"/>
      <c r="B322" s="23"/>
      <c r="C322" s="23"/>
    </row>
    <row r="323" spans="1:3" ht="15">
      <c r="A323" s="23"/>
      <c r="B323" s="23"/>
      <c r="C323" s="23"/>
    </row>
    <row r="324" spans="1:3" ht="15">
      <c r="A324" s="23"/>
      <c r="B324" s="23"/>
      <c r="C324" s="23"/>
    </row>
    <row r="325" spans="1:3" ht="15">
      <c r="A325" s="23"/>
      <c r="B325" s="23"/>
      <c r="C325" s="23"/>
    </row>
    <row r="326" spans="1:3" ht="15">
      <c r="A326" s="23"/>
      <c r="B326" s="23"/>
      <c r="C326" s="23"/>
    </row>
    <row r="327" spans="1:3" ht="15">
      <c r="A327" s="23"/>
      <c r="B327" s="23"/>
      <c r="C327" s="23"/>
    </row>
    <row r="328" spans="1:3" ht="15">
      <c r="A328" s="23"/>
      <c r="B328" s="23"/>
      <c r="C328" s="23"/>
    </row>
    <row r="329" spans="1:3" ht="15">
      <c r="A329" s="23"/>
      <c r="B329" s="23"/>
      <c r="C329" s="23"/>
    </row>
    <row r="330" spans="1:3" ht="15">
      <c r="A330" s="23"/>
      <c r="B330" s="23"/>
      <c r="C330" s="23"/>
    </row>
    <row r="331" spans="1:3" ht="15">
      <c r="A331" s="23"/>
      <c r="B331" s="23"/>
      <c r="C331" s="23"/>
    </row>
    <row r="332" spans="1:3" ht="15">
      <c r="A332" s="23"/>
      <c r="B332" s="23"/>
      <c r="C332" s="23"/>
    </row>
    <row r="333" spans="1:3" ht="15">
      <c r="A333" s="23"/>
      <c r="B333" s="23"/>
      <c r="C333" s="23"/>
    </row>
    <row r="334" spans="1:3" ht="15">
      <c r="A334" s="23"/>
      <c r="B334" s="23"/>
      <c r="C334" s="23"/>
    </row>
    <row r="335" spans="1:3" ht="15">
      <c r="A335" s="23"/>
      <c r="B335" s="23"/>
      <c r="C335" s="23"/>
    </row>
    <row r="336" spans="1:3" ht="15">
      <c r="A336" s="23"/>
      <c r="B336" s="23"/>
      <c r="C336" s="23"/>
    </row>
    <row r="337" spans="1:3" ht="15">
      <c r="A337" s="23"/>
      <c r="B337" s="23"/>
      <c r="C337" s="23"/>
    </row>
    <row r="338" spans="1:3" ht="15">
      <c r="A338" s="23"/>
      <c r="B338" s="23"/>
      <c r="C338" s="23"/>
    </row>
    <row r="339" spans="1:3" ht="15">
      <c r="A339" s="23"/>
      <c r="B339" s="23"/>
      <c r="C339" s="23"/>
    </row>
    <row r="340" spans="1:3" ht="15">
      <c r="A340" s="23"/>
      <c r="B340" s="23"/>
      <c r="C340" s="23"/>
    </row>
    <row r="341" spans="1:3" ht="15">
      <c r="A341" s="23"/>
      <c r="B341" s="23"/>
      <c r="C341" s="23"/>
    </row>
    <row r="342" spans="1:3" ht="15">
      <c r="A342" s="23"/>
      <c r="B342" s="23"/>
      <c r="C342" s="23"/>
    </row>
    <row r="343" spans="1:3" ht="15">
      <c r="A343" s="23"/>
      <c r="B343" s="23"/>
      <c r="C343" s="23"/>
    </row>
    <row r="344" spans="1:3" ht="15">
      <c r="A344" s="23"/>
      <c r="B344" s="23"/>
      <c r="C344" s="23"/>
    </row>
    <row r="345" spans="1:3" ht="15">
      <c r="A345" s="23"/>
      <c r="B345" s="23"/>
      <c r="C345" s="23"/>
    </row>
    <row r="346" spans="1:3" ht="15">
      <c r="A346" s="23"/>
      <c r="B346" s="23"/>
      <c r="C346" s="23"/>
    </row>
    <row r="347" spans="1:3" ht="15">
      <c r="A347" s="23"/>
      <c r="B347" s="23"/>
      <c r="C347" s="23"/>
    </row>
    <row r="348" spans="1:3" ht="15">
      <c r="A348" s="23"/>
      <c r="B348" s="23"/>
      <c r="C348" s="23"/>
    </row>
    <row r="349" spans="1:3" ht="15">
      <c r="A349" s="23"/>
      <c r="B349" s="23"/>
      <c r="C349" s="23"/>
    </row>
    <row r="350" spans="1:3" ht="15">
      <c r="A350" s="23"/>
      <c r="B350" s="23"/>
      <c r="C350" s="23"/>
    </row>
    <row r="351" spans="1:3" ht="15">
      <c r="A351" s="23"/>
      <c r="B351" s="23"/>
      <c r="C351" s="23"/>
    </row>
    <row r="352" spans="1:3" ht="15">
      <c r="A352" s="23"/>
      <c r="B352" s="23"/>
      <c r="C352" s="23"/>
    </row>
    <row r="353" spans="1:3" ht="15">
      <c r="A353" s="23"/>
      <c r="B353" s="23"/>
      <c r="C353" s="23"/>
    </row>
    <row r="354" spans="1:3" ht="15">
      <c r="A354" s="23"/>
      <c r="B354" s="23"/>
      <c r="C354" s="23"/>
    </row>
    <row r="355" spans="1:3" ht="15">
      <c r="A355" s="23"/>
      <c r="B355" s="23"/>
      <c r="C355" s="23"/>
    </row>
    <row r="356" spans="1:3" ht="15">
      <c r="A356" s="23"/>
      <c r="B356" s="23"/>
      <c r="C356" s="23"/>
    </row>
    <row r="357" spans="1:3" ht="15">
      <c r="A357" s="23"/>
      <c r="B357" s="23"/>
      <c r="C357" s="23"/>
    </row>
    <row r="358" spans="1:3" ht="15">
      <c r="A358" s="23"/>
      <c r="B358" s="23"/>
      <c r="C358" s="23"/>
    </row>
    <row r="359" spans="1:3" ht="15">
      <c r="A359" s="23"/>
      <c r="B359" s="23"/>
      <c r="C359" s="23"/>
    </row>
    <row r="360" spans="1:3" ht="15">
      <c r="A360" s="23"/>
      <c r="B360" s="23"/>
      <c r="C360" s="23"/>
    </row>
    <row r="361" spans="1:3" ht="15">
      <c r="A361" s="23"/>
      <c r="B361" s="23"/>
      <c r="C361" s="23"/>
    </row>
    <row r="362" spans="2:3" ht="15">
      <c r="B362" s="23"/>
      <c r="C362" s="23"/>
    </row>
    <row r="363" spans="2:3" ht="15">
      <c r="B363" s="23"/>
      <c r="C363" s="23"/>
    </row>
    <row r="364" spans="2:3" ht="15">
      <c r="B364" s="23"/>
      <c r="C364" s="23"/>
    </row>
    <row r="365" spans="2:3" ht="15">
      <c r="B365" s="23"/>
      <c r="C365" s="23"/>
    </row>
    <row r="366" spans="2:3" ht="15">
      <c r="B366" s="23"/>
      <c r="C366" s="23"/>
    </row>
    <row r="367" spans="2:3" ht="15">
      <c r="B367" s="23"/>
      <c r="C367" s="23"/>
    </row>
    <row r="368" spans="2:3" ht="15">
      <c r="B368" s="23"/>
      <c r="C368" s="23"/>
    </row>
    <row r="369" spans="2:3" ht="15">
      <c r="B369" s="23"/>
      <c r="C369" s="23"/>
    </row>
    <row r="370" spans="2:3" ht="15">
      <c r="B370" s="23"/>
      <c r="C370" s="23"/>
    </row>
    <row r="371" spans="2:3" ht="15">
      <c r="B371" s="23"/>
      <c r="C371" s="23"/>
    </row>
    <row r="372" spans="2:3" ht="15">
      <c r="B372" s="23"/>
      <c r="C372" s="23"/>
    </row>
    <row r="373" spans="2:3" ht="15">
      <c r="B373" s="23"/>
      <c r="C373" s="23"/>
    </row>
    <row r="374" spans="2:3" ht="15">
      <c r="B374" s="23"/>
      <c r="C374" s="23"/>
    </row>
    <row r="375" spans="2:3" ht="15">
      <c r="B375" s="23"/>
      <c r="C375" s="23"/>
    </row>
    <row r="376" spans="2:3" ht="15">
      <c r="B376" s="23"/>
      <c r="C376" s="23"/>
    </row>
    <row r="377" spans="2:3" ht="15">
      <c r="B377" s="23"/>
      <c r="C377" s="23"/>
    </row>
    <row r="378" spans="2:3" ht="15">
      <c r="B378" s="23"/>
      <c r="C378" s="23"/>
    </row>
    <row r="379" spans="2:3" ht="15">
      <c r="B379" s="23"/>
      <c r="C379" s="23"/>
    </row>
    <row r="380" spans="2:3" ht="15">
      <c r="B380" s="23"/>
      <c r="C380" s="23"/>
    </row>
    <row r="381" spans="2:3" ht="15">
      <c r="B381" s="23"/>
      <c r="C381" s="23"/>
    </row>
    <row r="382" spans="2:3" ht="15">
      <c r="B382" s="23"/>
      <c r="C382" s="23"/>
    </row>
    <row r="383" spans="2:3" ht="15">
      <c r="B383" s="23"/>
      <c r="C383" s="23"/>
    </row>
    <row r="384" spans="2:3" ht="15">
      <c r="B384" s="23"/>
      <c r="C384" s="23"/>
    </row>
    <row r="385" spans="2:4" ht="15">
      <c r="B385" s="23"/>
      <c r="C385" s="23"/>
      <c r="D385" s="23"/>
    </row>
    <row r="386" spans="2:4" ht="15">
      <c r="B386" s="23"/>
      <c r="C386" s="23"/>
      <c r="D386" s="23"/>
    </row>
    <row r="387" spans="2:4" ht="15">
      <c r="B387" s="23"/>
      <c r="C387" s="23"/>
      <c r="D387" s="23"/>
    </row>
    <row r="388" spans="2:4" ht="15">
      <c r="B388" s="23"/>
      <c r="C388" s="23"/>
      <c r="D388" s="23"/>
    </row>
    <row r="389" spans="2:4" ht="15">
      <c r="B389" s="23"/>
      <c r="C389" s="23"/>
      <c r="D389" s="23"/>
    </row>
    <row r="390" spans="2:4" ht="15">
      <c r="B390" s="23"/>
      <c r="C390" s="23"/>
      <c r="D390" s="23"/>
    </row>
    <row r="391" spans="2:4" ht="15">
      <c r="B391" s="23"/>
      <c r="C391" s="23"/>
      <c r="D391" s="23"/>
    </row>
    <row r="392" spans="2:4" ht="15">
      <c r="B392" s="23"/>
      <c r="C392" s="23"/>
      <c r="D392" s="23"/>
    </row>
    <row r="393" spans="2:4" ht="15">
      <c r="B393" s="23"/>
      <c r="C393" s="23"/>
      <c r="D393" s="23"/>
    </row>
    <row r="394" spans="2:4" ht="15">
      <c r="B394" s="23"/>
      <c r="C394" s="23"/>
      <c r="D394" s="23"/>
    </row>
    <row r="395" spans="2:4" ht="15">
      <c r="B395" s="23"/>
      <c r="C395" s="23"/>
      <c r="D395" s="23"/>
    </row>
    <row r="396" spans="2:4" ht="15">
      <c r="B396" s="23"/>
      <c r="C396" s="23"/>
      <c r="D396" s="23"/>
    </row>
    <row r="397" spans="2:4" ht="15">
      <c r="B397" s="23"/>
      <c r="C397" s="23"/>
      <c r="D397" s="23"/>
    </row>
    <row r="398" spans="2:4" ht="15">
      <c r="B398" s="23"/>
      <c r="C398" s="23"/>
      <c r="D398" s="23"/>
    </row>
    <row r="399" spans="2:4" ht="15">
      <c r="B399" s="23"/>
      <c r="C399" s="23"/>
      <c r="D399" s="23"/>
    </row>
    <row r="400" spans="2:4" ht="15">
      <c r="B400" s="23"/>
      <c r="C400" s="23"/>
      <c r="D400" s="23"/>
    </row>
    <row r="401" spans="2:4" ht="15">
      <c r="B401" s="23"/>
      <c r="C401" s="23"/>
      <c r="D401" s="23"/>
    </row>
    <row r="402" spans="2:4" ht="15">
      <c r="B402" s="23"/>
      <c r="C402" s="23"/>
      <c r="D402" s="23"/>
    </row>
    <row r="403" spans="2:4" ht="15">
      <c r="B403" s="23"/>
      <c r="C403" s="23"/>
      <c r="D403" s="23"/>
    </row>
    <row r="404" spans="2:4" ht="15">
      <c r="B404" s="23"/>
      <c r="C404" s="23"/>
      <c r="D404" s="23"/>
    </row>
    <row r="405" spans="2:4" ht="15">
      <c r="B405" s="23"/>
      <c r="C405" s="23"/>
      <c r="D405" s="23"/>
    </row>
    <row r="406" spans="2:4" ht="15">
      <c r="B406" s="23"/>
      <c r="C406" s="23"/>
      <c r="D406" s="23"/>
    </row>
    <row r="407" spans="2:4" ht="15">
      <c r="B407" s="23"/>
      <c r="C407" s="23"/>
      <c r="D407" s="23"/>
    </row>
    <row r="408" spans="2:4" ht="15">
      <c r="B408" s="23"/>
      <c r="C408" s="23"/>
      <c r="D408" s="23"/>
    </row>
    <row r="409" spans="2:4" ht="15">
      <c r="B409" s="23"/>
      <c r="C409" s="23"/>
      <c r="D409" s="23"/>
    </row>
    <row r="410" spans="2:4" ht="15">
      <c r="B410" s="23"/>
      <c r="C410" s="23"/>
      <c r="D410" s="23"/>
    </row>
    <row r="411" spans="2:4" ht="15">
      <c r="B411" s="23"/>
      <c r="C411" s="23"/>
      <c r="D411" s="23"/>
    </row>
    <row r="412" spans="2:4" ht="15">
      <c r="B412" s="23"/>
      <c r="C412" s="23"/>
      <c r="D412" s="23"/>
    </row>
    <row r="413" spans="2:4" ht="15">
      <c r="B413" s="23"/>
      <c r="C413" s="23"/>
      <c r="D413" s="23"/>
    </row>
    <row r="414" spans="2:4" ht="15">
      <c r="B414" s="23"/>
      <c r="C414" s="23"/>
      <c r="D414" s="23"/>
    </row>
    <row r="415" spans="2:4" ht="15">
      <c r="B415" s="23"/>
      <c r="C415" s="23"/>
      <c r="D415" s="23"/>
    </row>
    <row r="416" spans="2:4" ht="15">
      <c r="B416" s="23"/>
      <c r="C416" s="23"/>
      <c r="D416" s="23"/>
    </row>
    <row r="417" spans="2:4" ht="15">
      <c r="B417" s="23"/>
      <c r="C417" s="23"/>
      <c r="D417" s="23"/>
    </row>
    <row r="418" spans="2:4" ht="15">
      <c r="B418" s="23"/>
      <c r="C418" s="23"/>
      <c r="D418" s="23"/>
    </row>
    <row r="419" spans="2:4" ht="15">
      <c r="B419" s="23"/>
      <c r="C419" s="23"/>
      <c r="D419" s="23"/>
    </row>
    <row r="420" spans="2:4" ht="15">
      <c r="B420" s="23"/>
      <c r="C420" s="23"/>
      <c r="D420" s="23"/>
    </row>
    <row r="421" spans="2:4" ht="15">
      <c r="B421" s="23"/>
      <c r="C421" s="23"/>
      <c r="D421" s="23"/>
    </row>
    <row r="422" spans="2:4" ht="15">
      <c r="B422" s="23"/>
      <c r="C422" s="23"/>
      <c r="D422" s="23"/>
    </row>
    <row r="423" spans="2:4" ht="15">
      <c r="B423" s="23"/>
      <c r="C423" s="23"/>
      <c r="D423" s="23"/>
    </row>
    <row r="424" spans="2:4" ht="15">
      <c r="B424" s="23"/>
      <c r="C424" s="23"/>
      <c r="D424" s="23"/>
    </row>
    <row r="425" spans="2:4" ht="15">
      <c r="B425" s="23"/>
      <c r="C425" s="23"/>
      <c r="D425" s="23"/>
    </row>
    <row r="426" spans="2:4" ht="15">
      <c r="B426" s="23"/>
      <c r="C426" s="23"/>
      <c r="D426" s="23"/>
    </row>
    <row r="427" spans="2:4" ht="15">
      <c r="B427" s="23"/>
      <c r="C427" s="23"/>
      <c r="D427" s="23"/>
    </row>
    <row r="428" spans="2:4" ht="15">
      <c r="B428" s="23"/>
      <c r="C428" s="23"/>
      <c r="D428" s="23"/>
    </row>
    <row r="429" spans="2:4" ht="15">
      <c r="B429" s="23"/>
      <c r="C429" s="23"/>
      <c r="D429" s="23"/>
    </row>
    <row r="430" spans="2:4" ht="15">
      <c r="B430" s="23"/>
      <c r="C430" s="23"/>
      <c r="D430" s="23"/>
    </row>
    <row r="431" spans="2:4" ht="15">
      <c r="B431" s="23"/>
      <c r="C431" s="23"/>
      <c r="D431" s="23"/>
    </row>
    <row r="432" spans="2:4" ht="15">
      <c r="B432" s="23"/>
      <c r="C432" s="23"/>
      <c r="D432" s="23"/>
    </row>
    <row r="433" spans="2:4" ht="15">
      <c r="B433" s="23"/>
      <c r="C433" s="23"/>
      <c r="D433" s="23"/>
    </row>
    <row r="434" spans="2:4" ht="15">
      <c r="B434" s="23"/>
      <c r="C434" s="23"/>
      <c r="D434" s="23"/>
    </row>
    <row r="435" spans="2:4" ht="15">
      <c r="B435" s="23"/>
      <c r="C435" s="23"/>
      <c r="D435" s="23"/>
    </row>
    <row r="436" spans="2:4" ht="15">
      <c r="B436" s="23"/>
      <c r="C436" s="23"/>
      <c r="D436" s="23"/>
    </row>
    <row r="437" spans="2:4" ht="15">
      <c r="B437" s="23"/>
      <c r="C437" s="23"/>
      <c r="D437" s="23"/>
    </row>
    <row r="438" spans="2:4" ht="15">
      <c r="B438" s="23"/>
      <c r="C438" s="23"/>
      <c r="D438" s="23"/>
    </row>
    <row r="439" spans="2:4" ht="15">
      <c r="B439" s="23"/>
      <c r="C439" s="23"/>
      <c r="D439" s="23"/>
    </row>
    <row r="440" spans="2:4" ht="15">
      <c r="B440" s="23"/>
      <c r="C440" s="23"/>
      <c r="D440" s="23"/>
    </row>
    <row r="441" spans="2:4" ht="15">
      <c r="B441" s="23"/>
      <c r="C441" s="23"/>
      <c r="D441" s="23"/>
    </row>
    <row r="442" spans="2:4" ht="15">
      <c r="B442" s="23"/>
      <c r="C442" s="23"/>
      <c r="D442" s="23"/>
    </row>
    <row r="443" spans="2:4" ht="15">
      <c r="B443" s="23"/>
      <c r="C443" s="23"/>
      <c r="D443" s="23"/>
    </row>
    <row r="444" spans="2:4" ht="15">
      <c r="B444" s="23"/>
      <c r="C444" s="23"/>
      <c r="D444" s="23"/>
    </row>
    <row r="445" spans="2:4" ht="15">
      <c r="B445" s="23"/>
      <c r="C445" s="23"/>
      <c r="D445" s="23"/>
    </row>
    <row r="446" spans="2:4" ht="15">
      <c r="B446" s="23"/>
      <c r="C446" s="23"/>
      <c r="D446" s="23"/>
    </row>
    <row r="447" spans="2:4" ht="15">
      <c r="B447" s="23"/>
      <c r="C447" s="23"/>
      <c r="D447" s="23"/>
    </row>
    <row r="448" spans="2:4" ht="15">
      <c r="B448" s="23"/>
      <c r="C448" s="23"/>
      <c r="D448" s="23"/>
    </row>
    <row r="449" spans="2:4" ht="15">
      <c r="B449" s="23"/>
      <c r="C449" s="23"/>
      <c r="D449" s="23"/>
    </row>
    <row r="450" spans="2:4" ht="15">
      <c r="B450" s="23"/>
      <c r="C450" s="23"/>
      <c r="D450" s="23"/>
    </row>
    <row r="451" spans="2:4" ht="15">
      <c r="B451" s="23"/>
      <c r="C451" s="23"/>
      <c r="D451" s="23"/>
    </row>
    <row r="452" spans="2:4" ht="15">
      <c r="B452" s="23"/>
      <c r="C452" s="23"/>
      <c r="D452" s="23"/>
    </row>
    <row r="453" spans="2:4" ht="15">
      <c r="B453" s="23"/>
      <c r="C453" s="23"/>
      <c r="D453" s="23"/>
    </row>
    <row r="454" spans="2:4" ht="15">
      <c r="B454" s="23"/>
      <c r="C454" s="23"/>
      <c r="D454" s="23"/>
    </row>
    <row r="455" spans="2:4" ht="15">
      <c r="B455" s="23"/>
      <c r="C455" s="23"/>
      <c r="D455" s="23"/>
    </row>
    <row r="456" spans="2:4" ht="15">
      <c r="B456" s="23"/>
      <c r="C456" s="23"/>
      <c r="D456" s="23"/>
    </row>
    <row r="457" spans="2:4" ht="15">
      <c r="B457" s="23"/>
      <c r="C457" s="23"/>
      <c r="D457" s="23"/>
    </row>
    <row r="458" spans="2:4" ht="15">
      <c r="B458" s="23"/>
      <c r="C458" s="23"/>
      <c r="D458" s="23"/>
    </row>
    <row r="459" spans="2:4" ht="15">
      <c r="B459" s="23"/>
      <c r="C459" s="23"/>
      <c r="D459" s="23"/>
    </row>
    <row r="460" spans="2:4" ht="15">
      <c r="B460" s="23"/>
      <c r="C460" s="23"/>
      <c r="D460" s="23"/>
    </row>
    <row r="461" spans="2:4" ht="15">
      <c r="B461" s="23"/>
      <c r="C461" s="23"/>
      <c r="D461" s="23"/>
    </row>
    <row r="462" spans="2:4" ht="15">
      <c r="B462" s="23"/>
      <c r="C462" s="23"/>
      <c r="D462" s="23"/>
    </row>
    <row r="463" spans="2:4" ht="15">
      <c r="B463" s="23"/>
      <c r="C463" s="23"/>
      <c r="D463" s="23"/>
    </row>
    <row r="464" spans="2:4" ht="15">
      <c r="B464" s="23"/>
      <c r="C464" s="23"/>
      <c r="D464" s="23"/>
    </row>
    <row r="465" spans="2:4" ht="15">
      <c r="B465" s="23"/>
      <c r="C465" s="23"/>
      <c r="D465" s="23"/>
    </row>
    <row r="466" spans="2:4" ht="15">
      <c r="B466" s="23"/>
      <c r="C466" s="23"/>
      <c r="D466" s="23"/>
    </row>
    <row r="467" spans="2:4" ht="15">
      <c r="B467" s="23"/>
      <c r="C467" s="23"/>
      <c r="D467" s="23"/>
    </row>
    <row r="468" spans="2:4" ht="15">
      <c r="B468" s="23"/>
      <c r="C468" s="23"/>
      <c r="D468" s="23"/>
    </row>
    <row r="469" spans="2:4" ht="15">
      <c r="B469" s="23"/>
      <c r="C469" s="23"/>
      <c r="D469" s="23"/>
    </row>
    <row r="470" spans="2:4" ht="15">
      <c r="B470" s="23"/>
      <c r="C470" s="23"/>
      <c r="D470" s="23"/>
    </row>
    <row r="471" spans="2:4" ht="15">
      <c r="B471" s="23"/>
      <c r="C471" s="23"/>
      <c r="D471" s="23"/>
    </row>
    <row r="472" spans="2:4" ht="15">
      <c r="B472" s="23"/>
      <c r="C472" s="23"/>
      <c r="D472" s="23"/>
    </row>
    <row r="473" spans="2:4" ht="15">
      <c r="B473" s="23"/>
      <c r="C473" s="23"/>
      <c r="D473" s="23"/>
    </row>
    <row r="474" spans="2:4" ht="15">
      <c r="B474" s="23"/>
      <c r="C474" s="23"/>
      <c r="D474" s="23"/>
    </row>
    <row r="475" spans="2:4" ht="15">
      <c r="B475" s="23"/>
      <c r="C475" s="23"/>
      <c r="D475" s="23"/>
    </row>
    <row r="476" spans="2:4" ht="15">
      <c r="B476" s="23"/>
      <c r="C476" s="23"/>
      <c r="D476" s="23"/>
    </row>
    <row r="477" spans="2:4" ht="15">
      <c r="B477" s="23"/>
      <c r="C477" s="23"/>
      <c r="D477" s="23"/>
    </row>
    <row r="478" spans="2:4" ht="15">
      <c r="B478" s="23"/>
      <c r="C478" s="23"/>
      <c r="D478" s="23"/>
    </row>
    <row r="479" spans="2:4" ht="15">
      <c r="B479" s="23"/>
      <c r="C479" s="23"/>
      <c r="D479" s="23"/>
    </row>
    <row r="480" spans="2:4" ht="15">
      <c r="B480" s="23"/>
      <c r="C480" s="23"/>
      <c r="D480" s="23"/>
    </row>
    <row r="481" spans="2:4" ht="15">
      <c r="B481" s="23"/>
      <c r="C481" s="23"/>
      <c r="D481" s="23"/>
    </row>
    <row r="482" spans="2:4" ht="15">
      <c r="B482" s="23"/>
      <c r="C482" s="23"/>
      <c r="D482" s="23"/>
    </row>
    <row r="483" spans="2:4" ht="15">
      <c r="B483" s="23"/>
      <c r="C483" s="23"/>
      <c r="D483" s="23"/>
    </row>
    <row r="484" spans="2:4" ht="15">
      <c r="B484" s="23"/>
      <c r="C484" s="23"/>
      <c r="D484" s="23"/>
    </row>
    <row r="485" spans="2:4" ht="15">
      <c r="B485" s="23"/>
      <c r="C485" s="23"/>
      <c r="D485" s="23"/>
    </row>
    <row r="486" spans="2:4" ht="15">
      <c r="B486" s="23"/>
      <c r="C486" s="23"/>
      <c r="D486" s="23"/>
    </row>
    <row r="487" spans="2:4" ht="15">
      <c r="B487" s="23"/>
      <c r="C487" s="23"/>
      <c r="D487" s="23"/>
    </row>
    <row r="488" spans="2:4" ht="15">
      <c r="B488" s="23"/>
      <c r="C488" s="23"/>
      <c r="D488" s="23"/>
    </row>
    <row r="489" spans="2:4" ht="15">
      <c r="B489" s="23"/>
      <c r="C489" s="23"/>
      <c r="D489" s="23"/>
    </row>
    <row r="490" spans="2:4" ht="15">
      <c r="B490" s="23"/>
      <c r="C490" s="23"/>
      <c r="D490" s="23"/>
    </row>
    <row r="491" spans="2:4" ht="15">
      <c r="B491" s="23"/>
      <c r="C491" s="23"/>
      <c r="D491" s="23"/>
    </row>
    <row r="492" spans="2:4" ht="15">
      <c r="B492" s="23"/>
      <c r="C492" s="23"/>
      <c r="D492" s="23"/>
    </row>
    <row r="493" spans="2:4" ht="15">
      <c r="B493" s="23"/>
      <c r="C493" s="23"/>
      <c r="D493" s="23"/>
    </row>
    <row r="494" spans="2:4" ht="15">
      <c r="B494" s="23"/>
      <c r="C494" s="23"/>
      <c r="D494" s="23"/>
    </row>
    <row r="495" spans="2:4" ht="15">
      <c r="B495" s="23"/>
      <c r="C495" s="23"/>
      <c r="D495" s="23"/>
    </row>
    <row r="496" spans="2:4" ht="15">
      <c r="B496" s="23"/>
      <c r="C496" s="23"/>
      <c r="D496" s="23"/>
    </row>
    <row r="497" spans="2:4" ht="15">
      <c r="B497" s="23"/>
      <c r="C497" s="23"/>
      <c r="D497" s="23"/>
    </row>
    <row r="498" spans="2:4" ht="15">
      <c r="B498" s="23"/>
      <c r="C498" s="23"/>
      <c r="D498" s="23"/>
    </row>
    <row r="499" spans="2:4" ht="15">
      <c r="B499" s="23"/>
      <c r="C499" s="23"/>
      <c r="D499" s="23"/>
    </row>
    <row r="500" spans="2:4" ht="15">
      <c r="B500" s="23"/>
      <c r="C500" s="23"/>
      <c r="D500" s="23"/>
    </row>
    <row r="501" spans="2:4" ht="15">
      <c r="B501" s="23"/>
      <c r="C501" s="23"/>
      <c r="D501" s="23"/>
    </row>
    <row r="502" spans="2:4" ht="15">
      <c r="B502" s="23"/>
      <c r="C502" s="23"/>
      <c r="D502" s="23"/>
    </row>
    <row r="503" spans="2:4" ht="15">
      <c r="B503" s="23"/>
      <c r="C503" s="23"/>
      <c r="D503" s="23"/>
    </row>
    <row r="504" spans="2:4" ht="15">
      <c r="B504" s="23"/>
      <c r="C504" s="23"/>
      <c r="D504" s="23"/>
    </row>
    <row r="505" spans="2:4" ht="15">
      <c r="B505" s="23"/>
      <c r="C505" s="23"/>
      <c r="D505" s="23"/>
    </row>
    <row r="506" spans="2:4" ht="15">
      <c r="B506" s="23"/>
      <c r="C506" s="23"/>
      <c r="D506" s="23"/>
    </row>
    <row r="507" spans="2:4" ht="15">
      <c r="B507" s="23"/>
      <c r="C507" s="23"/>
      <c r="D507" s="23"/>
    </row>
    <row r="508" spans="2:4" ht="15">
      <c r="B508" s="23"/>
      <c r="C508" s="23"/>
      <c r="D508" s="23"/>
    </row>
    <row r="509" spans="2:4" ht="15">
      <c r="B509" s="23"/>
      <c r="C509" s="23"/>
      <c r="D509" s="23"/>
    </row>
    <row r="510" spans="2:4" ht="15">
      <c r="B510" s="23"/>
      <c r="C510" s="23"/>
      <c r="D510" s="23"/>
    </row>
    <row r="511" spans="2:4" ht="15">
      <c r="B511" s="23"/>
      <c r="C511" s="23"/>
      <c r="D511" s="23"/>
    </row>
    <row r="512" spans="2:4" ht="15">
      <c r="B512" s="23"/>
      <c r="C512" s="23"/>
      <c r="D512" s="23"/>
    </row>
    <row r="513" spans="2:4" ht="15">
      <c r="B513" s="23"/>
      <c r="C513" s="23"/>
      <c r="D513" s="23"/>
    </row>
    <row r="514" spans="2:4" ht="15">
      <c r="B514" s="23"/>
      <c r="C514" s="23"/>
      <c r="D514" s="23"/>
    </row>
    <row r="515" spans="2:4" ht="15">
      <c r="B515" s="23"/>
      <c r="C515" s="23"/>
      <c r="D515" s="23"/>
    </row>
    <row r="516" spans="2:4" ht="15">
      <c r="B516" s="23"/>
      <c r="C516" s="23"/>
      <c r="D516" s="23"/>
    </row>
    <row r="517" spans="2:4" ht="15">
      <c r="B517" s="23"/>
      <c r="C517" s="23"/>
      <c r="D517" s="23"/>
    </row>
    <row r="518" spans="2:4" ht="15">
      <c r="B518" s="23"/>
      <c r="C518" s="23"/>
      <c r="D518" s="23"/>
    </row>
    <row r="519" spans="2:4" ht="15">
      <c r="B519" s="23"/>
      <c r="C519" s="23"/>
      <c r="D519" s="23"/>
    </row>
    <row r="520" spans="2:4" ht="15">
      <c r="B520" s="23"/>
      <c r="C520" s="23"/>
      <c r="D520" s="23"/>
    </row>
    <row r="521" spans="2:4" ht="15">
      <c r="B521" s="23"/>
      <c r="C521" s="23"/>
      <c r="D521" s="23"/>
    </row>
    <row r="522" spans="2:4" ht="15">
      <c r="B522" s="23"/>
      <c r="C522" s="23"/>
      <c r="D522" s="23"/>
    </row>
    <row r="523" spans="2:4" ht="15">
      <c r="B523" s="23"/>
      <c r="C523" s="23"/>
      <c r="D523" s="23"/>
    </row>
    <row r="524" spans="2:4" ht="15">
      <c r="B524" s="23"/>
      <c r="C524" s="23"/>
      <c r="D524" s="23"/>
    </row>
    <row r="525" spans="2:4" ht="15">
      <c r="B525" s="23"/>
      <c r="C525" s="23"/>
      <c r="D525" s="23"/>
    </row>
    <row r="526" spans="2:4" ht="15">
      <c r="B526" s="23"/>
      <c r="C526" s="23"/>
      <c r="D526" s="23"/>
    </row>
    <row r="527" spans="2:4" ht="15">
      <c r="B527" s="23"/>
      <c r="C527" s="23"/>
      <c r="D527" s="23"/>
    </row>
    <row r="528" spans="2:4" ht="15">
      <c r="B528" s="23"/>
      <c r="C528" s="23"/>
      <c r="D528" s="23"/>
    </row>
    <row r="529" spans="2:4" ht="15">
      <c r="B529" s="23"/>
      <c r="C529" s="23"/>
      <c r="D529" s="23"/>
    </row>
    <row r="530" spans="2:4" ht="15">
      <c r="B530" s="23"/>
      <c r="C530" s="23"/>
      <c r="D530" s="23"/>
    </row>
    <row r="531" spans="2:4" ht="15">
      <c r="B531" s="23"/>
      <c r="C531" s="23"/>
      <c r="D531" s="23"/>
    </row>
    <row r="532" spans="2:4" ht="15">
      <c r="B532" s="23"/>
      <c r="C532" s="23"/>
      <c r="D532" s="23"/>
    </row>
    <row r="533" spans="2:4" ht="15">
      <c r="B533" s="23"/>
      <c r="C533" s="23"/>
      <c r="D533" s="23"/>
    </row>
    <row r="534" spans="2:4" ht="15">
      <c r="B534" s="23"/>
      <c r="C534" s="23"/>
      <c r="D534" s="23"/>
    </row>
    <row r="535" spans="2:4" ht="15">
      <c r="B535" s="23"/>
      <c r="C535" s="23"/>
      <c r="D535" s="23"/>
    </row>
    <row r="536" spans="2:4" ht="15">
      <c r="B536" s="23"/>
      <c r="C536" s="23"/>
      <c r="D536" s="23"/>
    </row>
    <row r="537" spans="2:4" ht="15">
      <c r="B537" s="23"/>
      <c r="C537" s="23"/>
      <c r="D537" s="23"/>
    </row>
    <row r="538" spans="2:4" ht="15">
      <c r="B538" s="23"/>
      <c r="C538" s="23"/>
      <c r="D538" s="23"/>
    </row>
    <row r="539" spans="2:4" ht="15">
      <c r="B539" s="23"/>
      <c r="C539" s="23"/>
      <c r="D539" s="23"/>
    </row>
    <row r="540" spans="2:4" ht="15">
      <c r="B540" s="23"/>
      <c r="C540" s="23"/>
      <c r="D540" s="23"/>
    </row>
    <row r="541" spans="2:4" ht="15">
      <c r="B541" s="23"/>
      <c r="C541" s="23"/>
      <c r="D541" s="23"/>
    </row>
    <row r="542" spans="2:4" ht="15">
      <c r="B542" s="23"/>
      <c r="C542" s="23"/>
      <c r="D542" s="23"/>
    </row>
    <row r="543" spans="2:4" ht="15">
      <c r="B543" s="23"/>
      <c r="C543" s="23"/>
      <c r="D543" s="23"/>
    </row>
    <row r="544" spans="2:4" ht="15">
      <c r="B544" s="23"/>
      <c r="C544" s="23"/>
      <c r="D544" s="23"/>
    </row>
    <row r="545" spans="2:4" ht="15">
      <c r="B545" s="23"/>
      <c r="C545" s="23"/>
      <c r="D545" s="23"/>
    </row>
    <row r="546" spans="2:4" ht="15">
      <c r="B546" s="23"/>
      <c r="C546" s="23"/>
      <c r="D546" s="23"/>
    </row>
    <row r="547" spans="2:4" ht="15">
      <c r="B547" s="23"/>
      <c r="C547" s="23"/>
      <c r="D547" s="23"/>
    </row>
    <row r="548" spans="2:4" ht="15">
      <c r="B548" s="23"/>
      <c r="C548" s="23"/>
      <c r="D548" s="23"/>
    </row>
    <row r="549" spans="2:4" ht="15">
      <c r="B549" s="23"/>
      <c r="C549" s="23"/>
      <c r="D549" s="23"/>
    </row>
    <row r="550" spans="2:4" ht="15">
      <c r="B550" s="23"/>
      <c r="C550" s="23"/>
      <c r="D550" s="23"/>
    </row>
    <row r="551" spans="2:4" ht="15">
      <c r="B551" s="23"/>
      <c r="C551" s="23"/>
      <c r="D551" s="23"/>
    </row>
    <row r="552" spans="2:4" ht="15">
      <c r="B552" s="23"/>
      <c r="C552" s="23"/>
      <c r="D552" s="23"/>
    </row>
    <row r="553" spans="2:4" ht="15">
      <c r="B553" s="23"/>
      <c r="C553" s="23"/>
      <c r="D553" s="23"/>
    </row>
    <row r="554" spans="2:4" ht="15">
      <c r="B554" s="23"/>
      <c r="C554" s="23"/>
      <c r="D554" s="23"/>
    </row>
    <row r="555" spans="2:4" ht="15">
      <c r="B555" s="23"/>
      <c r="C555" s="23"/>
      <c r="D555" s="23"/>
    </row>
    <row r="556" spans="2:4" ht="15">
      <c r="B556" s="23"/>
      <c r="C556" s="23"/>
      <c r="D556" s="23"/>
    </row>
    <row r="557" spans="2:4" ht="15">
      <c r="B557" s="23"/>
      <c r="C557" s="23"/>
      <c r="D557" s="23"/>
    </row>
    <row r="558" spans="2:4" ht="15">
      <c r="B558" s="23"/>
      <c r="C558" s="23"/>
      <c r="D558" s="23"/>
    </row>
    <row r="559" spans="2:4" ht="15">
      <c r="B559" s="23"/>
      <c r="C559" s="23"/>
      <c r="D559" s="23"/>
    </row>
    <row r="560" spans="2:4" ht="15">
      <c r="B560" s="23"/>
      <c r="C560" s="23"/>
      <c r="D560" s="23"/>
    </row>
    <row r="561" spans="2:4" ht="15">
      <c r="B561" s="23"/>
      <c r="C561" s="23"/>
      <c r="D561" s="23"/>
    </row>
    <row r="562" spans="2:4" ht="15">
      <c r="B562" s="23"/>
      <c r="C562" s="23"/>
      <c r="D562" s="23"/>
    </row>
    <row r="563" spans="2:4" ht="15">
      <c r="B563" s="23"/>
      <c r="C563" s="23"/>
      <c r="D563" s="23"/>
    </row>
    <row r="564" spans="2:4" ht="15">
      <c r="B564" s="23"/>
      <c r="C564" s="23"/>
      <c r="D564" s="23"/>
    </row>
    <row r="565" spans="2:4" ht="15">
      <c r="B565" s="23"/>
      <c r="C565" s="23"/>
      <c r="D565" s="23"/>
    </row>
    <row r="566" spans="2:4" ht="15">
      <c r="B566" s="23"/>
      <c r="C566" s="23"/>
      <c r="D566" s="23"/>
    </row>
    <row r="567" spans="2:4" ht="15">
      <c r="B567" s="23"/>
      <c r="C567" s="23"/>
      <c r="D567" s="23"/>
    </row>
    <row r="568" spans="2:4" ht="15">
      <c r="B568" s="23"/>
      <c r="C568" s="23"/>
      <c r="D568" s="23"/>
    </row>
    <row r="569" spans="2:4" ht="15">
      <c r="B569" s="23"/>
      <c r="C569" s="23"/>
      <c r="D569" s="23"/>
    </row>
    <row r="570" spans="2:4" ht="15">
      <c r="B570" s="23"/>
      <c r="C570" s="23"/>
      <c r="D570" s="23"/>
    </row>
    <row r="571" spans="2:4" ht="15">
      <c r="B571" s="23"/>
      <c r="C571" s="23"/>
      <c r="D571" s="23"/>
    </row>
    <row r="572" spans="2:4" ht="15">
      <c r="B572" s="23"/>
      <c r="C572" s="23"/>
      <c r="D572" s="23"/>
    </row>
    <row r="573" spans="2:4" ht="15">
      <c r="B573" s="23"/>
      <c r="C573" s="23"/>
      <c r="D573" s="23"/>
    </row>
    <row r="574" spans="2:4" ht="15">
      <c r="B574" s="23"/>
      <c r="C574" s="23"/>
      <c r="D574" s="23"/>
    </row>
    <row r="575" spans="2:4" ht="15">
      <c r="B575" s="23"/>
      <c r="C575" s="23"/>
      <c r="D575" s="23"/>
    </row>
    <row r="576" spans="2:4" ht="15">
      <c r="B576" s="23"/>
      <c r="C576" s="23"/>
      <c r="D576" s="23"/>
    </row>
    <row r="577" spans="2:4" ht="15">
      <c r="B577" s="23"/>
      <c r="C577" s="23"/>
      <c r="D577" s="23"/>
    </row>
    <row r="578" spans="2:4" ht="15">
      <c r="B578" s="23"/>
      <c r="C578" s="23"/>
      <c r="D578" s="23"/>
    </row>
    <row r="579" spans="2:4" ht="15">
      <c r="B579" s="23"/>
      <c r="C579" s="23"/>
      <c r="D579" s="23"/>
    </row>
    <row r="580" spans="2:4" ht="15">
      <c r="B580" s="23"/>
      <c r="C580" s="23"/>
      <c r="D580" s="23"/>
    </row>
    <row r="581" spans="2:4" ht="15">
      <c r="B581" s="23"/>
      <c r="C581" s="23"/>
      <c r="D581" s="23"/>
    </row>
    <row r="582" spans="2:4" ht="15">
      <c r="B582" s="23"/>
      <c r="C582" s="23"/>
      <c r="D582" s="23"/>
    </row>
    <row r="583" spans="2:4" ht="15">
      <c r="B583" s="23"/>
      <c r="C583" s="23"/>
      <c r="D583" s="23"/>
    </row>
    <row r="584" spans="2:4" ht="15">
      <c r="B584" s="23"/>
      <c r="C584" s="23"/>
      <c r="D584" s="23"/>
    </row>
    <row r="585" spans="2:4" ht="15">
      <c r="B585" s="23"/>
      <c r="C585" s="23"/>
      <c r="D585" s="23"/>
    </row>
    <row r="586" spans="2:4" ht="15">
      <c r="B586" s="23"/>
      <c r="C586" s="23"/>
      <c r="D586" s="23"/>
    </row>
    <row r="587" spans="2:4" ht="15">
      <c r="B587" s="23"/>
      <c r="C587" s="23"/>
      <c r="D587" s="23"/>
    </row>
    <row r="588" spans="2:4" ht="15">
      <c r="B588" s="23"/>
      <c r="C588" s="23"/>
      <c r="D588" s="23"/>
    </row>
    <row r="589" spans="2:4" ht="15">
      <c r="B589" s="23"/>
      <c r="C589" s="23"/>
      <c r="D589" s="23"/>
    </row>
    <row r="590" spans="2:4" ht="15">
      <c r="B590" s="23"/>
      <c r="C590" s="23"/>
      <c r="D590" s="23"/>
    </row>
    <row r="591" spans="2:4" ht="15">
      <c r="B591" s="23"/>
      <c r="C591" s="23"/>
      <c r="D591" s="23"/>
    </row>
    <row r="592" spans="2:4" ht="15">
      <c r="B592" s="23"/>
      <c r="C592" s="23"/>
      <c r="D592" s="23"/>
    </row>
    <row r="593" spans="2:4" ht="15">
      <c r="B593" s="23"/>
      <c r="C593" s="23"/>
      <c r="D593" s="23"/>
    </row>
    <row r="594" spans="2:4" ht="15">
      <c r="B594" s="23"/>
      <c r="C594" s="23"/>
      <c r="D594" s="23"/>
    </row>
    <row r="595" spans="2:4" ht="15">
      <c r="B595" s="23"/>
      <c r="C595" s="23"/>
      <c r="D595" s="23"/>
    </row>
    <row r="596" spans="2:4" ht="15">
      <c r="B596" s="23"/>
      <c r="C596" s="23"/>
      <c r="D596" s="23"/>
    </row>
    <row r="597" spans="2:4" ht="15">
      <c r="B597" s="23"/>
      <c r="C597" s="23"/>
      <c r="D597" s="23"/>
    </row>
    <row r="598" spans="2:4" ht="15">
      <c r="B598" s="23"/>
      <c r="C598" s="23"/>
      <c r="D598" s="23"/>
    </row>
    <row r="599" spans="2:4" ht="15">
      <c r="B599" s="23"/>
      <c r="C599" s="23"/>
      <c r="D599" s="23"/>
    </row>
    <row r="600" spans="2:4" ht="15">
      <c r="B600" s="23"/>
      <c r="C600" s="23"/>
      <c r="D600" s="23"/>
    </row>
    <row r="601" spans="2:4" ht="15">
      <c r="B601" s="23"/>
      <c r="C601" s="23"/>
      <c r="D601" s="23"/>
    </row>
    <row r="602" spans="2:4" ht="15">
      <c r="B602" s="23"/>
      <c r="C602" s="23"/>
      <c r="D602" s="23"/>
    </row>
    <row r="603" spans="2:4" ht="15">
      <c r="B603" s="23"/>
      <c r="C603" s="23"/>
      <c r="D603" s="23"/>
    </row>
    <row r="604" spans="2:4" ht="15">
      <c r="B604" s="23"/>
      <c r="C604" s="23"/>
      <c r="D604" s="23"/>
    </row>
    <row r="605" spans="2:4" ht="15">
      <c r="B605" s="23"/>
      <c r="C605" s="23"/>
      <c r="D605" s="23"/>
    </row>
    <row r="606" spans="2:4" ht="15">
      <c r="B606" s="23"/>
      <c r="C606" s="23"/>
      <c r="D606" s="23"/>
    </row>
    <row r="607" spans="2:4" ht="15">
      <c r="B607" s="23"/>
      <c r="C607" s="23"/>
      <c r="D607" s="23"/>
    </row>
    <row r="608" spans="2:4" ht="15">
      <c r="B608" s="23"/>
      <c r="C608" s="23"/>
      <c r="D608" s="23"/>
    </row>
    <row r="609" spans="2:4" ht="15">
      <c r="B609" s="23"/>
      <c r="C609" s="23"/>
      <c r="D609" s="23"/>
    </row>
    <row r="610" spans="2:4" ht="15">
      <c r="B610" s="23"/>
      <c r="C610" s="23"/>
      <c r="D610" s="23"/>
    </row>
    <row r="611" spans="2:4" ht="15">
      <c r="B611" s="23"/>
      <c r="C611" s="23"/>
      <c r="D611" s="23"/>
    </row>
    <row r="612" spans="2:4" ht="15">
      <c r="B612" s="23"/>
      <c r="C612" s="23"/>
      <c r="D612" s="23"/>
    </row>
    <row r="613" spans="2:4" ht="15">
      <c r="B613" s="23"/>
      <c r="C613" s="23"/>
      <c r="D613" s="23"/>
    </row>
    <row r="614" spans="2:4" ht="15">
      <c r="B614" s="23"/>
      <c r="C614" s="23"/>
      <c r="D614" s="23"/>
    </row>
    <row r="615" spans="2:4" ht="15">
      <c r="B615" s="23"/>
      <c r="C615" s="23"/>
      <c r="D615" s="23"/>
    </row>
    <row r="616" spans="2:4" ht="15">
      <c r="B616" s="23"/>
      <c r="C616" s="23"/>
      <c r="D616" s="23"/>
    </row>
    <row r="617" spans="2:4" ht="15">
      <c r="B617" s="23"/>
      <c r="C617" s="23"/>
      <c r="D617" s="23"/>
    </row>
    <row r="618" spans="2:4" ht="15">
      <c r="B618" s="23"/>
      <c r="C618" s="23"/>
      <c r="D618" s="23"/>
    </row>
    <row r="619" spans="2:4" ht="15">
      <c r="B619" s="23"/>
      <c r="C619" s="23"/>
      <c r="D619" s="23"/>
    </row>
    <row r="620" spans="2:4" ht="15">
      <c r="B620" s="23"/>
      <c r="C620" s="23"/>
      <c r="D620" s="23"/>
    </row>
    <row r="621" spans="2:4" ht="15">
      <c r="B621" s="23"/>
      <c r="C621" s="23"/>
      <c r="D621" s="23"/>
    </row>
    <row r="622" spans="2:4" ht="15">
      <c r="B622" s="23"/>
      <c r="C622" s="23"/>
      <c r="D622" s="23"/>
    </row>
    <row r="623" spans="2:4" ht="15">
      <c r="B623" s="23"/>
      <c r="C623" s="23"/>
      <c r="D623" s="23"/>
    </row>
    <row r="624" spans="2:4" ht="15">
      <c r="B624" s="23"/>
      <c r="C624" s="23"/>
      <c r="D624" s="23"/>
    </row>
    <row r="625" spans="2:4" ht="15">
      <c r="B625" s="23"/>
      <c r="C625" s="23"/>
      <c r="D625" s="23"/>
    </row>
    <row r="626" spans="2:4" ht="15">
      <c r="B626" s="23"/>
      <c r="C626" s="23"/>
      <c r="D626" s="23"/>
    </row>
    <row r="627" spans="2:4" ht="15">
      <c r="B627" s="23"/>
      <c r="C627" s="23"/>
      <c r="D627" s="23"/>
    </row>
    <row r="628" spans="2:4" ht="15">
      <c r="B628" s="23"/>
      <c r="C628" s="23"/>
      <c r="D628" s="23"/>
    </row>
    <row r="629" spans="2:4" ht="15">
      <c r="B629" s="23"/>
      <c r="C629" s="23"/>
      <c r="D629" s="23"/>
    </row>
    <row r="630" spans="2:4" ht="15">
      <c r="B630" s="23"/>
      <c r="C630" s="23"/>
      <c r="D630" s="23"/>
    </row>
    <row r="631" spans="2:4" ht="15">
      <c r="B631" s="23"/>
      <c r="C631" s="23"/>
      <c r="D631" s="23"/>
    </row>
    <row r="632" spans="2:4" ht="15">
      <c r="B632" s="23"/>
      <c r="C632" s="23"/>
      <c r="D632" s="23"/>
    </row>
    <row r="633" spans="2:4" ht="15">
      <c r="B633" s="23"/>
      <c r="C633" s="23"/>
      <c r="D633" s="23"/>
    </row>
    <row r="634" spans="2:4" ht="15">
      <c r="B634" s="23"/>
      <c r="C634" s="23"/>
      <c r="D634" s="23"/>
    </row>
    <row r="635" spans="2:4" ht="15">
      <c r="B635" s="23"/>
      <c r="C635" s="23"/>
      <c r="D635" s="23"/>
    </row>
    <row r="636" spans="2:4" ht="15">
      <c r="B636" s="23"/>
      <c r="C636" s="23"/>
      <c r="D636" s="23"/>
    </row>
    <row r="637" spans="2:4" ht="15">
      <c r="B637" s="23"/>
      <c r="C637" s="23"/>
      <c r="D637" s="23"/>
    </row>
    <row r="638" spans="2:4" ht="15">
      <c r="B638" s="23"/>
      <c r="C638" s="23"/>
      <c r="D638" s="23"/>
    </row>
    <row r="639" spans="2:4" ht="15">
      <c r="B639" s="23"/>
      <c r="C639" s="23"/>
      <c r="D639" s="23"/>
    </row>
    <row r="640" spans="2:4" ht="15">
      <c r="B640" s="23"/>
      <c r="C640" s="23"/>
      <c r="D640" s="23"/>
    </row>
    <row r="641" spans="2:4" ht="15">
      <c r="B641" s="23"/>
      <c r="C641" s="23"/>
      <c r="D641" s="23"/>
    </row>
    <row r="642" spans="2:4" ht="15">
      <c r="B642" s="23"/>
      <c r="C642" s="23"/>
      <c r="D642" s="23"/>
    </row>
    <row r="643" spans="2:4" ht="15">
      <c r="B643" s="23"/>
      <c r="C643" s="23"/>
      <c r="D643" s="23"/>
    </row>
    <row r="644" spans="2:4" ht="15">
      <c r="B644" s="23"/>
      <c r="C644" s="23"/>
      <c r="D644" s="23"/>
    </row>
    <row r="645" spans="2:4" ht="15">
      <c r="B645" s="23"/>
      <c r="C645" s="23"/>
      <c r="D645" s="23"/>
    </row>
    <row r="646" spans="2:4" ht="15">
      <c r="B646" s="23"/>
      <c r="C646" s="23"/>
      <c r="D646" s="23"/>
    </row>
    <row r="647" spans="2:4" ht="15">
      <c r="B647" s="23"/>
      <c r="C647" s="23"/>
      <c r="D647" s="23"/>
    </row>
    <row r="648" spans="2:4" ht="15">
      <c r="B648" s="23"/>
      <c r="C648" s="23"/>
      <c r="D648" s="23"/>
    </row>
    <row r="649" spans="2:4" ht="15">
      <c r="B649" s="23"/>
      <c r="C649" s="23"/>
      <c r="D649" s="23"/>
    </row>
    <row r="650" spans="2:4" ht="15">
      <c r="B650" s="23"/>
      <c r="C650" s="23"/>
      <c r="D650" s="23"/>
    </row>
    <row r="651" spans="2:4" ht="15">
      <c r="B651" s="23"/>
      <c r="C651" s="23"/>
      <c r="D651" s="23"/>
    </row>
    <row r="652" spans="2:4" ht="15">
      <c r="B652" s="23"/>
      <c r="C652" s="23"/>
      <c r="D652" s="23"/>
    </row>
    <row r="653" spans="2:4" ht="15">
      <c r="B653" s="23"/>
      <c r="C653" s="23"/>
      <c r="D653" s="23"/>
    </row>
    <row r="654" spans="2:4" ht="15">
      <c r="B654" s="23"/>
      <c r="C654" s="23"/>
      <c r="D654" s="23"/>
    </row>
    <row r="655" spans="2:4" ht="15">
      <c r="B655" s="23"/>
      <c r="C655" s="23"/>
      <c r="D655" s="23"/>
    </row>
    <row r="656" spans="2:4" ht="15">
      <c r="B656" s="23"/>
      <c r="C656" s="23"/>
      <c r="D656" s="23"/>
    </row>
    <row r="657" spans="2:4" ht="15">
      <c r="B657" s="23"/>
      <c r="C657" s="23"/>
      <c r="D657" s="23"/>
    </row>
    <row r="658" spans="2:4" ht="15">
      <c r="B658" s="23"/>
      <c r="C658" s="23"/>
      <c r="D658" s="23"/>
    </row>
    <row r="659" spans="2:4" ht="15">
      <c r="B659" s="23"/>
      <c r="C659" s="23"/>
      <c r="D659" s="23"/>
    </row>
    <row r="660" spans="2:4" ht="15">
      <c r="B660" s="23"/>
      <c r="C660" s="23"/>
      <c r="D660" s="23"/>
    </row>
    <row r="661" spans="2:4" ht="15">
      <c r="B661" s="23"/>
      <c r="C661" s="23"/>
      <c r="D661" s="23"/>
    </row>
    <row r="662" spans="2:4" ht="15">
      <c r="B662" s="23"/>
      <c r="C662" s="23"/>
      <c r="D662" s="23"/>
    </row>
    <row r="663" spans="2:4" ht="15">
      <c r="B663" s="23"/>
      <c r="C663" s="23"/>
      <c r="D663" s="23"/>
    </row>
    <row r="664" spans="2:4" ht="15">
      <c r="B664" s="23"/>
      <c r="C664" s="23"/>
      <c r="D664" s="23"/>
    </row>
    <row r="665" spans="2:4" ht="15">
      <c r="B665" s="23"/>
      <c r="C665" s="23"/>
      <c r="D665" s="23"/>
    </row>
    <row r="666" spans="2:4" ht="15">
      <c r="B666" s="23"/>
      <c r="C666" s="23"/>
      <c r="D666" s="23"/>
    </row>
    <row r="667" spans="2:4" ht="15">
      <c r="B667" s="23"/>
      <c r="C667" s="23"/>
      <c r="D667" s="23"/>
    </row>
    <row r="668" spans="2:4" ht="15">
      <c r="B668" s="23"/>
      <c r="C668" s="23"/>
      <c r="D668" s="23"/>
    </row>
    <row r="669" spans="2:4" ht="15">
      <c r="B669" s="23"/>
      <c r="C669" s="23"/>
      <c r="D669" s="23"/>
    </row>
    <row r="670" spans="2:4" ht="15">
      <c r="B670" s="23"/>
      <c r="C670" s="23"/>
      <c r="D670" s="23"/>
    </row>
    <row r="671" spans="2:4" ht="15">
      <c r="B671" s="23"/>
      <c r="C671" s="23"/>
      <c r="D671" s="23"/>
    </row>
    <row r="672" spans="2:4" ht="15">
      <c r="B672" s="23"/>
      <c r="C672" s="23"/>
      <c r="D672" s="23"/>
    </row>
    <row r="673" spans="2:4" ht="15">
      <c r="B673" s="23"/>
      <c r="C673" s="23"/>
      <c r="D673" s="23"/>
    </row>
    <row r="674" spans="2:4" ht="15">
      <c r="B674" s="23"/>
      <c r="C674" s="23"/>
      <c r="D674" s="23"/>
    </row>
    <row r="675" spans="2:4" ht="15">
      <c r="B675" s="23"/>
      <c r="C675" s="23"/>
      <c r="D675" s="23"/>
    </row>
    <row r="676" spans="2:4" ht="15">
      <c r="B676" s="23"/>
      <c r="C676" s="23"/>
      <c r="D676" s="23"/>
    </row>
    <row r="677" spans="2:4" ht="15">
      <c r="B677" s="23"/>
      <c r="C677" s="23"/>
      <c r="D677" s="23"/>
    </row>
    <row r="678" spans="2:4" ht="15">
      <c r="B678" s="23"/>
      <c r="C678" s="23"/>
      <c r="D678" s="23"/>
    </row>
    <row r="679" spans="2:4" ht="15">
      <c r="B679" s="23"/>
      <c r="C679" s="23"/>
      <c r="D679" s="23"/>
    </row>
    <row r="680" spans="2:4" ht="15">
      <c r="B680" s="23"/>
      <c r="C680" s="23"/>
      <c r="D680" s="23"/>
    </row>
    <row r="681" spans="2:4" ht="15">
      <c r="B681" s="23"/>
      <c r="C681" s="23"/>
      <c r="D681" s="23"/>
    </row>
    <row r="682" spans="2:4" ht="15">
      <c r="B682" s="23"/>
      <c r="C682" s="23"/>
      <c r="D682" s="23"/>
    </row>
    <row r="683" spans="2:4" ht="15">
      <c r="B683" s="23"/>
      <c r="C683" s="23"/>
      <c r="D683" s="23"/>
    </row>
    <row r="684" spans="2:4" ht="15">
      <c r="B684" s="23"/>
      <c r="C684" s="23"/>
      <c r="D684" s="23"/>
    </row>
    <row r="685" spans="2:4" ht="15">
      <c r="B685" s="23"/>
      <c r="C685" s="23"/>
      <c r="D685" s="23"/>
    </row>
    <row r="686" spans="2:4" ht="15">
      <c r="B686" s="23"/>
      <c r="C686" s="23"/>
      <c r="D686" s="23"/>
    </row>
    <row r="687" spans="2:4" ht="15">
      <c r="B687" s="23"/>
      <c r="C687" s="23"/>
      <c r="D687" s="23"/>
    </row>
    <row r="688" spans="2:4" ht="15">
      <c r="B688" s="23"/>
      <c r="C688" s="23"/>
      <c r="D688" s="23"/>
    </row>
    <row r="689" spans="2:4" ht="15">
      <c r="B689" s="23"/>
      <c r="C689" s="23"/>
      <c r="D689" s="23"/>
    </row>
    <row r="690" spans="2:4" ht="15">
      <c r="B690" s="23"/>
      <c r="C690" s="23"/>
      <c r="D690" s="23"/>
    </row>
    <row r="691" spans="2:4" ht="15">
      <c r="B691" s="23"/>
      <c r="C691" s="23"/>
      <c r="D691" s="23"/>
    </row>
    <row r="692" spans="2:4" ht="15">
      <c r="B692" s="23"/>
      <c r="C692" s="23"/>
      <c r="D692" s="23"/>
    </row>
    <row r="693" spans="2:4" ht="15">
      <c r="B693" s="23"/>
      <c r="C693" s="23"/>
      <c r="D693" s="23"/>
    </row>
    <row r="694" spans="2:4" ht="15">
      <c r="B694" s="23"/>
      <c r="C694" s="23"/>
      <c r="D694" s="23"/>
    </row>
    <row r="695" spans="2:4" ht="15">
      <c r="B695" s="23"/>
      <c r="C695" s="23"/>
      <c r="D695" s="23"/>
    </row>
    <row r="696" spans="2:4" ht="15">
      <c r="B696" s="23"/>
      <c r="C696" s="23"/>
      <c r="D696" s="23"/>
    </row>
    <row r="697" spans="2:4" ht="15">
      <c r="B697" s="23"/>
      <c r="C697" s="23"/>
      <c r="D697" s="23"/>
    </row>
    <row r="698" spans="2:4" ht="15">
      <c r="B698" s="23"/>
      <c r="C698" s="23"/>
      <c r="D698" s="23"/>
    </row>
    <row r="699" spans="2:4" ht="15">
      <c r="B699" s="23"/>
      <c r="C699" s="23"/>
      <c r="D699" s="23"/>
    </row>
    <row r="700" spans="2:4" ht="15">
      <c r="B700" s="23"/>
      <c r="C700" s="23"/>
      <c r="D700" s="23"/>
    </row>
    <row r="701" spans="2:4" ht="15">
      <c r="B701" s="23"/>
      <c r="C701" s="23"/>
      <c r="D701" s="23"/>
    </row>
    <row r="702" spans="2:4" ht="15">
      <c r="B702" s="23"/>
      <c r="C702" s="23"/>
      <c r="D702" s="23"/>
    </row>
    <row r="703" spans="2:4" ht="15">
      <c r="B703" s="23"/>
      <c r="C703" s="23"/>
      <c r="D703" s="23"/>
    </row>
    <row r="704" spans="2:4" ht="15">
      <c r="B704" s="23"/>
      <c r="C704" s="23"/>
      <c r="D704" s="23"/>
    </row>
    <row r="705" spans="2:4" ht="15">
      <c r="B705" s="23"/>
      <c r="C705" s="23"/>
      <c r="D705" s="23"/>
    </row>
    <row r="706" spans="2:4" ht="15">
      <c r="B706" s="23"/>
      <c r="C706" s="23"/>
      <c r="D706" s="23"/>
    </row>
    <row r="707" spans="2:4" ht="15">
      <c r="B707" s="23"/>
      <c r="C707" s="23"/>
      <c r="D707" s="23"/>
    </row>
    <row r="708" spans="2:4" ht="15">
      <c r="B708" s="23"/>
      <c r="C708" s="23"/>
      <c r="D708" s="23"/>
    </row>
    <row r="709" spans="2:4" ht="15">
      <c r="B709" s="23"/>
      <c r="C709" s="23"/>
      <c r="D709" s="23"/>
    </row>
    <row r="710" spans="2:4" ht="15">
      <c r="B710" s="23"/>
      <c r="C710" s="23"/>
      <c r="D710" s="23"/>
    </row>
    <row r="711" spans="2:4" ht="15">
      <c r="B711" s="23"/>
      <c r="C711" s="23"/>
      <c r="D711" s="23"/>
    </row>
    <row r="712" spans="2:4" ht="15">
      <c r="B712" s="23"/>
      <c r="C712" s="23"/>
      <c r="D712" s="23"/>
    </row>
    <row r="713" spans="2:4" ht="15">
      <c r="B713" s="23"/>
      <c r="C713" s="23"/>
      <c r="D713" s="23"/>
    </row>
    <row r="714" spans="2:4" ht="15">
      <c r="B714" s="23"/>
      <c r="C714" s="23"/>
      <c r="D714" s="23"/>
    </row>
    <row r="715" spans="2:4" ht="15">
      <c r="B715" s="23"/>
      <c r="C715" s="23"/>
      <c r="D715" s="23"/>
    </row>
    <row r="716" spans="2:4" ht="15">
      <c r="B716" s="23"/>
      <c r="C716" s="23"/>
      <c r="D716" s="23"/>
    </row>
    <row r="717" spans="2:4" ht="15">
      <c r="B717" s="23"/>
      <c r="C717" s="23"/>
      <c r="D717" s="23"/>
    </row>
    <row r="718" spans="2:4" ht="15">
      <c r="B718" s="23"/>
      <c r="C718" s="23"/>
      <c r="D718" s="23"/>
    </row>
    <row r="719" spans="2:4" ht="15">
      <c r="B719" s="23"/>
      <c r="C719" s="23"/>
      <c r="D719" s="23"/>
    </row>
    <row r="720" spans="2:4" ht="15">
      <c r="B720" s="23"/>
      <c r="C720" s="23"/>
      <c r="D720" s="23"/>
    </row>
    <row r="721" spans="2:4" ht="15">
      <c r="B721" s="23"/>
      <c r="C721" s="23"/>
      <c r="D721" s="23"/>
    </row>
    <row r="722" spans="2:4" ht="15">
      <c r="B722" s="23"/>
      <c r="C722" s="23"/>
      <c r="D722" s="23"/>
    </row>
    <row r="723" spans="2:4" ht="15">
      <c r="B723" s="23"/>
      <c r="C723" s="23"/>
      <c r="D723" s="23"/>
    </row>
    <row r="724" spans="2:4" ht="15">
      <c r="B724" s="23"/>
      <c r="C724" s="23"/>
      <c r="D724" s="23"/>
    </row>
    <row r="725" spans="2:4" ht="15">
      <c r="B725" s="23"/>
      <c r="C725" s="23"/>
      <c r="D725" s="23"/>
    </row>
    <row r="726" spans="2:4" ht="15">
      <c r="B726" s="23"/>
      <c r="C726" s="23"/>
      <c r="D726" s="23"/>
    </row>
    <row r="727" spans="2:4" ht="15">
      <c r="B727" s="23"/>
      <c r="C727" s="23"/>
      <c r="D727" s="23"/>
    </row>
    <row r="728" spans="2:4" ht="15">
      <c r="B728" s="23"/>
      <c r="C728" s="23"/>
      <c r="D728" s="23"/>
    </row>
    <row r="729" spans="2:4" ht="15">
      <c r="B729" s="23"/>
      <c r="C729" s="23"/>
      <c r="D729" s="23"/>
    </row>
    <row r="730" spans="2:4" ht="15">
      <c r="B730" s="23"/>
      <c r="C730" s="23"/>
      <c r="D730" s="2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2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0"/>
  <sheetViews>
    <sheetView tabSelected="1" workbookViewId="0" topLeftCell="A101">
      <selection activeCell="I109" sqref="I109"/>
    </sheetView>
  </sheetViews>
  <sheetFormatPr defaultColWidth="11.5546875" defaultRowHeight="15"/>
  <cols>
    <col min="1" max="17" width="10.77734375" style="0" customWidth="1"/>
    <col min="18" max="23" width="12.77734375" style="0" customWidth="1"/>
    <col min="24" max="16384" width="8.88671875" style="0" customWidth="1"/>
  </cols>
  <sheetData>
    <row r="1" spans="1:13" ht="15">
      <c r="A1" s="18" t="s">
        <v>39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.75">
      <c r="A3" s="33" t="s">
        <v>52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1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ht="15.75">
      <c r="A8" s="39" t="s">
        <v>98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8" ht="15">
      <c r="A9" s="23"/>
      <c r="H9" s="23"/>
    </row>
    <row r="10" spans="1:15" ht="15">
      <c r="A10" s="23"/>
      <c r="B10" s="69" t="s">
        <v>100</v>
      </c>
      <c r="C10" s="69"/>
      <c r="D10" s="69"/>
      <c r="E10" s="69"/>
      <c r="F10" s="69"/>
      <c r="G10" s="69"/>
      <c r="H10" s="70" t="s">
        <v>101</v>
      </c>
      <c r="I10" s="71"/>
      <c r="J10" s="71"/>
      <c r="K10" s="71"/>
      <c r="L10" s="69" t="s">
        <v>102</v>
      </c>
      <c r="M10" s="69"/>
      <c r="N10" s="69"/>
      <c r="O10" s="69"/>
    </row>
    <row r="11" spans="1:15" ht="15">
      <c r="A11" s="23"/>
      <c r="B11" s="69"/>
      <c r="C11" s="69"/>
      <c r="D11" s="69"/>
      <c r="E11" s="69"/>
      <c r="F11" s="69"/>
      <c r="G11" s="69"/>
      <c r="H11" s="71"/>
      <c r="I11" s="71"/>
      <c r="J11" s="71"/>
      <c r="K11" s="71"/>
      <c r="L11" s="69"/>
      <c r="M11" s="69"/>
      <c r="N11" s="69"/>
      <c r="O11" s="69"/>
    </row>
    <row r="12" spans="1:15" ht="60" customHeight="1">
      <c r="A12" s="27"/>
      <c r="B12" s="37" t="s">
        <v>60</v>
      </c>
      <c r="C12" s="37" t="s">
        <v>61</v>
      </c>
      <c r="D12" s="37" t="s">
        <v>59</v>
      </c>
      <c r="E12" s="37" t="s">
        <v>53</v>
      </c>
      <c r="F12" s="37" t="s">
        <v>54</v>
      </c>
      <c r="G12" s="37" t="s">
        <v>104</v>
      </c>
      <c r="H12" s="37" t="s">
        <v>55</v>
      </c>
      <c r="I12" s="37" t="s">
        <v>56</v>
      </c>
      <c r="J12" s="37" t="s">
        <v>54</v>
      </c>
      <c r="K12" s="37" t="s">
        <v>105</v>
      </c>
      <c r="L12" s="37" t="s">
        <v>58</v>
      </c>
      <c r="M12" s="37" t="s">
        <v>57</v>
      </c>
      <c r="N12" s="37" t="s">
        <v>106</v>
      </c>
      <c r="O12" s="37" t="s">
        <v>107</v>
      </c>
    </row>
    <row r="13" spans="1:15" ht="18">
      <c r="A13" s="10">
        <v>1807</v>
      </c>
      <c r="B13" s="46">
        <f>('[1]Population de Paris'!$B$4+'[1]Population de Paris'!$B$5)/2</f>
        <v>585378</v>
      </c>
      <c r="C13" s="46">
        <f>B13</f>
        <v>585378</v>
      </c>
      <c r="D13" s="41">
        <f aca="true" t="shared" si="0" ref="D13:D21">B13/C13</f>
        <v>1</v>
      </c>
      <c r="E13" s="46">
        <f>F13*C13</f>
        <v>403105.5281980115</v>
      </c>
      <c r="F13" s="47">
        <f>F15</f>
        <v>0.6886243217169273</v>
      </c>
      <c r="G13" s="47">
        <f>G15</f>
        <v>0.4555802062110813</v>
      </c>
      <c r="H13" s="24">
        <f>H14*B13/B14</f>
        <v>17096.4752607267</v>
      </c>
      <c r="I13" s="46">
        <f>H13*J13</f>
        <v>9554.250250011906</v>
      </c>
      <c r="J13" s="47">
        <f>J14</f>
        <v>0.5588432764243239</v>
      </c>
      <c r="K13" s="40">
        <f>DemographieMorts!I133</f>
        <v>0.4525730180806676</v>
      </c>
      <c r="L13" s="24">
        <f aca="true" t="shared" si="1" ref="L13:L29">B13/H13</f>
        <v>34.23968923844236</v>
      </c>
      <c r="M13" s="42">
        <f aca="true" t="shared" si="2" ref="M13:M29">B13*F13/I13</f>
        <v>42.191225648240604</v>
      </c>
      <c r="N13" s="51">
        <f>B13*F13*G13/(I13*K13)</f>
        <v>42.47157146628135</v>
      </c>
      <c r="O13" s="51">
        <f>B13*F13*(1-G13)/(I13*(1-K13))</f>
        <v>41.95945601106971</v>
      </c>
    </row>
    <row r="14" spans="1:15" ht="18">
      <c r="A14" s="10">
        <v>1812</v>
      </c>
      <c r="B14" s="25">
        <f>'[1]Population de Paris'!$B$5</f>
        <v>623000</v>
      </c>
      <c r="C14" s="46">
        <f>B14</f>
        <v>623000</v>
      </c>
      <c r="D14" s="41">
        <f t="shared" si="0"/>
        <v>1</v>
      </c>
      <c r="E14" s="46">
        <f>F14*C14</f>
        <v>429012.95242964575</v>
      </c>
      <c r="F14" s="47">
        <f>F15</f>
        <v>0.6886243217169273</v>
      </c>
      <c r="G14" s="47">
        <f>G15</f>
        <v>0.4555802062110813</v>
      </c>
      <c r="H14" s="24">
        <f>H15*B14/B15</f>
        <v>18195.25859774835</v>
      </c>
      <c r="I14" s="46">
        <f>H14*J14</f>
        <v>10168.297930153536</v>
      </c>
      <c r="J14" s="47">
        <f>J15</f>
        <v>0.5588432764243239</v>
      </c>
      <c r="K14" s="40">
        <f>DemographieMorts!I134</f>
        <v>0.43269627388972914</v>
      </c>
      <c r="L14" s="24">
        <f t="shared" si="1"/>
        <v>34.23968923844236</v>
      </c>
      <c r="M14" s="42">
        <f t="shared" si="2"/>
        <v>42.19122564824061</v>
      </c>
      <c r="N14" s="51">
        <f aca="true" t="shared" si="3" ref="N14:N29">B14*F14*G14/(I14*K14)</f>
        <v>44.42258563572062</v>
      </c>
      <c r="O14" s="51">
        <f aca="true" t="shared" si="4" ref="O14:O29">B14*F14*(1-G14)/(I14*(1-K14))</f>
        <v>40.48931341348549</v>
      </c>
    </row>
    <row r="15" spans="1:15" ht="18">
      <c r="A15" s="10">
        <v>1817</v>
      </c>
      <c r="B15" s="25">
        <f>'[1]Population de Paris'!$B$6</f>
        <v>713966</v>
      </c>
      <c r="C15" s="25">
        <f>'[1]Vivants par sexe et age'!$B$40+'[1]Vivants par sexe et age'!$C$40</f>
        <v>657174</v>
      </c>
      <c r="D15" s="41">
        <f>B15/C15</f>
        <v>1.0864185132095914</v>
      </c>
      <c r="E15" s="25">
        <f>'[1]Vivants par sexe et age'!$B$41+'[1]Vivants par sexe et age'!$C$41</f>
        <v>452546</v>
      </c>
      <c r="F15" s="40">
        <f>E15/C15</f>
        <v>0.6886243217169273</v>
      </c>
      <c r="G15" s="40">
        <f>C46</f>
        <v>0.4555802062110813</v>
      </c>
      <c r="H15" s="24">
        <f>SumStatJLR04072007!E11</f>
        <v>20852</v>
      </c>
      <c r="I15" s="24">
        <f>SumStatJLR04072007!F11</f>
        <v>11653</v>
      </c>
      <c r="J15" s="22">
        <f>I15/H15</f>
        <v>0.5588432764243239</v>
      </c>
      <c r="K15" s="40">
        <f>DemographieMorts!I135</f>
        <v>0.46205860255447034</v>
      </c>
      <c r="L15" s="24">
        <f t="shared" si="1"/>
        <v>34.23968923844235</v>
      </c>
      <c r="M15" s="42">
        <f t="shared" si="2"/>
        <v>42.191225648240604</v>
      </c>
      <c r="N15" s="51">
        <f t="shared" si="3"/>
        <v>41.59967409947262</v>
      </c>
      <c r="O15" s="51">
        <f t="shared" si="4"/>
        <v>42.69933207630248</v>
      </c>
    </row>
    <row r="16" spans="1:15" ht="18">
      <c r="A16" s="10">
        <v>1822</v>
      </c>
      <c r="B16" s="46">
        <f>B15+(B$18-B$15)/3</f>
        <v>737931.3333333334</v>
      </c>
      <c r="C16" s="46">
        <f>B16</f>
        <v>737931.3333333334</v>
      </c>
      <c r="D16" s="41">
        <f t="shared" si="0"/>
        <v>1</v>
      </c>
      <c r="E16" s="46">
        <f>F16*C16</f>
        <v>510390.2596229346</v>
      </c>
      <c r="F16" s="47">
        <f aca="true" t="shared" si="5" ref="F16:G18">F15+(F$19-F$15)/4</f>
        <v>0.6916500717179664</v>
      </c>
      <c r="G16" s="47">
        <f t="shared" si="5"/>
        <v>0.46668515465831095</v>
      </c>
      <c r="H16" s="24">
        <f>SumStatJLR04072007!E12</f>
        <v>22988</v>
      </c>
      <c r="I16" s="24">
        <f>SumStatJLR04072007!F12</f>
        <v>13060</v>
      </c>
      <c r="J16" s="22">
        <f aca="true" t="shared" si="6" ref="J16:J29">I16/H16</f>
        <v>0.5681224986949713</v>
      </c>
      <c r="K16" s="40">
        <f>DemographieMorts!I136</f>
        <v>0.473972602739726</v>
      </c>
      <c r="L16" s="24">
        <f t="shared" si="1"/>
        <v>32.10071921582275</v>
      </c>
      <c r="M16" s="42">
        <f t="shared" si="2"/>
        <v>39.08041804157233</v>
      </c>
      <c r="N16" s="51">
        <f t="shared" si="3"/>
        <v>38.479546776373176</v>
      </c>
      <c r="O16" s="51">
        <f t="shared" si="4"/>
        <v>39.62182808781947</v>
      </c>
    </row>
    <row r="17" spans="1:15" ht="18">
      <c r="A17" s="10">
        <v>1827</v>
      </c>
      <c r="B17" s="46">
        <f>B16+(B$18-B$15)/3</f>
        <v>761896.6666666667</v>
      </c>
      <c r="C17" s="46">
        <f>B17</f>
        <v>761896.6666666667</v>
      </c>
      <c r="D17" s="41">
        <f t="shared" si="0"/>
        <v>1</v>
      </c>
      <c r="E17" s="46">
        <f>F17*C17</f>
        <v>529271.192981638</v>
      </c>
      <c r="F17" s="47">
        <f t="shared" si="5"/>
        <v>0.6946758217190055</v>
      </c>
      <c r="G17" s="47">
        <f t="shared" si="5"/>
        <v>0.4777901031055406</v>
      </c>
      <c r="H17" s="24">
        <f>SumStatJLR04072007!E13</f>
        <v>23217</v>
      </c>
      <c r="I17" s="24">
        <f>SumStatJLR04072007!F13</f>
        <v>13834</v>
      </c>
      <c r="J17" s="22">
        <f t="shared" si="6"/>
        <v>0.5958564844725848</v>
      </c>
      <c r="K17" s="40">
        <f>DemographieMorts!I137</f>
        <v>0.45856461193884507</v>
      </c>
      <c r="L17" s="24">
        <f t="shared" si="1"/>
        <v>32.816327116624315</v>
      </c>
      <c r="M17" s="42">
        <f t="shared" si="2"/>
        <v>38.25872437340162</v>
      </c>
      <c r="N17" s="51">
        <f t="shared" si="3"/>
        <v>39.86273556035289</v>
      </c>
      <c r="O17" s="51">
        <f t="shared" si="4"/>
        <v>36.90021921524452</v>
      </c>
    </row>
    <row r="18" spans="1:15" ht="18">
      <c r="A18" s="10">
        <v>1832</v>
      </c>
      <c r="B18" s="25">
        <f>'[1]Population de Paris'!$B7</f>
        <v>785862</v>
      </c>
      <c r="C18" s="46">
        <f>B18</f>
        <v>785862</v>
      </c>
      <c r="D18" s="41">
        <f t="shared" si="0"/>
        <v>1</v>
      </c>
      <c r="E18" s="46">
        <f>F18*C18</f>
        <v>548297.1525550578</v>
      </c>
      <c r="F18" s="47">
        <f t="shared" si="5"/>
        <v>0.6977015717200447</v>
      </c>
      <c r="G18" s="47">
        <f t="shared" si="5"/>
        <v>0.48889505155277024</v>
      </c>
      <c r="H18" s="24">
        <f>SumStatJLR04072007!E14</f>
        <v>44090</v>
      </c>
      <c r="I18" s="24">
        <f>SumStatJLR04072007!F14</f>
        <v>31380</v>
      </c>
      <c r="J18" s="22">
        <f t="shared" si="6"/>
        <v>0.7117260149693808</v>
      </c>
      <c r="K18" s="40">
        <f>DemographieMorts!I138</f>
        <v>0.4768799430890907</v>
      </c>
      <c r="L18" s="24">
        <f t="shared" si="1"/>
        <v>17.824041732819232</v>
      </c>
      <c r="M18" s="42">
        <f t="shared" si="2"/>
        <v>17.472821942481126</v>
      </c>
      <c r="N18" s="51">
        <f t="shared" si="3"/>
        <v>17.91305402572949</v>
      </c>
      <c r="O18" s="51">
        <f t="shared" si="4"/>
        <v>17.071503262319673</v>
      </c>
    </row>
    <row r="19" spans="1:15" ht="18">
      <c r="A19" s="10">
        <v>1837</v>
      </c>
      <c r="B19" s="25">
        <f>'[1]Population de Paris'!$B8</f>
        <v>868438</v>
      </c>
      <c r="C19" s="25">
        <f>'[1]Vivants par sexe et age'!$D$40+'[1]Vivants par sexe et age'!$E$40</f>
        <v>846118</v>
      </c>
      <c r="D19" s="41">
        <f aca="true" t="shared" si="7" ref="D19:D29">B19/C19</f>
        <v>1.0263792993412266</v>
      </c>
      <c r="E19" s="25">
        <f>'[1]Vivants par sexe et age'!$D$41+'[1]Vivants par sexe et age'!$E$41</f>
        <v>592898</v>
      </c>
      <c r="F19" s="40">
        <f aca="true" t="shared" si="8" ref="F19:F29">E19/C19</f>
        <v>0.7007273217210839</v>
      </c>
      <c r="G19" s="40">
        <f>C50</f>
        <v>0.5</v>
      </c>
      <c r="H19" s="24">
        <f>SumStatJLR04072007!E15</f>
        <v>27814</v>
      </c>
      <c r="I19" s="24">
        <f>SumStatJLR04072007!F15</f>
        <v>16582</v>
      </c>
      <c r="J19" s="22">
        <f t="shared" si="6"/>
        <v>0.5961745883368088</v>
      </c>
      <c r="K19" s="40">
        <f>DemographieMorts!I139</f>
        <v>0.46616380843947913</v>
      </c>
      <c r="L19" s="24">
        <f t="shared" si="1"/>
        <v>31.223053138707126</v>
      </c>
      <c r="M19" s="42">
        <f t="shared" si="2"/>
        <v>36.69872354485675</v>
      </c>
      <c r="N19" s="51">
        <f t="shared" si="3"/>
        <v>39.36247610867592</v>
      </c>
      <c r="O19" s="51">
        <f t="shared" si="4"/>
        <v>34.372644759788855</v>
      </c>
    </row>
    <row r="20" spans="1:15" ht="18">
      <c r="A20" s="10">
        <v>1842</v>
      </c>
      <c r="B20" s="25">
        <f>'[1]Population de Paris'!$B9</f>
        <v>935261</v>
      </c>
      <c r="C20" s="46">
        <f>B20</f>
        <v>935261</v>
      </c>
      <c r="D20" s="41">
        <f t="shared" si="0"/>
        <v>1</v>
      </c>
      <c r="E20" s="46">
        <f>F20*C20</f>
        <v>667698.6083490005</v>
      </c>
      <c r="F20" s="47">
        <f>F19+(F$22-F$19)/3</f>
        <v>0.7139168727756214</v>
      </c>
      <c r="G20" s="47">
        <f>G19+(G$22-G$19)/3</f>
        <v>0.5006646052244966</v>
      </c>
      <c r="H20" s="24">
        <f>SumStatJLR04072007!E16</f>
        <v>28225</v>
      </c>
      <c r="I20" s="24">
        <f>SumStatJLR04072007!F16</f>
        <v>16936</v>
      </c>
      <c r="J20" s="22">
        <f t="shared" si="6"/>
        <v>0.6000354295837024</v>
      </c>
      <c r="K20" s="40">
        <f>DemographieMorts!I140</f>
        <v>0.47871073395861247</v>
      </c>
      <c r="L20" s="24">
        <f t="shared" si="1"/>
        <v>33.135907883082375</v>
      </c>
      <c r="M20" s="42">
        <f t="shared" si="2"/>
        <v>39.424811546350995</v>
      </c>
      <c r="N20" s="51">
        <f t="shared" si="3"/>
        <v>41.232849628582855</v>
      </c>
      <c r="O20" s="51">
        <f t="shared" si="4"/>
        <v>37.76445271344609</v>
      </c>
    </row>
    <row r="21" spans="1:15" ht="18">
      <c r="A21" s="10">
        <v>1847</v>
      </c>
      <c r="B21" s="25">
        <f>'[1]Population de Paris'!$B10</f>
        <v>1053897</v>
      </c>
      <c r="C21" s="46">
        <f>B21</f>
        <v>1053897</v>
      </c>
      <c r="D21" s="41">
        <f t="shared" si="0"/>
        <v>1</v>
      </c>
      <c r="E21" s="46">
        <f>F21*C21</f>
        <v>766295.278755333</v>
      </c>
      <c r="F21" s="47">
        <f>F20+(F$22-F$19)/3</f>
        <v>0.727106423830159</v>
      </c>
      <c r="G21" s="47">
        <f>G20+(G$22-G$19)/3</f>
        <v>0.5013292104489933</v>
      </c>
      <c r="H21" s="24">
        <f>SumStatJLR04072007!E17</f>
        <v>30582</v>
      </c>
      <c r="I21" s="24">
        <f>SumStatJLR04072007!F17</f>
        <v>17831</v>
      </c>
      <c r="J21" s="22">
        <f t="shared" si="6"/>
        <v>0.5830553920606893</v>
      </c>
      <c r="K21" s="40">
        <f>DemographieMorts!I141</f>
        <v>0.47802824939363675</v>
      </c>
      <c r="L21" s="24">
        <f t="shared" si="1"/>
        <v>34.461349813615854</v>
      </c>
      <c r="M21" s="42">
        <f t="shared" si="2"/>
        <v>42.97545167154579</v>
      </c>
      <c r="N21" s="51">
        <f t="shared" si="3"/>
        <v>45.0702427785677</v>
      </c>
      <c r="O21" s="51">
        <f t="shared" si="4"/>
        <v>41.05701580873947</v>
      </c>
    </row>
    <row r="22" spans="1:15" ht="18">
      <c r="A22" s="10">
        <v>1852</v>
      </c>
      <c r="B22" s="25">
        <f>'[1]Population de Paris'!$B11</f>
        <v>1053262</v>
      </c>
      <c r="C22" s="25">
        <f>'[1]Vivants par sexe et age'!$F$40+'[1]Vivants par sexe et age'!$G$40</f>
        <v>1061982</v>
      </c>
      <c r="D22" s="41">
        <f t="shared" si="7"/>
        <v>0.9917889380422644</v>
      </c>
      <c r="E22" s="25">
        <f>'[1]Vivants par sexe et age'!$F$41+'[1]Vivants par sexe et age'!$G$41</f>
        <v>786181</v>
      </c>
      <c r="F22" s="40">
        <f t="shared" si="8"/>
        <v>0.7402959748846967</v>
      </c>
      <c r="G22" s="40">
        <f aca="true" t="shared" si="9" ref="G22:G29">C53</f>
        <v>0.50199381567349</v>
      </c>
      <c r="H22" s="24">
        <f>SumStatJLR04072007!E18</f>
        <v>27566</v>
      </c>
      <c r="I22" s="24">
        <f>SumStatJLR04072007!F18</f>
        <v>16577</v>
      </c>
      <c r="J22" s="22">
        <f t="shared" si="6"/>
        <v>0.6013567438148444</v>
      </c>
      <c r="K22" s="40">
        <f>DemographieMorts!I142</f>
        <v>0.46358124839894116</v>
      </c>
      <c r="L22" s="24">
        <f t="shared" si="1"/>
        <v>38.20873539867953</v>
      </c>
      <c r="M22" s="42">
        <f t="shared" si="2"/>
        <v>47.03659402177748</v>
      </c>
      <c r="N22" s="51">
        <f t="shared" si="3"/>
        <v>50.934069034986614</v>
      </c>
      <c r="O22" s="51">
        <f t="shared" si="4"/>
        <v>43.668336803262314</v>
      </c>
    </row>
    <row r="23" spans="1:15" ht="18">
      <c r="A23" s="10">
        <v>1857</v>
      </c>
      <c r="B23" s="25">
        <f>'[1]Population de Paris'!$B12</f>
        <v>1174346</v>
      </c>
      <c r="C23" s="25">
        <f>'[1]Vivants par sexe et age'!$H$40+'[1]Vivants par sexe et age'!$I$40</f>
        <v>1174346</v>
      </c>
      <c r="D23" s="41">
        <f t="shared" si="7"/>
        <v>1</v>
      </c>
      <c r="E23" s="25">
        <f>'[1]Vivants par sexe et age'!$H$41+'[1]Vivants par sexe et age'!$I$41</f>
        <v>872903</v>
      </c>
      <c r="F23" s="40">
        <f t="shared" si="8"/>
        <v>0.7433098933363762</v>
      </c>
      <c r="G23" s="40">
        <f t="shared" si="9"/>
        <v>0.5012103292118368</v>
      </c>
      <c r="H23" s="24">
        <f>SumStatJLR04072007!E19</f>
        <v>32909</v>
      </c>
      <c r="I23" s="24">
        <f>SumStatJLR04072007!F19</f>
        <v>18906</v>
      </c>
      <c r="J23" s="22">
        <f t="shared" si="6"/>
        <v>0.5744932997052478</v>
      </c>
      <c r="K23" s="40">
        <f>DemographieMorts!I143</f>
        <v>0.4736920002960113</v>
      </c>
      <c r="L23" s="24">
        <f t="shared" si="1"/>
        <v>35.684645537694855</v>
      </c>
      <c r="M23" s="42">
        <f t="shared" si="2"/>
        <v>46.17068655453295</v>
      </c>
      <c r="N23" s="51">
        <f t="shared" si="3"/>
        <v>48.8528938497441</v>
      </c>
      <c r="O23" s="51">
        <f t="shared" si="4"/>
        <v>43.756624561191195</v>
      </c>
    </row>
    <row r="24" spans="1:15" ht="18">
      <c r="A24" s="10">
        <v>1862</v>
      </c>
      <c r="B24" s="25">
        <f>'[1]Population de Paris'!$B13</f>
        <v>1696741</v>
      </c>
      <c r="C24" s="25">
        <f>'[1]Vivants par sexe et age'!$J$40+'[1]Vivants par sexe et age'!$K$40</f>
        <v>1695336</v>
      </c>
      <c r="D24" s="41">
        <f t="shared" si="7"/>
        <v>1.0008287442725219</v>
      </c>
      <c r="E24" s="25">
        <f>'[1]Vivants par sexe et age'!$J$41+'[1]Vivants par sexe et age'!$K$41</f>
        <v>1239397</v>
      </c>
      <c r="F24" s="40">
        <f t="shared" si="8"/>
        <v>0.731062750982696</v>
      </c>
      <c r="G24" s="40">
        <f t="shared" si="9"/>
        <v>0.5086312134045831</v>
      </c>
      <c r="H24" s="24">
        <f>SumStatJLR04072007!E20</f>
        <v>42098</v>
      </c>
      <c r="I24" s="24">
        <f>SumStatJLR04072007!F20</f>
        <v>24531</v>
      </c>
      <c r="J24" s="22">
        <f t="shared" si="6"/>
        <v>0.582711767779942</v>
      </c>
      <c r="K24" s="40">
        <f>DemographieMorts!I144</f>
        <v>0.49372714486638536</v>
      </c>
      <c r="L24" s="24">
        <f t="shared" si="1"/>
        <v>40.30455128509668</v>
      </c>
      <c r="M24" s="42">
        <f t="shared" si="2"/>
        <v>50.56557593107214</v>
      </c>
      <c r="N24" s="51">
        <f t="shared" si="3"/>
        <v>52.0919915174667</v>
      </c>
      <c r="O24" s="51">
        <f t="shared" si="4"/>
        <v>49.0769857336948</v>
      </c>
    </row>
    <row r="25" spans="1:15" ht="18">
      <c r="A25" s="10">
        <v>1867</v>
      </c>
      <c r="B25" s="25">
        <f>'[1]Population de Paris'!$B14</f>
        <v>1825274</v>
      </c>
      <c r="C25" s="25">
        <f>'[1]Vivants par sexe et age'!$L$40+'[1]Vivants par sexe et age'!$M$40</f>
        <v>1798466</v>
      </c>
      <c r="D25" s="41">
        <f t="shared" si="7"/>
        <v>1.0149060365889597</v>
      </c>
      <c r="E25" s="25">
        <f>'[1]Vivants par sexe et age'!$L$41+'[1]Vivants par sexe et age'!$M$41</f>
        <v>1311550</v>
      </c>
      <c r="F25" s="40">
        <f t="shared" si="8"/>
        <v>0.7292603807911854</v>
      </c>
      <c r="G25" s="40">
        <f t="shared" si="9"/>
        <v>0.5000091494796234</v>
      </c>
      <c r="H25" s="24">
        <f>SumStatJLR04072007!E21</f>
        <v>44559</v>
      </c>
      <c r="I25" s="24">
        <f>SumStatJLR04072007!F21</f>
        <v>27988</v>
      </c>
      <c r="J25" s="22">
        <f t="shared" si="6"/>
        <v>0.6281110437846451</v>
      </c>
      <c r="K25" s="40">
        <f>DemographieMorts!I145</f>
        <v>0.499779918814496</v>
      </c>
      <c r="L25" s="24">
        <f t="shared" si="1"/>
        <v>40.963082654458134</v>
      </c>
      <c r="M25" s="42">
        <f t="shared" si="2"/>
        <v>47.559668868381095</v>
      </c>
      <c r="N25" s="51">
        <f t="shared" si="3"/>
        <v>47.58148273908201</v>
      </c>
      <c r="O25" s="51">
        <f t="shared" si="4"/>
        <v>47.53787419252142</v>
      </c>
    </row>
    <row r="26" spans="1:15" ht="18">
      <c r="A26" s="10">
        <v>1877</v>
      </c>
      <c r="B26" s="25">
        <f>'[1]Population de Paris'!$B16</f>
        <v>1988806</v>
      </c>
      <c r="C26" s="25">
        <f>'[1]Vivants par sexe et age'!$P$40+'[1]Vivants par sexe et age'!$Q$40</f>
        <v>1985969</v>
      </c>
      <c r="D26" s="41">
        <f t="shared" si="7"/>
        <v>1.0014285217946504</v>
      </c>
      <c r="E26" s="25">
        <f>'[1]Vivants par sexe et age'!$P$41+'[1]Vivants par sexe et age'!$Q$41</f>
        <v>1415631</v>
      </c>
      <c r="F26" s="40">
        <f t="shared" si="8"/>
        <v>0.712816262489495</v>
      </c>
      <c r="G26" s="40">
        <f t="shared" si="9"/>
        <v>0.49192268324160743</v>
      </c>
      <c r="H26" s="24">
        <f>SumStatJLR04072007!E22</f>
        <v>47503</v>
      </c>
      <c r="I26" s="24">
        <f>SumStatJLR04072007!F22</f>
        <v>28771</v>
      </c>
      <c r="J26" s="22">
        <f t="shared" si="6"/>
        <v>0.6056670105045997</v>
      </c>
      <c r="K26" s="40">
        <f>DemographieMorts!I146</f>
        <v>0.5140262252794497</v>
      </c>
      <c r="L26" s="24">
        <f t="shared" si="1"/>
        <v>41.86695577121445</v>
      </c>
      <c r="M26" s="42">
        <f t="shared" si="2"/>
        <v>49.273687384403836</v>
      </c>
      <c r="N26" s="51">
        <f t="shared" si="3"/>
        <v>47.15487910790282</v>
      </c>
      <c r="O26" s="51">
        <f t="shared" si="4"/>
        <v>51.51480218753688</v>
      </c>
    </row>
    <row r="27" spans="1:15" ht="18">
      <c r="A27" s="10">
        <v>1887</v>
      </c>
      <c r="B27" s="25">
        <f>'[1]Population de Paris'!$B18</f>
        <v>2260945</v>
      </c>
      <c r="C27" s="25">
        <f>'[1]Vivants par sexe et age'!$T$40+'[1]Vivants par sexe et age'!$U$40</f>
        <v>2259868</v>
      </c>
      <c r="D27" s="41">
        <f t="shared" si="7"/>
        <v>1.0004765765080084</v>
      </c>
      <c r="E27" s="25">
        <f>'[1]Vivants par sexe et age'!$T$41+'[1]Vivants par sexe et age'!$U$41</f>
        <v>1647008</v>
      </c>
      <c r="F27" s="40">
        <f t="shared" si="8"/>
        <v>0.7288071692682936</v>
      </c>
      <c r="G27" s="40">
        <f t="shared" si="9"/>
        <v>0.4861123928966951</v>
      </c>
      <c r="H27" s="24">
        <f>SumStatJLR04072007!E23</f>
        <v>52652</v>
      </c>
      <c r="I27" s="24">
        <f>SumStatJLR04072007!F23</f>
        <v>34226</v>
      </c>
      <c r="J27" s="22">
        <f t="shared" si="6"/>
        <v>0.6500417837878903</v>
      </c>
      <c r="K27" s="40">
        <f>DemographieMorts!I147</f>
        <v>0.5356869132017628</v>
      </c>
      <c r="L27" s="24">
        <f t="shared" si="1"/>
        <v>42.94129377801413</v>
      </c>
      <c r="M27" s="42">
        <f t="shared" si="2"/>
        <v>48.1444786221382</v>
      </c>
      <c r="N27" s="51">
        <f t="shared" si="3"/>
        <v>43.68900402641827</v>
      </c>
      <c r="O27" s="51">
        <f t="shared" si="4"/>
        <v>53.284845113826655</v>
      </c>
    </row>
    <row r="28" spans="1:15" ht="18">
      <c r="A28" s="10">
        <v>1902</v>
      </c>
      <c r="B28" s="25">
        <f>'[1]Population de Paris'!$B21</f>
        <v>2714068</v>
      </c>
      <c r="C28" s="25">
        <f>'[1]Vivants par sexe et age'!$Z$40+'[1]Vivants par sexe et age'!$AA$40</f>
        <v>2647059</v>
      </c>
      <c r="D28" s="41">
        <f t="shared" si="7"/>
        <v>1.0253145094234772</v>
      </c>
      <c r="E28" s="25">
        <f>'[1]Vivants par sexe et age'!$Z$41+'[1]Vivants par sexe et age'!$AA$41</f>
        <v>1929894</v>
      </c>
      <c r="F28" s="40">
        <f t="shared" si="8"/>
        <v>0.7290710180619321</v>
      </c>
      <c r="G28" s="40">
        <f t="shared" si="9"/>
        <v>0.4647348507223713</v>
      </c>
      <c r="H28" s="24">
        <f>SumStatJLR04072007!E24</f>
        <v>48969</v>
      </c>
      <c r="I28" s="24">
        <f>SumStatJLR04072007!F24</f>
        <v>36265</v>
      </c>
      <c r="J28" s="22">
        <f t="shared" si="6"/>
        <v>0.740570565051359</v>
      </c>
      <c r="K28" s="40">
        <f>DemographieMorts!I148</f>
        <v>0.512549838617809</v>
      </c>
      <c r="L28" s="24">
        <f t="shared" si="1"/>
        <v>55.42420715146317</v>
      </c>
      <c r="M28" s="42">
        <f t="shared" si="2"/>
        <v>54.56358251342374</v>
      </c>
      <c r="N28" s="51">
        <f t="shared" si="3"/>
        <v>49.47342963298066</v>
      </c>
      <c r="O28" s="51">
        <f t="shared" si="4"/>
        <v>59.9158364341389</v>
      </c>
    </row>
    <row r="29" spans="1:15" ht="18">
      <c r="A29" s="10">
        <v>1912</v>
      </c>
      <c r="B29" s="25">
        <f>'[1]Population de Paris'!$B23</f>
        <v>2888110</v>
      </c>
      <c r="C29" s="25">
        <f>'[1]Vivants par sexe et age'!$AD$40+'[1]Vivants par sexe et age'!$AE$40</f>
        <v>2837948</v>
      </c>
      <c r="D29" s="41">
        <f t="shared" si="7"/>
        <v>1.0176754471893072</v>
      </c>
      <c r="E29" s="25">
        <f>'[1]Vivants par sexe et age'!$AD$41+'[1]Vivants par sexe et age'!$AE$41</f>
        <v>2117406</v>
      </c>
      <c r="F29" s="40">
        <f t="shared" si="8"/>
        <v>0.7461045797879313</v>
      </c>
      <c r="G29" s="40">
        <f t="shared" si="9"/>
        <v>0.46263352422728565</v>
      </c>
      <c r="H29" s="24">
        <f>SumStatJLR04072007!E25</f>
        <v>47058</v>
      </c>
      <c r="I29" s="24">
        <f>SumStatJLR04072007!F25</f>
        <v>36680</v>
      </c>
      <c r="J29" s="22">
        <f t="shared" si="6"/>
        <v>0.7794636406137108</v>
      </c>
      <c r="K29" s="40">
        <f>DemographieMorts!I149</f>
        <v>0.5146453560159144</v>
      </c>
      <c r="L29" s="24">
        <f t="shared" si="1"/>
        <v>61.37341153470186</v>
      </c>
      <c r="M29" s="42">
        <f t="shared" si="2"/>
        <v>58.746785657887735</v>
      </c>
      <c r="N29" s="51">
        <f t="shared" si="3"/>
        <v>52.80963321292096</v>
      </c>
      <c r="O29" s="51">
        <f t="shared" si="4"/>
        <v>65.0422398615996</v>
      </c>
    </row>
    <row r="30" spans="1:13" ht="18">
      <c r="A30" s="10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ht="15">
      <c r="A31" s="15" t="s">
        <v>62</v>
      </c>
    </row>
    <row r="32" ht="15">
      <c r="A32" s="15" t="s">
        <v>63</v>
      </c>
    </row>
    <row r="33" ht="15">
      <c r="A33" s="15" t="s">
        <v>67</v>
      </c>
    </row>
    <row r="34" ht="15">
      <c r="A34" s="15"/>
    </row>
    <row r="35" ht="15.75">
      <c r="A35" s="16" t="s">
        <v>99</v>
      </c>
    </row>
    <row r="36" ht="15.75">
      <c r="A36" s="16" t="s">
        <v>71</v>
      </c>
    </row>
    <row r="37" ht="15.75">
      <c r="A37" s="16" t="s">
        <v>108</v>
      </c>
    </row>
    <row r="39" ht="15.75">
      <c r="A39" s="43" t="s">
        <v>64</v>
      </c>
    </row>
    <row r="41" ht="15">
      <c r="A41" s="15" t="s">
        <v>69</v>
      </c>
    </row>
    <row r="43" spans="1:10" ht="15.75">
      <c r="A43" s="27" t="s">
        <v>65</v>
      </c>
      <c r="B43" s="27" t="s">
        <v>72</v>
      </c>
      <c r="C43" s="27" t="s">
        <v>46</v>
      </c>
      <c r="D43" s="26">
        <v>20</v>
      </c>
      <c r="E43" s="26">
        <v>30</v>
      </c>
      <c r="F43" s="26">
        <v>40</v>
      </c>
      <c r="G43" s="26">
        <v>50</v>
      </c>
      <c r="H43" s="26">
        <v>60</v>
      </c>
      <c r="I43" s="26">
        <v>70</v>
      </c>
      <c r="J43" s="26" t="s">
        <v>33</v>
      </c>
    </row>
    <row r="44" spans="1:11" ht="18">
      <c r="A44" s="10">
        <v>1807</v>
      </c>
      <c r="B44" s="10"/>
      <c r="C44" s="10"/>
      <c r="D44" s="22"/>
      <c r="E44" s="22"/>
      <c r="F44" s="22"/>
      <c r="G44" s="22"/>
      <c r="H44" s="22"/>
      <c r="I44" s="22"/>
      <c r="J44" s="22"/>
      <c r="K44" s="22"/>
    </row>
    <row r="45" spans="1:11" ht="18">
      <c r="A45" s="10">
        <v>1812</v>
      </c>
      <c r="B45" s="10"/>
      <c r="C45" s="10"/>
      <c r="D45" s="22"/>
      <c r="E45" s="22"/>
      <c r="F45" s="22"/>
      <c r="G45" s="22"/>
      <c r="H45" s="22"/>
      <c r="I45" s="22"/>
      <c r="J45" s="22"/>
      <c r="K45" s="22"/>
    </row>
    <row r="46" spans="1:10" ht="18">
      <c r="A46" s="10">
        <v>1817</v>
      </c>
      <c r="B46" s="44">
        <f>'[1]Vivants par sexe et age'!B$41</f>
        <v>206171</v>
      </c>
      <c r="C46" s="45">
        <f>B46/(B46+B65)</f>
        <v>0.4555802062110813</v>
      </c>
      <c r="D46" s="22">
        <f>'[1]Vivants par sexe et age'!$B$42/'[1]Vivants par sexe et age'!$B$41</f>
        <v>0.2599832178143386</v>
      </c>
      <c r="E46" s="22">
        <f>'[1]Vivants par sexe et age'!B43/'[1]Vivants par sexe et age'!B$41</f>
        <v>0.23283099951011538</v>
      </c>
      <c r="F46" s="22">
        <f>'[1]Vivants par sexe et age'!B44/'[1]Vivants par sexe et age'!B$41</f>
        <v>0.18708741772606235</v>
      </c>
      <c r="G46" s="22">
        <f>'[1]Vivants par sexe et age'!B45/'[1]Vivants par sexe et age'!B$41</f>
        <v>0.16904414296870074</v>
      </c>
      <c r="H46" s="22">
        <f>'[1]Vivants par sexe et age'!B46/'[1]Vivants par sexe et age'!B$41</f>
        <v>0.11176644629943105</v>
      </c>
      <c r="I46" s="22">
        <f>'[1]Vivants par sexe et age'!B47/'[1]Vivants par sexe et age'!B$41</f>
        <v>0.03403485456247484</v>
      </c>
      <c r="J46" s="22">
        <f>'[1]Vivants par sexe et age'!B48/'[1]Vivants par sexe et age'!B$41</f>
        <v>0.005252921118877049</v>
      </c>
    </row>
    <row r="47" spans="1:3" ht="18">
      <c r="A47" s="10">
        <v>1822</v>
      </c>
      <c r="B47" s="44"/>
      <c r="C47" s="44"/>
    </row>
    <row r="48" spans="1:3" ht="18">
      <c r="A48" s="10">
        <v>1827</v>
      </c>
      <c r="B48" s="44"/>
      <c r="C48" s="44"/>
    </row>
    <row r="49" spans="1:10" ht="18">
      <c r="A49" s="10">
        <v>1832</v>
      </c>
      <c r="B49" s="44"/>
      <c r="C49" s="45"/>
      <c r="D49" s="22"/>
      <c r="E49" s="22"/>
      <c r="F49" s="22"/>
      <c r="G49" s="22"/>
      <c r="H49" s="22"/>
      <c r="I49" s="22"/>
      <c r="J49" s="22"/>
    </row>
    <row r="50" spans="1:10" ht="18">
      <c r="A50" s="10">
        <v>1837</v>
      </c>
      <c r="B50" s="44">
        <f>'[1]Vivants par sexe et age'!$D$41</f>
        <v>298225</v>
      </c>
      <c r="C50" s="45">
        <f aca="true" t="shared" si="10" ref="C50:C60">B50/(B50+B69)</f>
        <v>0.5</v>
      </c>
      <c r="D50" s="22">
        <f>'[1]Vivants par sexe et age'!D42/'[1]Vivants par sexe et age'!D$41</f>
        <v>0.3019431637186688</v>
      </c>
      <c r="E50" s="22">
        <f>'[1]Vivants par sexe et age'!D43/'[1]Vivants par sexe et age'!D$41</f>
        <v>0.3072545896554615</v>
      </c>
      <c r="F50" s="22">
        <f>'[1]Vivants par sexe et age'!D44/'[1]Vivants par sexe et age'!D$41</f>
        <v>0.18339173442870316</v>
      </c>
      <c r="G50" s="22">
        <f>'[1]Vivants par sexe et age'!D45/'[1]Vivants par sexe et age'!D$41</f>
        <v>0.11079554027998995</v>
      </c>
      <c r="H50" s="22">
        <f>'[1]Vivants par sexe et age'!D46/'[1]Vivants par sexe et age'!D$41</f>
        <v>0.062375723027915164</v>
      </c>
      <c r="I50" s="22">
        <f>'[1]Vivants par sexe et age'!D47/'[1]Vivants par sexe et age'!D$41</f>
        <v>0.027941990108139827</v>
      </c>
      <c r="J50" s="22">
        <f>'[1]Vivants par sexe et age'!D48/'[1]Vivants par sexe et age'!D$41</f>
        <v>0.006297258781121636</v>
      </c>
    </row>
    <row r="51" spans="1:10" ht="18">
      <c r="A51" s="10">
        <v>1842</v>
      </c>
      <c r="B51" s="44"/>
      <c r="C51" s="45"/>
      <c r="D51" s="22"/>
      <c r="E51" s="22"/>
      <c r="F51" s="22"/>
      <c r="G51" s="22"/>
      <c r="H51" s="22"/>
      <c r="I51" s="22"/>
      <c r="J51" s="22"/>
    </row>
    <row r="52" spans="1:3" ht="18">
      <c r="A52" s="10">
        <v>1847</v>
      </c>
      <c r="B52" s="44"/>
      <c r="C52" s="44"/>
    </row>
    <row r="53" spans="1:11" ht="18">
      <c r="A53" s="10">
        <v>1852</v>
      </c>
      <c r="B53" s="44">
        <f>'[1]Vivants par sexe et age'!F$41</f>
        <v>394658</v>
      </c>
      <c r="C53" s="45">
        <f t="shared" si="10"/>
        <v>0.50199381567349</v>
      </c>
      <c r="D53" s="22">
        <f>'[1]Vivants par sexe et age'!F42/'[1]Vivants par sexe et age'!F$41</f>
        <v>0.3210957335211753</v>
      </c>
      <c r="E53" s="22">
        <f>'[1]Vivants par sexe et age'!F43/'[1]Vivants par sexe et age'!F$41</f>
        <v>0.2692483111960229</v>
      </c>
      <c r="F53" s="22">
        <f>'[1]Vivants par sexe et age'!F44/'[1]Vivants par sexe et age'!F$41</f>
        <v>0.19724419624079584</v>
      </c>
      <c r="G53" s="22">
        <f>'[1]Vivants par sexe et age'!F45/'[1]Vivants par sexe et age'!F$41</f>
        <v>0.12915739703743495</v>
      </c>
      <c r="H53" s="22">
        <f>'[1]Vivants par sexe et age'!F46/'[1]Vivants par sexe et age'!F$41</f>
        <v>0.05840753259784421</v>
      </c>
      <c r="I53" s="22">
        <f>'[1]Vivants par sexe et age'!F47/'[1]Vivants par sexe et age'!F$41</f>
        <v>0.020888972224052216</v>
      </c>
      <c r="J53" s="22">
        <f>'[1]Vivants par sexe et age'!F48/'[1]Vivants par sexe et age'!F$41</f>
        <v>0.00395785718267462</v>
      </c>
      <c r="K53" s="22"/>
    </row>
    <row r="54" spans="1:10" ht="18">
      <c r="A54" s="10">
        <v>1857</v>
      </c>
      <c r="B54" s="44">
        <f>'[1]Vivants par sexe et age'!H$41</f>
        <v>437508</v>
      </c>
      <c r="C54" s="45">
        <f t="shared" si="10"/>
        <v>0.5012103292118368</v>
      </c>
      <c r="D54" s="22">
        <f>'[1]Vivants par sexe et age'!H42/'[1]Vivants par sexe et age'!H$41</f>
        <v>0.3048287117035574</v>
      </c>
      <c r="E54" s="22">
        <f>'[1]Vivants par sexe et age'!H43/'[1]Vivants par sexe et age'!H$41</f>
        <v>0.28800159082805343</v>
      </c>
      <c r="F54" s="22">
        <f>'[1]Vivants par sexe et age'!H44/'[1]Vivants par sexe et age'!H$41</f>
        <v>0.19709125318851312</v>
      </c>
      <c r="G54" s="22">
        <f>'[1]Vivants par sexe et age'!H45/'[1]Vivants par sexe et age'!H$41</f>
        <v>0.1298376258262706</v>
      </c>
      <c r="H54" s="22">
        <f>'[1]Vivants par sexe et age'!H46/'[1]Vivants par sexe et age'!H$41</f>
        <v>0.056236685957742484</v>
      </c>
      <c r="I54" s="22">
        <f>'[1]Vivants par sexe et age'!H47/'[1]Vivants par sexe et age'!H$41</f>
        <v>0.020479625515419146</v>
      </c>
      <c r="J54" s="22">
        <f>'[1]Vivants par sexe et age'!H48/'[1]Vivants par sexe et age'!H$41</f>
        <v>0.0035245069804437862</v>
      </c>
    </row>
    <row r="55" spans="1:10" ht="18">
      <c r="A55" s="10">
        <v>1862</v>
      </c>
      <c r="B55" s="44">
        <f>'[1]Vivants par sexe et age'!J$41</f>
        <v>630396</v>
      </c>
      <c r="C55" s="45">
        <f t="shared" si="10"/>
        <v>0.5086312134045831</v>
      </c>
      <c r="D55" s="22">
        <f>'[1]Vivants par sexe et age'!J42/'[1]Vivants par sexe et age'!J$41</f>
        <v>0.29341715366214255</v>
      </c>
      <c r="E55" s="22">
        <f>'[1]Vivants par sexe et age'!J43/'[1]Vivants par sexe et age'!J$41</f>
        <v>0.28957353790315926</v>
      </c>
      <c r="F55" s="22">
        <f>'[1]Vivants par sexe et age'!J44/'[1]Vivants par sexe et age'!J$41</f>
        <v>0.2038083997994911</v>
      </c>
      <c r="G55" s="22">
        <f>'[1]Vivants par sexe et age'!J45/'[1]Vivants par sexe et age'!J$41</f>
        <v>0.12237228662618417</v>
      </c>
      <c r="H55" s="22">
        <f>'[1]Vivants par sexe et age'!J46/'[1]Vivants par sexe et age'!J$41</f>
        <v>0.06732910741819428</v>
      </c>
      <c r="I55" s="22">
        <f>'[1]Vivants par sexe et age'!J47/'[1]Vivants par sexe et age'!J$41</f>
        <v>0.019954124074391334</v>
      </c>
      <c r="J55" s="22">
        <f>'[1]Vivants par sexe et age'!J48/'[1]Vivants par sexe et age'!J$41</f>
        <v>0.003545390516437287</v>
      </c>
    </row>
    <row r="56" spans="1:10" ht="18">
      <c r="A56" s="10">
        <v>1867</v>
      </c>
      <c r="B56" s="44">
        <f>'[1]Vivants par sexe et age'!L$41</f>
        <v>655787</v>
      </c>
      <c r="C56" s="45">
        <f t="shared" si="10"/>
        <v>0.5000091494796234</v>
      </c>
      <c r="D56" s="22">
        <f>'[1]Vivants par sexe et age'!L42/'[1]Vivants par sexe et age'!L$41</f>
        <v>0.2883603975071174</v>
      </c>
      <c r="E56" s="22">
        <f>'[1]Vivants par sexe et age'!L43/'[1]Vivants par sexe et age'!L$41</f>
        <v>0.2816021055617144</v>
      </c>
      <c r="F56" s="22">
        <f>'[1]Vivants par sexe et age'!L44/'[1]Vivants par sexe et age'!L$41</f>
        <v>0.21106243338157055</v>
      </c>
      <c r="G56" s="22">
        <f>'[1]Vivants par sexe et age'!L45/'[1]Vivants par sexe et age'!L$41</f>
        <v>0.12523578539983257</v>
      </c>
      <c r="H56" s="22">
        <f>'[1]Vivants par sexe et age'!L46/'[1]Vivants par sexe et age'!L$41</f>
        <v>0.06789552095421227</v>
      </c>
      <c r="I56" s="22">
        <f>'[1]Vivants par sexe et age'!L47/'[1]Vivants par sexe et age'!L$41</f>
        <v>0.022025444237229467</v>
      </c>
      <c r="J56" s="22">
        <f>'[1]Vivants par sexe et age'!L48/'[1]Vivants par sexe et age'!L$41</f>
        <v>0.003818312958323358</v>
      </c>
    </row>
    <row r="57" spans="1:10" ht="18">
      <c r="A57" s="10">
        <v>1877</v>
      </c>
      <c r="B57" s="44">
        <f>'[1]Vivants par sexe et age'!P$41</f>
        <v>696381</v>
      </c>
      <c r="C57" s="45">
        <f t="shared" si="10"/>
        <v>0.49192268324160743</v>
      </c>
      <c r="D57" s="22">
        <f>'[1]Vivants par sexe et age'!P42/'[1]Vivants par sexe et age'!P$41</f>
        <v>0.29448103839708434</v>
      </c>
      <c r="E57" s="22">
        <f>'[1]Vivants par sexe et age'!P43/'[1]Vivants par sexe et age'!P$41</f>
        <v>0.267658077977429</v>
      </c>
      <c r="F57" s="22">
        <f>'[1]Vivants par sexe et age'!P44/'[1]Vivants par sexe et age'!P$41</f>
        <v>0.2152657812318257</v>
      </c>
      <c r="G57" s="22">
        <f>'[1]Vivants par sexe et age'!P45/'[1]Vivants par sexe et age'!P$41</f>
        <v>0.13423111773583712</v>
      </c>
      <c r="H57" s="22">
        <f>'[1]Vivants par sexe et age'!P46/'[1]Vivants par sexe et age'!P$41</f>
        <v>0.06271997656455303</v>
      </c>
      <c r="I57" s="22">
        <f>'[1]Vivants par sexe et age'!P47/'[1]Vivants par sexe et age'!P$41</f>
        <v>0.02166630048780768</v>
      </c>
      <c r="J57" s="22">
        <f>'[1]Vivants par sexe et age'!P48/'[1]Vivants par sexe et age'!P$41</f>
        <v>0.003977707605463101</v>
      </c>
    </row>
    <row r="58" spans="1:10" ht="18">
      <c r="A58" s="10">
        <v>1887</v>
      </c>
      <c r="B58" s="44">
        <f>'[1]Vivants par sexe et age'!T$41</f>
        <v>800631</v>
      </c>
      <c r="C58" s="45">
        <f t="shared" si="10"/>
        <v>0.4861123928966951</v>
      </c>
      <c r="D58" s="22">
        <f>'[1]Vivants par sexe et age'!T42/'[1]Vivants par sexe et age'!T$41</f>
        <v>0.27899868978343334</v>
      </c>
      <c r="E58" s="22">
        <f>'[1]Vivants par sexe et age'!T43/'[1]Vivants par sexe et age'!T$41</f>
        <v>0.2708688521928329</v>
      </c>
      <c r="F58" s="22">
        <f>'[1]Vivants par sexe et age'!T44/'[1]Vivants par sexe et age'!T$41</f>
        <v>0.20792974541330525</v>
      </c>
      <c r="G58" s="22">
        <f>'[1]Vivants par sexe et age'!T45/'[1]Vivants par sexe et age'!T$41</f>
        <v>0.1402019157389609</v>
      </c>
      <c r="H58" s="22">
        <f>'[1]Vivants par sexe et age'!T46/'[1]Vivants par sexe et age'!T$41</f>
        <v>0.072417880396837</v>
      </c>
      <c r="I58" s="22">
        <f>'[1]Vivants par sexe et age'!T47/'[1]Vivants par sexe et age'!T$41</f>
        <v>0.02529754656015068</v>
      </c>
      <c r="J58" s="22">
        <f>'[1]Vivants par sexe et age'!T48/'[1]Vivants par sexe et age'!T$41</f>
        <v>0.004285369914479954</v>
      </c>
    </row>
    <row r="59" spans="1:10" ht="18">
      <c r="A59" s="10">
        <v>1902</v>
      </c>
      <c r="B59" s="44">
        <f>'[1]Vivants par sexe et age'!Z$41</f>
        <v>896889</v>
      </c>
      <c r="C59" s="45">
        <f t="shared" si="10"/>
        <v>0.4647348507223713</v>
      </c>
      <c r="D59" s="22">
        <f>'[1]Vivants par sexe et age'!Z42/'[1]Vivants par sexe et age'!Z$41</f>
        <v>0.29124451297763715</v>
      </c>
      <c r="E59" s="22">
        <f>'[1]Vivants par sexe et age'!Z43/'[1]Vivants par sexe et age'!Z$41</f>
        <v>0.2765091332372233</v>
      </c>
      <c r="F59" s="22">
        <f>'[1]Vivants par sexe et age'!Z44/'[1]Vivants par sexe et age'!Z$41</f>
        <v>0.20984536548000923</v>
      </c>
      <c r="G59" s="22">
        <f>'[1]Vivants par sexe et age'!Z45/'[1]Vivants par sexe et age'!Z$41</f>
        <v>0.12718519237051631</v>
      </c>
      <c r="H59" s="22">
        <f>'[1]Vivants par sexe et age'!Z46/'[1]Vivants par sexe et age'!Z$41</f>
        <v>0.06785120566759097</v>
      </c>
      <c r="I59" s="22">
        <f>'[1]Vivants par sexe et age'!Z47/'[1]Vivants par sexe et age'!Z$41</f>
        <v>0.0236495263070458</v>
      </c>
      <c r="J59" s="22">
        <f>'[1]Vivants par sexe et age'!Z48/'[1]Vivants par sexe et age'!Z$41</f>
        <v>0.00371506395997721</v>
      </c>
    </row>
    <row r="60" spans="1:10" ht="18">
      <c r="A60" s="10">
        <v>1912</v>
      </c>
      <c r="B60" s="44">
        <f>'[1]Vivants par sexe et age'!AD$41</f>
        <v>979583</v>
      </c>
      <c r="C60" s="45">
        <f t="shared" si="10"/>
        <v>0.46263352422728565</v>
      </c>
      <c r="D60" s="22">
        <f>'[1]Vivants par sexe et age'!AD42/'[1]Vivants par sexe et age'!AD$41</f>
        <v>0.2972591398584908</v>
      </c>
      <c r="E60" s="22">
        <f>'[1]Vivants par sexe et age'!AD43/'[1]Vivants par sexe et age'!AD$41</f>
        <v>0.28321030479295783</v>
      </c>
      <c r="F60" s="22">
        <f>'[1]Vivants par sexe et age'!AD44/'[1]Vivants par sexe et age'!AD$41</f>
        <v>0.20224524108727898</v>
      </c>
      <c r="G60" s="22">
        <f>'[1]Vivants par sexe et age'!AD45/'[1]Vivants par sexe et age'!AD$41</f>
        <v>0.1286016600941421</v>
      </c>
      <c r="H60" s="22">
        <f>'[1]Vivants par sexe et age'!AD46/'[1]Vivants par sexe et age'!AD$41</f>
        <v>0.061373053636088006</v>
      </c>
      <c r="I60" s="22">
        <f>'[1]Vivants par sexe et age'!AD47/'[1]Vivants par sexe et age'!AD$41</f>
        <v>0.022953644561001976</v>
      </c>
      <c r="J60" s="22">
        <f>'[1]Vivants par sexe et age'!AD48/'[1]Vivants par sexe et age'!AD$41</f>
        <v>0.004356955970040313</v>
      </c>
    </row>
    <row r="62" spans="1:10" ht="15.75">
      <c r="A62" s="27" t="s">
        <v>68</v>
      </c>
      <c r="B62" s="27" t="s">
        <v>66</v>
      </c>
      <c r="C62" s="27" t="s">
        <v>70</v>
      </c>
      <c r="D62" s="26">
        <v>20</v>
      </c>
      <c r="E62" s="26">
        <v>30</v>
      </c>
      <c r="F62" s="26">
        <v>40</v>
      </c>
      <c r="G62" s="26">
        <v>50</v>
      </c>
      <c r="H62" s="26">
        <v>60</v>
      </c>
      <c r="I62" s="26">
        <v>70</v>
      </c>
      <c r="J62" s="26" t="s">
        <v>33</v>
      </c>
    </row>
    <row r="63" spans="1:11" ht="18">
      <c r="A63" s="10">
        <v>1807</v>
      </c>
      <c r="B63" s="10"/>
      <c r="C63" s="10"/>
      <c r="D63" s="22"/>
      <c r="E63" s="22"/>
      <c r="F63" s="22"/>
      <c r="G63" s="22"/>
      <c r="H63" s="22"/>
      <c r="I63" s="22"/>
      <c r="J63" s="22"/>
      <c r="K63" s="22"/>
    </row>
    <row r="64" spans="1:11" ht="18">
      <c r="A64" s="10">
        <v>1812</v>
      </c>
      <c r="B64" s="10"/>
      <c r="C64" s="10"/>
      <c r="D64" s="22"/>
      <c r="E64" s="22"/>
      <c r="F64" s="22"/>
      <c r="G64" s="22"/>
      <c r="H64" s="22"/>
      <c r="I64" s="22"/>
      <c r="J64" s="22"/>
      <c r="K64" s="22"/>
    </row>
    <row r="65" spans="1:11" ht="18">
      <c r="A65" s="10">
        <v>1817</v>
      </c>
      <c r="B65" s="44">
        <f>'[1]Vivants par sexe et age'!C$41</f>
        <v>246375</v>
      </c>
      <c r="C65" s="45">
        <f>B65/(B46+B65)</f>
        <v>0.5444197937889187</v>
      </c>
      <c r="D65" s="22">
        <f>'[1]Vivants par sexe et age'!C$42/'[1]Vivants par sexe et age'!C$41</f>
        <v>0.29504616945712836</v>
      </c>
      <c r="E65" s="22">
        <f>'[1]Vivants par sexe et age'!C$43/'[1]Vivants par sexe et age'!C$41</f>
        <v>0.23602232369355658</v>
      </c>
      <c r="F65" s="22">
        <f>'[1]Vivants par sexe et age'!C$44/'[1]Vivants par sexe et age'!C$41</f>
        <v>0.19247894469812277</v>
      </c>
      <c r="G65" s="22">
        <f>'[1]Vivants par sexe et age'!C$45/'[1]Vivants par sexe et age'!C$41</f>
        <v>0.14034703196347031</v>
      </c>
      <c r="H65" s="22">
        <f>'[1]Vivants par sexe et age'!C$46/'[1]Vivants par sexe et age'!C$41</f>
        <v>0.09370674784373415</v>
      </c>
      <c r="I65" s="22">
        <f>'[1]Vivants par sexe et age'!C$47/'[1]Vivants par sexe et age'!C$41</f>
        <v>0.0354337899543379</v>
      </c>
      <c r="J65" s="22">
        <f>'[1]Vivants par sexe et age'!C$48/'[1]Vivants par sexe et age'!C$41</f>
        <v>0.006964992389649924</v>
      </c>
      <c r="K65" s="22"/>
    </row>
    <row r="66" spans="1:11" ht="18">
      <c r="A66" s="10">
        <v>1822</v>
      </c>
      <c r="B66" s="44"/>
      <c r="C66" s="44"/>
      <c r="E66" s="22"/>
      <c r="F66" s="22"/>
      <c r="G66" s="22"/>
      <c r="H66" s="22"/>
      <c r="I66" s="22"/>
      <c r="J66" s="22"/>
      <c r="K66" s="22"/>
    </row>
    <row r="67" spans="1:11" ht="18">
      <c r="A67" s="10">
        <v>1827</v>
      </c>
      <c r="B67" s="44"/>
      <c r="C67" s="44"/>
      <c r="E67" s="22"/>
      <c r="F67" s="22"/>
      <c r="G67" s="22"/>
      <c r="H67" s="22"/>
      <c r="I67" s="22"/>
      <c r="J67" s="22"/>
      <c r="K67" s="22"/>
    </row>
    <row r="68" spans="1:11" ht="18">
      <c r="A68" s="10">
        <v>1832</v>
      </c>
      <c r="B68" s="44"/>
      <c r="C68" s="45"/>
      <c r="D68" s="22"/>
      <c r="E68" s="22"/>
      <c r="F68" s="22"/>
      <c r="G68" s="22"/>
      <c r="H68" s="22"/>
      <c r="I68" s="22"/>
      <c r="J68" s="22"/>
      <c r="K68" s="22"/>
    </row>
    <row r="69" spans="1:11" ht="18">
      <c r="A69" s="10">
        <v>1837</v>
      </c>
      <c r="B69" s="44">
        <f>'[1]Vivants par sexe et age'!$D$41</f>
        <v>298225</v>
      </c>
      <c r="C69" s="45">
        <f aca="true" t="shared" si="11" ref="C69:C79">B69/(B50+B69)</f>
        <v>0.5</v>
      </c>
      <c r="D69" s="22">
        <f>'[1]Vivants par sexe et age'!E$42/'[1]Vivants par sexe et age'!E$41</f>
        <v>0.2884417642607229</v>
      </c>
      <c r="E69" s="22">
        <f>'[1]Vivants par sexe et age'!E$43/'[1]Vivants par sexe et age'!E$41</f>
        <v>0.27791144760463293</v>
      </c>
      <c r="F69" s="22">
        <f>'[1]Vivants par sexe et age'!E$44/'[1]Vivants par sexe et age'!E$41</f>
        <v>0.19139860116128726</v>
      </c>
      <c r="G69" s="22">
        <f>'[1]Vivants par sexe et age'!E$45/'[1]Vivants par sexe et age'!E$41</f>
        <v>0.11693979428043967</v>
      </c>
      <c r="H69" s="22">
        <f>'[1]Vivants par sexe et age'!E$46/'[1]Vivants par sexe et age'!E$41</f>
        <v>0.08126295928028696</v>
      </c>
      <c r="I69" s="22">
        <f>'[1]Vivants par sexe et age'!E$47/'[1]Vivants par sexe et age'!E$41</f>
        <v>0.03548000665144075</v>
      </c>
      <c r="J69" s="22">
        <f>'[1]Vivants par sexe et age'!E$48/'[1]Vivants par sexe et age'!E$41</f>
        <v>0.008565426761189522</v>
      </c>
      <c r="K69" s="22"/>
    </row>
    <row r="70" spans="1:11" ht="18">
      <c r="A70" s="10">
        <v>1842</v>
      </c>
      <c r="B70" s="44"/>
      <c r="C70" s="45"/>
      <c r="D70" s="22"/>
      <c r="E70" s="22"/>
      <c r="F70" s="22"/>
      <c r="G70" s="22"/>
      <c r="H70" s="22"/>
      <c r="I70" s="22"/>
      <c r="J70" s="22"/>
      <c r="K70" s="22"/>
    </row>
    <row r="71" spans="1:11" ht="18">
      <c r="A71" s="10">
        <v>1847</v>
      </c>
      <c r="B71" s="44"/>
      <c r="C71" s="44"/>
      <c r="E71" s="22"/>
      <c r="F71" s="22"/>
      <c r="G71" s="22"/>
      <c r="H71" s="22"/>
      <c r="I71" s="22"/>
      <c r="J71" s="22"/>
      <c r="K71" s="22"/>
    </row>
    <row r="72" spans="1:11" ht="18">
      <c r="A72" s="10">
        <v>1852</v>
      </c>
      <c r="B72" s="44">
        <f>'[1]Vivants par sexe et age'!G$41</f>
        <v>391523</v>
      </c>
      <c r="C72" s="45">
        <f t="shared" si="11"/>
        <v>0.49800618432651006</v>
      </c>
      <c r="D72" s="22">
        <f>'[1]Vivants par sexe et age'!G$42/'[1]Vivants par sexe et age'!G$41</f>
        <v>0.29398528311235866</v>
      </c>
      <c r="E72" s="22">
        <f>'[1]Vivants par sexe et age'!G$43/'[1]Vivants par sexe et age'!G$41</f>
        <v>0.2572620254748763</v>
      </c>
      <c r="F72" s="22">
        <f>'[1]Vivants par sexe et age'!G$44/'[1]Vivants par sexe et age'!G$41</f>
        <v>0.205895949918651</v>
      </c>
      <c r="G72" s="22">
        <f>'[1]Vivants par sexe et age'!G$45/'[1]Vivants par sexe et age'!G$41</f>
        <v>0.1293614934499378</v>
      </c>
      <c r="H72" s="22">
        <f>'[1]Vivants par sexe et age'!G$46/'[1]Vivants par sexe et age'!G$41</f>
        <v>0.07214135568025377</v>
      </c>
      <c r="I72" s="22">
        <f>'[1]Vivants par sexe et age'!G$47/'[1]Vivants par sexe et age'!G$41</f>
        <v>0.03324964306056094</v>
      </c>
      <c r="J72" s="22">
        <f>'[1]Vivants par sexe et age'!G$48/'[1]Vivants par sexe et age'!G$41</f>
        <v>0.008104249303361488</v>
      </c>
      <c r="K72" s="22"/>
    </row>
    <row r="73" spans="1:11" ht="18">
      <c r="A73" s="10">
        <v>1857</v>
      </c>
      <c r="B73" s="44">
        <f>'[1]Vivants par sexe et age'!I$41</f>
        <v>435395</v>
      </c>
      <c r="C73" s="45">
        <f t="shared" si="11"/>
        <v>0.49878967078816316</v>
      </c>
      <c r="D73" s="22">
        <f>'[1]Vivants par sexe et age'!I$42/'[1]Vivants par sexe et age'!I$41</f>
        <v>0.3162668381584538</v>
      </c>
      <c r="E73" s="22">
        <f>'[1]Vivants par sexe et age'!I$43/'[1]Vivants par sexe et age'!I$41</f>
        <v>0.26512936528899045</v>
      </c>
      <c r="F73" s="22">
        <f>'[1]Vivants par sexe et age'!I$44/'[1]Vivants par sexe et age'!I$41</f>
        <v>0.18556483193422066</v>
      </c>
      <c r="G73" s="22">
        <f>'[1]Vivants par sexe et age'!I$45/'[1]Vivants par sexe et age'!I$41</f>
        <v>0.12268629635158879</v>
      </c>
      <c r="H73" s="22">
        <f>'[1]Vivants par sexe et age'!I$46/'[1]Vivants par sexe et age'!I$41</f>
        <v>0.0717716096877548</v>
      </c>
      <c r="I73" s="22">
        <f>'[1]Vivants par sexe et age'!I$47/'[1]Vivants par sexe et age'!I$41</f>
        <v>0.030868521687203575</v>
      </c>
      <c r="J73" s="22">
        <f>'[1]Vivants par sexe et age'!I$48/'[1]Vivants par sexe et age'!I$41</f>
        <v>0.007712536891787917</v>
      </c>
      <c r="K73" s="22"/>
    </row>
    <row r="74" spans="1:11" ht="18">
      <c r="A74" s="10">
        <v>1862</v>
      </c>
      <c r="B74" s="44">
        <f>'[1]Vivants par sexe et age'!K$41</f>
        <v>609001</v>
      </c>
      <c r="C74" s="45">
        <f t="shared" si="11"/>
        <v>0.49136878659541694</v>
      </c>
      <c r="D74" s="22">
        <f>'[1]Vivants par sexe et age'!K$42/'[1]Vivants par sexe et age'!K$41</f>
        <v>0.30463660979210216</v>
      </c>
      <c r="E74" s="22">
        <f>'[1]Vivants par sexe et age'!K$43/'[1]Vivants par sexe et age'!K$41</f>
        <v>0.2699174549795485</v>
      </c>
      <c r="F74" s="22">
        <f>'[1]Vivants par sexe et age'!K$44/'[1]Vivants par sexe et age'!K$41</f>
        <v>0.19072382475562438</v>
      </c>
      <c r="G74" s="22">
        <f>'[1]Vivants par sexe et age'!K$45/'[1]Vivants par sexe et age'!K$41</f>
        <v>0.1182444692209044</v>
      </c>
      <c r="H74" s="22">
        <f>'[1]Vivants par sexe et age'!K$46/'[1]Vivants par sexe et age'!K$41</f>
        <v>0.07762056219940526</v>
      </c>
      <c r="I74" s="22">
        <f>'[1]Vivants par sexe et age'!K$47/'[1]Vivants par sexe et age'!K$41</f>
        <v>0.0314547923566628</v>
      </c>
      <c r="J74" s="22">
        <f>'[1]Vivants par sexe et age'!K$48/'[1]Vivants par sexe et age'!K$41</f>
        <v>0.007402286695752552</v>
      </c>
      <c r="K74" s="22"/>
    </row>
    <row r="75" spans="1:10" ht="18">
      <c r="A75" s="10">
        <v>1867</v>
      </c>
      <c r="B75" s="44">
        <f>'[1]Vivants par sexe et age'!M$41</f>
        <v>655763</v>
      </c>
      <c r="C75" s="45">
        <f t="shared" si="11"/>
        <v>0.4999908505203767</v>
      </c>
      <c r="D75" s="22">
        <f>'[1]Vivants par sexe et age'!M$42/'[1]Vivants par sexe et age'!M$41</f>
        <v>0.3023882103747848</v>
      </c>
      <c r="E75" s="22">
        <f>'[1]Vivants par sexe et age'!M$43/'[1]Vivants par sexe et age'!M$41</f>
        <v>0.27151425133775464</v>
      </c>
      <c r="F75" s="22">
        <f>'[1]Vivants par sexe et age'!M$44/'[1]Vivants par sexe et age'!M$41</f>
        <v>0.19400454127482034</v>
      </c>
      <c r="G75" s="22">
        <f>'[1]Vivants par sexe et age'!M$45/'[1]Vivants par sexe et age'!M$41</f>
        <v>0.11826528791651862</v>
      </c>
      <c r="H75" s="22">
        <f>'[1]Vivants par sexe et age'!M$46/'[1]Vivants par sexe et age'!M$41</f>
        <v>0.07321852559537516</v>
      </c>
      <c r="I75" s="22">
        <f>'[1]Vivants par sexe et age'!M$47/'[1]Vivants par sexe et age'!M$41</f>
        <v>0.03309274844722865</v>
      </c>
      <c r="J75" s="22">
        <f>'[1]Vivants par sexe et age'!M$48/'[1]Vivants par sexe et age'!M$41</f>
        <v>0.007516435053517811</v>
      </c>
    </row>
    <row r="76" spans="1:11" ht="18">
      <c r="A76" s="10">
        <v>1877</v>
      </c>
      <c r="B76" s="44">
        <f>'[1]Vivants par sexe et age'!Q$41</f>
        <v>719250</v>
      </c>
      <c r="C76" s="45">
        <f t="shared" si="11"/>
        <v>0.5080773167583925</v>
      </c>
      <c r="D76" s="22">
        <f>'[1]Vivants par sexe et age'!Q$42/'[1]Vivants par sexe et age'!Q$41</f>
        <v>0.30259993048314215</v>
      </c>
      <c r="E76" s="22">
        <f>'[1]Vivants par sexe et age'!Q$43/'[1]Vivants par sexe et age'!Q$41</f>
        <v>0.25638234271810917</v>
      </c>
      <c r="F76" s="22">
        <f>'[1]Vivants par sexe et age'!Q$44/'[1]Vivants par sexe et age'!Q$41</f>
        <v>0.19900451859575946</v>
      </c>
      <c r="G76" s="22">
        <f>'[1]Vivants par sexe et age'!Q$45/'[1]Vivants par sexe et age'!Q$41</f>
        <v>0.13189989572471325</v>
      </c>
      <c r="H76" s="22">
        <f>'[1]Vivants par sexe et age'!Q$46/'[1]Vivants par sexe et age'!Q$41</f>
        <v>0.07244490789016336</v>
      </c>
      <c r="I76" s="22">
        <f>'[1]Vivants par sexe et age'!Q$47/'[1]Vivants par sexe et age'!Q$41</f>
        <v>0.030267639902676398</v>
      </c>
      <c r="J76" s="22">
        <f>'[1]Vivants par sexe et age'!Q$48/'[1]Vivants par sexe et age'!Q$41</f>
        <v>0.007400764685436218</v>
      </c>
      <c r="K76" s="22"/>
    </row>
    <row r="77" spans="1:11" ht="18">
      <c r="A77" s="10">
        <v>1887</v>
      </c>
      <c r="B77" s="44">
        <f>'[1]Vivants par sexe et age'!U$41</f>
        <v>846377</v>
      </c>
      <c r="C77" s="45">
        <f t="shared" si="11"/>
        <v>0.5138876071033049</v>
      </c>
      <c r="D77" s="22">
        <f>'[1]Vivants par sexe et age'!U$42/'[1]Vivants par sexe et age'!U$41</f>
        <v>0.296849985290243</v>
      </c>
      <c r="E77" s="22">
        <f>'[1]Vivants par sexe et age'!U$43/'[1]Vivants par sexe et age'!U$41</f>
        <v>0.2559993950686278</v>
      </c>
      <c r="F77" s="22">
        <f>'[1]Vivants par sexe et age'!U$44/'[1]Vivants par sexe et age'!U$41</f>
        <v>0.19489660045109922</v>
      </c>
      <c r="G77" s="22">
        <f>'[1]Vivants par sexe et age'!U$45/'[1]Vivants par sexe et age'!U$41</f>
        <v>0.13412226466456437</v>
      </c>
      <c r="H77" s="22">
        <f>'[1]Vivants par sexe et age'!U$46/'[1]Vivants par sexe et age'!U$41</f>
        <v>0.07779984569523983</v>
      </c>
      <c r="I77" s="22">
        <f>'[1]Vivants par sexe et age'!U$47/'[1]Vivants par sexe et age'!U$41</f>
        <v>0.03259658520966425</v>
      </c>
      <c r="J77" s="22">
        <f>'[1]Vivants par sexe et age'!U$48/'[1]Vivants par sexe et age'!U$41</f>
        <v>0.007735323620561523</v>
      </c>
      <c r="K77" s="22"/>
    </row>
    <row r="78" spans="1:11" ht="18">
      <c r="A78" s="10">
        <v>1902</v>
      </c>
      <c r="B78" s="44">
        <f>'[1]Vivants par sexe et age'!AA$41</f>
        <v>1033005</v>
      </c>
      <c r="C78" s="45">
        <f t="shared" si="11"/>
        <v>0.5352651492776287</v>
      </c>
      <c r="D78" s="22">
        <f>'[1]Vivants par sexe et age'!AA$42/'[1]Vivants par sexe et age'!AA$41</f>
        <v>0.29407602092923074</v>
      </c>
      <c r="E78" s="22">
        <f>'[1]Vivants par sexe et age'!AA$43/'[1]Vivants par sexe et age'!AA$41</f>
        <v>0.25967347689507797</v>
      </c>
      <c r="F78" s="22">
        <f>'[1]Vivants par sexe et age'!AA$44/'[1]Vivants par sexe et age'!AA$41</f>
        <v>0.19337273294901766</v>
      </c>
      <c r="G78" s="22">
        <f>'[1]Vivants par sexe et age'!AA$45/'[1]Vivants par sexe et age'!AA$41</f>
        <v>0.1308473821520709</v>
      </c>
      <c r="H78" s="22">
        <f>'[1]Vivants par sexe et age'!AA$46/'[1]Vivants par sexe et age'!AA$41</f>
        <v>0.0796017444252448</v>
      </c>
      <c r="I78" s="22">
        <f>'[1]Vivants par sexe et age'!AA$47/'[1]Vivants par sexe et age'!AA$41</f>
        <v>0.03499402229418057</v>
      </c>
      <c r="J78" s="22">
        <f>'[1]Vivants par sexe et age'!AA$48/'[1]Vivants par sexe et age'!AA$41</f>
        <v>0.0074346203551773704</v>
      </c>
      <c r="K78" s="22"/>
    </row>
    <row r="79" spans="1:11" ht="18">
      <c r="A79" s="10">
        <v>1912</v>
      </c>
      <c r="B79" s="44">
        <f>'[1]Vivants par sexe et age'!AE$41</f>
        <v>1137823</v>
      </c>
      <c r="C79" s="45">
        <f t="shared" si="11"/>
        <v>0.5373664757727143</v>
      </c>
      <c r="D79" s="22">
        <f>'[1]Vivants par sexe et age'!AE$42/'[1]Vivants par sexe et age'!AE$41</f>
        <v>0.2990904560726932</v>
      </c>
      <c r="E79" s="22">
        <f>'[1]Vivants par sexe et age'!AE$43/'[1]Vivants par sexe et age'!AE$41</f>
        <v>0.2580234359825737</v>
      </c>
      <c r="F79" s="22">
        <f>'[1]Vivants par sexe et age'!AE$44/'[1]Vivants par sexe et age'!AE$41</f>
        <v>0.19216872923117215</v>
      </c>
      <c r="G79" s="22">
        <f>'[1]Vivants par sexe et age'!AE$45/'[1]Vivants par sexe et age'!AE$41</f>
        <v>0.12965549123194028</v>
      </c>
      <c r="H79" s="22">
        <f>'[1]Vivants par sexe et age'!AE$46/'[1]Vivants par sexe et age'!AE$41</f>
        <v>0.0770998652690269</v>
      </c>
      <c r="I79" s="22">
        <f>'[1]Vivants par sexe et age'!AE$47/'[1]Vivants par sexe et age'!AE$41</f>
        <v>0.03549409706079065</v>
      </c>
      <c r="J79" s="22">
        <f>'[1]Vivants par sexe et age'!AE$48/'[1]Vivants par sexe et age'!AE$41</f>
        <v>0.008467925151803049</v>
      </c>
      <c r="K79" s="22"/>
    </row>
    <row r="81" spans="1:10" ht="15.75">
      <c r="A81" s="27" t="s">
        <v>73</v>
      </c>
      <c r="B81" s="27" t="s">
        <v>66</v>
      </c>
      <c r="C81" s="27"/>
      <c r="D81" s="26">
        <v>20</v>
      </c>
      <c r="E81" s="26">
        <v>30</v>
      </c>
      <c r="F81" s="26">
        <v>40</v>
      </c>
      <c r="G81" s="26">
        <v>50</v>
      </c>
      <c r="H81" s="26">
        <v>60</v>
      </c>
      <c r="I81" s="26">
        <v>70</v>
      </c>
      <c r="J81" s="26" t="s">
        <v>33</v>
      </c>
    </row>
    <row r="82" spans="1:10" ht="18">
      <c r="A82" s="10">
        <v>1807</v>
      </c>
      <c r="B82" s="10"/>
      <c r="C82" s="10"/>
      <c r="D82" s="22"/>
      <c r="E82" s="22"/>
      <c r="F82" s="22"/>
      <c r="G82" s="22"/>
      <c r="H82" s="22"/>
      <c r="I82" s="22"/>
      <c r="J82" s="22"/>
    </row>
    <row r="83" spans="1:10" ht="18">
      <c r="A83" s="10">
        <v>1812</v>
      </c>
      <c r="B83" s="10"/>
      <c r="C83" s="10"/>
      <c r="D83" s="22"/>
      <c r="E83" s="22"/>
      <c r="F83" s="22"/>
      <c r="G83" s="22"/>
      <c r="H83" s="22"/>
      <c r="I83" s="22"/>
      <c r="J83" s="22"/>
    </row>
    <row r="84" spans="1:10" ht="18">
      <c r="A84" s="10">
        <v>1817</v>
      </c>
      <c r="B84" s="44">
        <f>B46+B65</f>
        <v>452546</v>
      </c>
      <c r="C84" s="45"/>
      <c r="D84" s="22">
        <f>D46*$C46+D65*$C65</f>
        <v>0.279072182717337</v>
      </c>
      <c r="E84" s="22">
        <f aca="true" t="shared" si="12" ref="E84:J84">E46*$C46+E65*$C65</f>
        <v>0.23456841956397803</v>
      </c>
      <c r="F84" s="22">
        <f t="shared" si="12"/>
        <v>0.19002267172839887</v>
      </c>
      <c r="G84" s="22">
        <f t="shared" si="12"/>
        <v>0.15342086771289548</v>
      </c>
      <c r="H84" s="22">
        <f t="shared" si="12"/>
        <v>0.10193438899029049</v>
      </c>
      <c r="I84" s="22">
        <f t="shared" si="12"/>
        <v>0.034796462680036944</v>
      </c>
      <c r="J84" s="22">
        <f t="shared" si="12"/>
        <v>0.00618500660706315</v>
      </c>
    </row>
    <row r="85" spans="1:10" ht="18">
      <c r="A85" s="10">
        <v>1822</v>
      </c>
      <c r="B85" s="44"/>
      <c r="C85" s="44"/>
      <c r="E85" s="22"/>
      <c r="F85" s="22"/>
      <c r="G85" s="22"/>
      <c r="H85" s="22"/>
      <c r="I85" s="22"/>
      <c r="J85" s="22"/>
    </row>
    <row r="86" spans="1:10" ht="18">
      <c r="A86" s="10">
        <v>1827</v>
      </c>
      <c r="B86" s="44"/>
      <c r="C86" s="44"/>
      <c r="E86" s="22"/>
      <c r="F86" s="22"/>
      <c r="G86" s="22"/>
      <c r="H86" s="22"/>
      <c r="I86" s="22"/>
      <c r="J86" s="22"/>
    </row>
    <row r="87" spans="1:10" ht="18">
      <c r="A87" s="10">
        <v>1832</v>
      </c>
      <c r="B87" s="44"/>
      <c r="C87" s="45"/>
      <c r="D87" s="22"/>
      <c r="E87" s="22"/>
      <c r="F87" s="22"/>
      <c r="G87" s="22"/>
      <c r="H87" s="22"/>
      <c r="I87" s="22"/>
      <c r="J87" s="22"/>
    </row>
    <row r="88" spans="1:10" ht="18">
      <c r="A88" s="10">
        <v>1837</v>
      </c>
      <c r="B88" s="44">
        <f aca="true" t="shared" si="13" ref="B88:B98">B50+B69</f>
        <v>596450</v>
      </c>
      <c r="C88" s="45"/>
      <c r="D88" s="22">
        <f aca="true" t="shared" si="14" ref="D88:J88">D50*$C50+D69*$C69</f>
        <v>0.29519246398969584</v>
      </c>
      <c r="E88" s="22">
        <f t="shared" si="14"/>
        <v>0.2925830186300472</v>
      </c>
      <c r="F88" s="22">
        <f t="shared" si="14"/>
        <v>0.1873951677949952</v>
      </c>
      <c r="G88" s="22">
        <f t="shared" si="14"/>
        <v>0.1138676672802148</v>
      </c>
      <c r="H88" s="22">
        <f t="shared" si="14"/>
        <v>0.07181934115410106</v>
      </c>
      <c r="I88" s="22">
        <f t="shared" si="14"/>
        <v>0.03171099837979029</v>
      </c>
      <c r="J88" s="22">
        <f t="shared" si="14"/>
        <v>0.007431342771155579</v>
      </c>
    </row>
    <row r="89" spans="1:10" ht="18">
      <c r="A89" s="10">
        <v>1842</v>
      </c>
      <c r="B89" s="44"/>
      <c r="C89" s="45"/>
      <c r="D89" s="22"/>
      <c r="E89" s="22"/>
      <c r="F89" s="22"/>
      <c r="G89" s="22"/>
      <c r="H89" s="22"/>
      <c r="I89" s="22"/>
      <c r="J89" s="22"/>
    </row>
    <row r="90" spans="1:10" ht="18">
      <c r="A90" s="10">
        <v>1847</v>
      </c>
      <c r="B90" s="44"/>
      <c r="C90" s="44"/>
      <c r="E90" s="22"/>
      <c r="F90" s="22"/>
      <c r="G90" s="22"/>
      <c r="H90" s="22"/>
      <c r="I90" s="22"/>
      <c r="J90" s="22"/>
    </row>
    <row r="91" spans="1:10" ht="18">
      <c r="A91" s="10">
        <v>1852</v>
      </c>
      <c r="B91" s="44">
        <f t="shared" si="13"/>
        <v>786181</v>
      </c>
      <c r="C91" s="45"/>
      <c r="D91" s="22">
        <f aca="true" t="shared" si="15" ref="D91:J91">D53*$C53+D72*$C72</f>
        <v>0.3075945615577075</v>
      </c>
      <c r="E91" s="22">
        <f t="shared" si="15"/>
        <v>0.26327906677978735</v>
      </c>
      <c r="F91" s="22">
        <f t="shared" si="15"/>
        <v>0.20155282307763736</v>
      </c>
      <c r="G91" s="22">
        <f t="shared" si="15"/>
        <v>0.12925903831306024</v>
      </c>
      <c r="H91" s="22">
        <f t="shared" si="15"/>
        <v>0.06524706142733035</v>
      </c>
      <c r="I91" s="22">
        <f t="shared" si="15"/>
        <v>0.027044662743057897</v>
      </c>
      <c r="J91" s="22">
        <f t="shared" si="15"/>
        <v>0.006022786101419393</v>
      </c>
    </row>
    <row r="92" spans="1:10" ht="18">
      <c r="A92" s="10">
        <v>1857</v>
      </c>
      <c r="B92" s="44">
        <f t="shared" si="13"/>
        <v>872903</v>
      </c>
      <c r="C92" s="45"/>
      <c r="D92" s="22">
        <f aca="true" t="shared" si="16" ref="D92:J92">D54*$C54+D73*$C73</f>
        <v>0.31053393103242855</v>
      </c>
      <c r="E92" s="22">
        <f t="shared" si="16"/>
        <v>0.27659316098123155</v>
      </c>
      <c r="F92" s="22">
        <f t="shared" si="16"/>
        <v>0.19134199332571888</v>
      </c>
      <c r="G92" s="22">
        <f t="shared" si="16"/>
        <v>0.12627061655189636</v>
      </c>
      <c r="H92" s="22">
        <f t="shared" si="16"/>
        <v>0.06398534545075454</v>
      </c>
      <c r="I92" s="22">
        <f t="shared" si="16"/>
        <v>0.02566149961679591</v>
      </c>
      <c r="J92" s="22">
        <f t="shared" si="16"/>
        <v>0.005613453041174105</v>
      </c>
    </row>
    <row r="93" spans="1:10" ht="18">
      <c r="A93" s="10">
        <v>1862</v>
      </c>
      <c r="B93" s="44">
        <f t="shared" si="13"/>
        <v>1239397</v>
      </c>
      <c r="C93" s="45"/>
      <c r="D93" s="22">
        <f aca="true" t="shared" si="17" ref="D93:J93">D55*$C55+D74*$C74</f>
        <v>0.2989300442069813</v>
      </c>
      <c r="E93" s="22">
        <f t="shared" si="17"/>
        <v>0.27991515228776576</v>
      </c>
      <c r="F93" s="22">
        <f t="shared" si="17"/>
        <v>0.19737904803706965</v>
      </c>
      <c r="G93" s="22">
        <f t="shared" si="17"/>
        <v>0.12034400599646441</v>
      </c>
      <c r="H93" s="22">
        <f t="shared" si="17"/>
        <v>0.07238600706633952</v>
      </c>
      <c r="I93" s="22">
        <f t="shared" si="17"/>
        <v>0.02560519349328746</v>
      </c>
      <c r="J93" s="22">
        <f t="shared" si="17"/>
        <v>0.005440548912091928</v>
      </c>
    </row>
    <row r="94" spans="1:10" ht="18">
      <c r="A94" s="10">
        <v>1867</v>
      </c>
      <c r="B94" s="44">
        <f t="shared" si="13"/>
        <v>1311550</v>
      </c>
      <c r="C94" s="45"/>
      <c r="D94" s="22">
        <f aca="true" t="shared" si="18" ref="D94:J94">D56*$C56+D75*$C75</f>
        <v>0.2953741755937631</v>
      </c>
      <c r="E94" s="22">
        <f t="shared" si="18"/>
        <v>0.27655827074835115</v>
      </c>
      <c r="F94" s="22">
        <f t="shared" si="18"/>
        <v>0.20253364339903168</v>
      </c>
      <c r="G94" s="22">
        <f t="shared" si="18"/>
        <v>0.12175060043460029</v>
      </c>
      <c r="H94" s="22">
        <f t="shared" si="18"/>
        <v>0.07055697457207122</v>
      </c>
      <c r="I94" s="22">
        <f t="shared" si="18"/>
        <v>0.027558995082154706</v>
      </c>
      <c r="J94" s="22">
        <f t="shared" si="18"/>
        <v>0.00566734017002783</v>
      </c>
    </row>
    <row r="95" spans="1:10" ht="18">
      <c r="A95" s="10">
        <v>1877</v>
      </c>
      <c r="B95" s="44">
        <f t="shared" si="13"/>
        <v>1415631</v>
      </c>
      <c r="C95" s="45"/>
      <c r="D95" s="22">
        <f aca="true" t="shared" si="19" ref="D95:J95">D57*$C57+D76*$C76</f>
        <v>0.2986060633032195</v>
      </c>
      <c r="E95" s="22">
        <f t="shared" si="19"/>
        <v>0.2619291326623958</v>
      </c>
      <c r="F95" s="22">
        <f t="shared" si="19"/>
        <v>0.20700380254458967</v>
      </c>
      <c r="G95" s="22">
        <f t="shared" si="19"/>
        <v>0.1330466767116572</v>
      </c>
      <c r="H95" s="22">
        <f t="shared" si="19"/>
        <v>0.06766099357812876</v>
      </c>
      <c r="I95" s="22">
        <f t="shared" si="19"/>
        <v>0.026036445938242378</v>
      </c>
      <c r="J95" s="22">
        <f t="shared" si="19"/>
        <v>0.00571688526176666</v>
      </c>
    </row>
    <row r="96" spans="1:10" ht="18">
      <c r="A96" s="10">
        <v>1887</v>
      </c>
      <c r="B96" s="44">
        <f t="shared" si="13"/>
        <v>1647008</v>
      </c>
      <c r="C96" s="45"/>
      <c r="D96" s="22">
        <f aca="true" t="shared" si="20" ref="D96:J96">D58*$C58+D77*$C77</f>
        <v>0.28817224931512175</v>
      </c>
      <c r="E96" s="22">
        <f t="shared" si="20"/>
        <v>0.26322762245235</v>
      </c>
      <c r="F96" s="22">
        <f t="shared" si="20"/>
        <v>0.20123217373564672</v>
      </c>
      <c r="G96" s="22">
        <f t="shared" si="20"/>
        <v>0.13707765839631625</v>
      </c>
      <c r="H96" s="22">
        <f t="shared" si="20"/>
        <v>0.07518360566554626</v>
      </c>
      <c r="I96" s="22">
        <f t="shared" si="20"/>
        <v>0.029048432065903747</v>
      </c>
      <c r="J96" s="22">
        <f t="shared" si="20"/>
        <v>0.0060582583691153906</v>
      </c>
    </row>
    <row r="97" spans="1:10" ht="18">
      <c r="A97" s="10">
        <v>1902</v>
      </c>
      <c r="B97" s="44">
        <f t="shared" si="13"/>
        <v>1929894</v>
      </c>
      <c r="C97" s="45"/>
      <c r="D97" s="22">
        <f aca="true" t="shared" si="21" ref="D97:J97">D59*$C59+D78*$C78</f>
        <v>0.29276012050402767</v>
      </c>
      <c r="E97" s="22">
        <f t="shared" si="21"/>
        <v>0.267497593132058</v>
      </c>
      <c r="F97" s="22">
        <f t="shared" si="21"/>
        <v>0.20102813936931252</v>
      </c>
      <c r="G97" s="22">
        <f t="shared" si="21"/>
        <v>0.12914543493062314</v>
      </c>
      <c r="H97" s="22">
        <f t="shared" si="21"/>
        <v>0.0741408595497991</v>
      </c>
      <c r="I97" s="22">
        <f t="shared" si="21"/>
        <v>0.02972183964507895</v>
      </c>
      <c r="J97" s="22">
        <f t="shared" si="21"/>
        <v>0.005706012869100582</v>
      </c>
    </row>
    <row r="98" spans="1:10" ht="18">
      <c r="A98" s="10">
        <v>1912</v>
      </c>
      <c r="B98" s="44">
        <f t="shared" si="13"/>
        <v>2117406</v>
      </c>
      <c r="C98" s="45"/>
      <c r="D98" s="22">
        <f aca="true" t="shared" si="22" ref="D98:J98">D60*$C60+D79*$C79</f>
        <v>0.2982432277985422</v>
      </c>
      <c r="E98" s="22">
        <f t="shared" si="22"/>
        <v>0.269675725864572</v>
      </c>
      <c r="F98" s="22">
        <f t="shared" si="22"/>
        <v>0.1968304614230809</v>
      </c>
      <c r="G98" s="22">
        <f t="shared" si="22"/>
        <v>0.12916795361872024</v>
      </c>
      <c r="H98" s="22">
        <f t="shared" si="22"/>
        <v>0.0698241149784217</v>
      </c>
      <c r="I98" s="22">
        <f t="shared" si="22"/>
        <v>0.029692463325408543</v>
      </c>
      <c r="J98" s="22">
        <f t="shared" si="22"/>
        <v>0.006566052991254393</v>
      </c>
    </row>
    <row r="100" ht="15.75">
      <c r="A100" s="43" t="s">
        <v>109</v>
      </c>
    </row>
    <row r="102" ht="15.75">
      <c r="A102" s="16" t="s">
        <v>90</v>
      </c>
    </row>
    <row r="104" spans="1:8" ht="15.75">
      <c r="A104" s="27" t="s">
        <v>74</v>
      </c>
      <c r="B104" s="26">
        <v>20</v>
      </c>
      <c r="C104" s="26">
        <v>30</v>
      </c>
      <c r="D104" s="26">
        <v>40</v>
      </c>
      <c r="E104" s="26">
        <v>50</v>
      </c>
      <c r="F104" s="26">
        <v>60</v>
      </c>
      <c r="G104" s="26">
        <v>70</v>
      </c>
      <c r="H104" s="26" t="s">
        <v>33</v>
      </c>
    </row>
    <row r="105" spans="1:8" ht="18">
      <c r="A105" s="10">
        <v>1807</v>
      </c>
      <c r="B105" s="52">
        <f>(D$46*$B13*$F13*$G13)/(DemographieMorts!B72*$I13*$K13)</f>
        <v>58.61391351293153</v>
      </c>
      <c r="C105" s="52">
        <f>(E$46*$B13*$F13*$G13)/(DemographieMorts!C72*'DemoVivants-EstateMult'!$I13*'DemoVivants-EstateMult'!$K13)</f>
        <v>91.93664202381339</v>
      </c>
      <c r="D105" s="52">
        <f>(F$46*$B13*$F13*$G13)/(DemographieMorts!D72*'DemoVivants-EstateMult'!$I13*'DemoVivants-EstateMult'!$K13)</f>
        <v>67.86337963730095</v>
      </c>
      <c r="E105" s="52">
        <f>(G$46*$B13*$F13*$G13)/(DemographieMorts!E72*'DemoVivants-EstateMult'!$I13*'DemoVivants-EstateMult'!$K13)</f>
        <v>43.34382574863346</v>
      </c>
      <c r="F105" s="52">
        <f>(H$46*$B13*$F13*$G13)/(DemographieMorts!F72*'DemoVivants-EstateMult'!$I13*'DemoVivants-EstateMult'!$K13)</f>
        <v>22.289179760384627</v>
      </c>
      <c r="G105" s="52">
        <f>(I$46*$B13*$F13*$G13)/(DemographieMorts!G72*'DemoVivants-EstateMult'!$I13*'DemoVivants-EstateMult'!$K13)</f>
        <v>9.502427814523566</v>
      </c>
      <c r="H105" s="52">
        <f>(J$46*$B13*$F13*$G13)/(DemographieMorts!H72*'DemoVivants-EstateMult'!$I13*'DemoVivants-EstateMult'!$K13)</f>
        <v>3.967031677907023</v>
      </c>
    </row>
    <row r="106" spans="1:9" ht="18">
      <c r="A106" s="10">
        <v>1812</v>
      </c>
      <c r="B106" s="52">
        <f>(D$46*$B14*$F14*$G14)/(DemographieMorts!B73*$I14*$K14)</f>
        <v>61.91669830482542</v>
      </c>
      <c r="C106" s="52">
        <f>(E$46*$B14*$F14*$G14)/(DemographieMorts!C73*'DemoVivants-EstateMult'!$I14*'DemoVivants-EstateMult'!$K14)</f>
        <v>98.63418009175966</v>
      </c>
      <c r="D106" s="52">
        <f>(F$46*$B14*$F14*$G14)/(DemographieMorts!D73*'DemoVivants-EstateMult'!$I14*'DemoVivants-EstateMult'!$K14)</f>
        <v>73.0570497505444</v>
      </c>
      <c r="E106" s="52">
        <f>(G$46*$B14*$F14*$G14)/(DemographieMorts!E73*'DemoVivants-EstateMult'!$I14*'DemoVivants-EstateMult'!$K14)</f>
        <v>45.53374239993682</v>
      </c>
      <c r="F106" s="52">
        <f>(H$46*$B14*$F14*$G14)/(DemographieMorts!F73*'DemoVivants-EstateMult'!$I14*'DemoVivants-EstateMult'!$K14)</f>
        <v>23.35532423319077</v>
      </c>
      <c r="G106" s="52">
        <f>(I$46*$B14*$F14*$G14)/(DemographieMorts!G73*'DemoVivants-EstateMult'!$I14*'DemoVivants-EstateMult'!$K14)</f>
        <v>9.73006219159188</v>
      </c>
      <c r="H106" s="52">
        <f>(J$46*$B14*$F14*$G14)/(DemographieMorts!H73*'DemoVivants-EstateMult'!$I14*'DemoVivants-EstateMult'!$K14)</f>
        <v>3.7658831817663097</v>
      </c>
      <c r="I106" t="s">
        <v>150</v>
      </c>
    </row>
    <row r="107" spans="1:9" ht="18">
      <c r="A107" s="10">
        <v>1817</v>
      </c>
      <c r="B107" s="52">
        <f>(D$46*$B15*$F15*$G15)/(DemographieMorts!B74*$I15*$K15)</f>
        <v>61.58665311510505</v>
      </c>
      <c r="C107" s="52">
        <f>(E$46*$B15*$F15*$G15)/(DemographieMorts!C74*'DemoVivants-EstateMult'!$I15*'DemoVivants-EstateMult'!$K15)</f>
        <v>81.43928003508405</v>
      </c>
      <c r="D107" s="52">
        <f>(F$46*$B15*$F15*$G15)/(DemographieMorts!D74*'DemoVivants-EstateMult'!$I15*'DemoVivants-EstateMult'!$K15)</f>
        <v>69.22489459038589</v>
      </c>
      <c r="E107" s="52">
        <f>(G$46*$B15*$F15*$G15)/(DemographieMorts!E74*'DemoVivants-EstateMult'!$I15*'DemoVivants-EstateMult'!$K15)</f>
        <v>40.47264746891287</v>
      </c>
      <c r="F107" s="52">
        <f>(H$46*$B15*$F15*$G15)/(DemographieMorts!F74*'DemoVivants-EstateMult'!$I15*'DemoVivants-EstateMult'!$K15)</f>
        <v>21.780057155985297</v>
      </c>
      <c r="G107" s="52">
        <f>(I$46*$B15*$F15*$G15)/(DemographieMorts!G74*'DemoVivants-EstateMult'!$I15*'DemoVivants-EstateMult'!$K15)</f>
        <v>9.52372856706764</v>
      </c>
      <c r="H107" s="52">
        <f>(J$46*$B15*$F15*$G15)/(DemographieMorts!H74*'DemoVivants-EstateMult'!$I15*'DemoVivants-EstateMult'!$K15)</f>
        <v>3.824096615771641</v>
      </c>
      <c r="I107" t="s">
        <v>152</v>
      </c>
    </row>
    <row r="108" spans="1:9" ht="18">
      <c r="A108" s="10">
        <v>1822</v>
      </c>
      <c r="B108" s="52">
        <f>(D$46*$B16*$F16*$G16)/(DemographieMorts!B75*$I16*$K16)</f>
        <v>38.727045195556016</v>
      </c>
      <c r="C108" s="52">
        <f>(E$46*$B16*$F16*$G16)/(DemographieMorts!C75*'DemoVivants-EstateMult'!$I16*'DemoVivants-EstateMult'!$K16)</f>
        <v>83.39232581803132</v>
      </c>
      <c r="D108" s="52">
        <f>(F$46*$B16*$F16*$G16)/(DemographieMorts!D75*'DemoVivants-EstateMult'!$I16*'DemoVivants-EstateMult'!$K16)</f>
        <v>66.14941185350303</v>
      </c>
      <c r="E108" s="52">
        <f>(G$46*$B16*$F16*$G16)/(DemographieMorts!E75*'DemoVivants-EstateMult'!$I16*'DemoVivants-EstateMult'!$K16)</f>
        <v>47.64130021502626</v>
      </c>
      <c r="F108" s="52">
        <f>(H$46*$B16*$F16*$G16)/(DemographieMorts!F75*'DemoVivants-EstateMult'!$I16*'DemoVivants-EstateMult'!$K16)</f>
        <v>22.760256613304566</v>
      </c>
      <c r="G108" s="52">
        <f>(I$46*$B16*$F16*$G16)/(DemographieMorts!G75*'DemoVivants-EstateMult'!$I16*'DemoVivants-EstateMult'!$K16)</f>
        <v>9.062748784893556</v>
      </c>
      <c r="H108" s="52">
        <f>(J$46*$B16*$F16*$G16)/(DemographieMorts!H75*'DemoVivants-EstateMult'!$I16*'DemoVivants-EstateMult'!$K16)</f>
        <v>3.647792553735787</v>
      </c>
      <c r="I108" t="s">
        <v>153</v>
      </c>
    </row>
    <row r="109" spans="1:9" ht="18">
      <c r="A109" s="10">
        <v>1827</v>
      </c>
      <c r="B109" s="52">
        <f>(D$50*$B17*$F17*$G17)/(DemographieMorts!B76*$I17*$K17)</f>
        <v>60.16862508004482</v>
      </c>
      <c r="C109" s="52">
        <f>(E$50*$B17*$F17*$G17)/(DemographieMorts!C76*$I17*$K17)</f>
        <v>98.76005449430504</v>
      </c>
      <c r="D109" s="52">
        <f>(F$50*$B17*$F17*$G17)/(DemographieMorts!D76*$I17*$K17)</f>
        <v>57.089762303988216</v>
      </c>
      <c r="E109" s="52">
        <f>(G$50*$B17*$F17*$G17)/(DemographieMorts!E76*$I17*$K17)</f>
        <v>31.70401240871198</v>
      </c>
      <c r="F109" s="52">
        <f>(H$50*$B17*$F17*$G17)/(DemographieMorts!F76*$I17*$K17)</f>
        <v>13.320560727048608</v>
      </c>
      <c r="G109" s="52">
        <f>(I$50*$B17*$F17*$G17)/(DemographieMorts!G76*$I17*$K17)</f>
        <v>6.614239801015175</v>
      </c>
      <c r="H109" s="52">
        <f>(J$50*$B17*$F17*$G17)/(DemographieMorts!H76*$I17*$K17)</f>
        <v>4.690798622716839</v>
      </c>
      <c r="I109" t="s">
        <v>151</v>
      </c>
    </row>
    <row r="110" spans="1:8" ht="18">
      <c r="A110" s="10">
        <v>1832</v>
      </c>
      <c r="B110" s="52">
        <f>(D$50*$B18*$F18*$G18)/(DemographieMorts!B77*$I18*$K18)</f>
        <v>26.18429100817905</v>
      </c>
      <c r="C110" s="52">
        <f>(E$50*$B18*$F18*$G18)/(DemographieMorts!C77*$I18*$K18)</f>
        <v>33.88551078285896</v>
      </c>
      <c r="D110" s="52">
        <f>(F$50*$B18*$F18*$G18)/(DemographieMorts!D77*$I18*$K18)</f>
        <v>22.81357008416831</v>
      </c>
      <c r="E110" s="52">
        <f>(G$50*$B18*$F18*$G18)/(DemographieMorts!E77*$I18*$K18)</f>
        <v>13.320074994606351</v>
      </c>
      <c r="F110" s="52">
        <f>(H$50*$B18*$F18*$G18)/(DemographieMorts!F77*$I18*$K18)</f>
        <v>6.747855421957624</v>
      </c>
      <c r="G110" s="52">
        <f>(I$50*$B18*$F18*$G18)/(DemographieMorts!G77*$I18*$K18)</f>
        <v>3.7774825219684858</v>
      </c>
      <c r="H110" s="52">
        <f>(J$50*$B18*$F18*$G18)/(DemographieMorts!H77*$I18*$K18)</f>
        <v>2.8252847176254856</v>
      </c>
    </row>
    <row r="111" spans="1:8" ht="18">
      <c r="A111" s="10">
        <v>1837</v>
      </c>
      <c r="B111" s="52">
        <f>(D$50*$B19*$F19*$G19)/(DemographieMorts!B78*$I19*$K19)</f>
        <v>49.12312015856312</v>
      </c>
      <c r="C111" s="52">
        <f>(E$50*$B19*$F19*$G19)/(DemographieMorts!C78*$I19*$K19)</f>
        <v>81.26130129593447</v>
      </c>
      <c r="D111" s="52">
        <f>(F$50*$B19*$F19*$G19)/(DemographieMorts!D78*$I19*$K19)</f>
        <v>51.73966013498242</v>
      </c>
      <c r="E111" s="52">
        <f>(G$50*$B19*$F19*$G19)/(DemographieMorts!E78*$I19*$K19)</f>
        <v>31.674207066620074</v>
      </c>
      <c r="F111" s="52">
        <f>(H$50*$B19*$F19*$G19)/(DemographieMorts!F78*$I19*$K19)</f>
        <v>18.05210696598189</v>
      </c>
      <c r="G111" s="52">
        <f>(I$50*$B19*$F19*$G19)/(DemographieMorts!G78*$I19*$K19)</f>
        <v>7.944015026697264</v>
      </c>
      <c r="H111" s="52">
        <f>(J$50*$B19*$F19*$G19)/(DemographieMorts!H78*$I19*$K19)</f>
        <v>4.307251192858752</v>
      </c>
    </row>
    <row r="112" spans="1:8" ht="18">
      <c r="A112" s="10">
        <v>1842</v>
      </c>
      <c r="B112" s="52">
        <f>(D$50*$B20*$F20*$G20)/(DemographieMorts!B79*$I20*$K20)</f>
        <v>44.82967665811004</v>
      </c>
      <c r="C112" s="52">
        <f>(E$50*$B20*$F20*$G20)/(DemographieMorts!C79*$I20*$K20)</f>
        <v>103.92120551785365</v>
      </c>
      <c r="D112" s="52">
        <f>(F$50*$B20*$F20*$G20)/(DemographieMorts!D79*$I20*$K20)</f>
        <v>43.7711098600768</v>
      </c>
      <c r="E112" s="52">
        <f>(G$50*$B20*$F20*$G20)/(DemographieMorts!E79*$I20*$K20)</f>
        <v>35.78499676425802</v>
      </c>
      <c r="F112" s="52">
        <f>(H$50*$B20*$F20*$G20)/(DemographieMorts!F79*$I20*$K20)</f>
        <v>19.52783254402506</v>
      </c>
      <c r="G112" s="52">
        <f>(I$50*$B20*$F20*$G20)/(DemographieMorts!G79*$I20*$K20)</f>
        <v>10.26223597432771</v>
      </c>
      <c r="H112" s="52">
        <f>(J$50*$B20*$F20*$G20)/(DemographieMorts!H79*$I20*$K20)</f>
        <v>4.63842885494304</v>
      </c>
    </row>
    <row r="113" spans="1:8" ht="18">
      <c r="A113" s="10">
        <v>1847</v>
      </c>
      <c r="B113" s="52">
        <f>(D$53*$B21*$F21*$G21)/(DemographieMorts!B80*$I21*$K21)</f>
        <v>61.92589509444958</v>
      </c>
      <c r="C113" s="52">
        <f>(E$53*$B21*$F21*$G21)/(DemographieMorts!C80*$I21*$K21)</f>
        <v>83.40227316310236</v>
      </c>
      <c r="D113" s="52">
        <f>(F$53*$B21*$F21*$G21)/(DemographieMorts!D80*$I21*$K21)</f>
        <v>54.402596693235836</v>
      </c>
      <c r="E113" s="52">
        <f>(G$53*$B21*$F21*$G21)/(DemographieMorts!E80*$I21*$K21)</f>
        <v>40.42234328578134</v>
      </c>
      <c r="F113" s="52">
        <f>(H$53*$B21*$F21*$G21)/(DemographieMorts!F80*$I21*$K21)</f>
        <v>18.01837758872658</v>
      </c>
      <c r="G113" s="52">
        <f>(I$53*$B21*$F21*$G21)/(DemographieMorts!G80*$I21*$K21)</f>
        <v>8.257588354606323</v>
      </c>
      <c r="H113" s="52">
        <f>(J$53*$B21*$F21*$G21)/(DemographieMorts!H80*$I21*$K21)</f>
        <v>3.34827729718374</v>
      </c>
    </row>
    <row r="114" spans="1:8" ht="18">
      <c r="A114" s="10">
        <v>1852</v>
      </c>
      <c r="B114" s="52">
        <f>(D$53*$B22*$F22*$G22)/(DemographieMorts!B81*$I22*$K22)</f>
        <v>89.86815065660035</v>
      </c>
      <c r="C114" s="52">
        <f>(E$53*$B22*$F22*$G22)/(DemographieMorts!C81*$I22*$K22)</f>
        <v>94.24408687100508</v>
      </c>
      <c r="D114" s="52">
        <f>(F$53*$B22*$F22*$G22)/(DemographieMorts!D81*$I22*$K22)</f>
        <v>60.805099642543674</v>
      </c>
      <c r="E114" s="52">
        <f>(G$53*$B22*$F22*$G22)/(DemographieMorts!E81*$I22*$K22)</f>
        <v>34.54036792822865</v>
      </c>
      <c r="F114" s="52">
        <f>(H$53*$B22*$F22*$G22)/(DemographieMorts!F81*$I22*$K22)</f>
        <v>20.113216528191067</v>
      </c>
      <c r="G114" s="52">
        <f>(I$53*$B22*$F22*$G22)/(DemographieMorts!G81*$I22*$K22)</f>
        <v>9.025376184730389</v>
      </c>
      <c r="H114" s="52">
        <f>(J$53*$B22*$F22*$G22)/(DemographieMorts!H81*$I22*$K22)</f>
        <v>3.9510139588889395</v>
      </c>
    </row>
    <row r="115" spans="1:8" ht="18">
      <c r="A115" s="10">
        <v>1857</v>
      </c>
      <c r="B115" s="52">
        <f>(D54*$B23*$F23*$G23)/(DemographieMorts!B82*$I23*$K23)</f>
        <v>65.9212903278197</v>
      </c>
      <c r="C115" s="52">
        <f>(E54*$B23*$F23*$G23)/(DemographieMorts!C82*$I23*$K23)</f>
        <v>90.24070244583106</v>
      </c>
      <c r="D115" s="52">
        <f>(F54*$B23*$F23*$G23)/(DemographieMorts!D82*$I23*$K23)</f>
        <v>62.953920460420974</v>
      </c>
      <c r="E115" s="52">
        <f>(G54*$B23*$F23*$G23)/(DemographieMorts!E82*$I23*$K23)</f>
        <v>36.21871807117857</v>
      </c>
      <c r="F115" s="52">
        <f>(H54*$B23*$F23*$G23)/(DemographieMorts!F82*$I23*$K23)</f>
        <v>18.86869781330631</v>
      </c>
      <c r="G115" s="52">
        <f>(I54*$B23*$F23*$G23)/(DemographieMorts!G82*$I23*$K23)</f>
        <v>9.39021980329911</v>
      </c>
      <c r="H115" s="52">
        <f>(J54*$B23*$F23*$G23)/(DemographieMorts!H82*$I23*$K23)</f>
        <v>4.5355527607017425</v>
      </c>
    </row>
    <row r="116" spans="1:8" ht="18">
      <c r="A116" s="10">
        <v>1862</v>
      </c>
      <c r="B116" s="52">
        <f>(D55*$B24*$F24*$G24)/(DemographieMorts!B83*$I24*$K24)</f>
        <v>98.70374225738553</v>
      </c>
      <c r="C116" s="52">
        <f>(E55*$B24*$F24*$G24)/(DemographieMorts!C83*$I24*$K24)</f>
        <v>98.9396419809101</v>
      </c>
      <c r="D116" s="52">
        <f>(F55*$B24*$F24*$G24)/(DemographieMorts!D83*$I24*$K24)</f>
        <v>60.26708212469484</v>
      </c>
      <c r="E116" s="52">
        <f>(G55*$B24*$F24*$G24)/(DemographieMorts!E83*$I24*$K24)</f>
        <v>36.32703314412414</v>
      </c>
      <c r="F116" s="52">
        <f>(H55*$B24*$F24*$G24)/(DemographieMorts!F83*$I24*$K24)</f>
        <v>18.976651540717032</v>
      </c>
      <c r="G116" s="52">
        <f>(I55*$B24*$F24*$G24)/(DemographieMorts!G83*$I24*$K24)</f>
        <v>8.987402703746</v>
      </c>
      <c r="H116" s="52">
        <f>(J55*$B24*$F24*$G24)/(DemographieMorts!H83*$I24*$K24)</f>
        <v>4.552832328563343</v>
      </c>
    </row>
    <row r="117" spans="1:8" ht="18">
      <c r="A117" s="10">
        <v>1867</v>
      </c>
      <c r="B117" s="52">
        <f>(D56*$B25*$F25*$G25)/(DemographieMorts!B84*$I25*$K25)</f>
        <v>94.03820758670494</v>
      </c>
      <c r="C117" s="52">
        <f>(E56*$B25*$F25*$G25)/(DemographieMorts!C84*$I25*$K25)</f>
        <v>74.13364822118561</v>
      </c>
      <c r="D117" s="52">
        <f>(F56*$B25*$F25*$G25)/(DemographieMorts!D84*$I25*$K25)</f>
        <v>64.14123663836669</v>
      </c>
      <c r="E117" s="52">
        <f>(G56*$B25*$F25*$G25)/(DemographieMorts!E84*$I25*$K25)</f>
        <v>48.75423832530318</v>
      </c>
      <c r="F117" s="52">
        <f>(H56*$B25*$F25*$G25)/(DemographieMorts!F84*$I25*$K25)</f>
        <v>17.550872045037544</v>
      </c>
      <c r="G117" s="52">
        <f>(I56*$B25*$F25*$G25)/(DemographieMorts!G84*$I25*$K25)</f>
        <v>6.598611010168475</v>
      </c>
      <c r="H117" s="52">
        <f>(J56*$B25*$F25*$G25)/(DemographieMorts!H84*$I25*$K25)</f>
        <v>3.5162842016340807</v>
      </c>
    </row>
    <row r="118" spans="1:8" ht="18">
      <c r="A118" s="10">
        <v>1877</v>
      </c>
      <c r="B118" s="52">
        <f>(D57*$B26*$F26*$G26)/(DemographieMorts!B85*$I26*$K26)</f>
        <v>100.5463080423822</v>
      </c>
      <c r="C118" s="52">
        <f>(E57*$B26*$F26*$G26)/(DemographieMorts!C85*$I26*$K26)</f>
        <v>73.92745922734626</v>
      </c>
      <c r="D118" s="52">
        <f>(F57*$B26*$F26*$G26)/(DemographieMorts!D85*$I26*$K26)</f>
        <v>55.704364330680455</v>
      </c>
      <c r="E118" s="52">
        <f>(G57*$B26*$F26*$G26)/(DemographieMorts!E85*$I26*$K26)</f>
        <v>34.24384763419262</v>
      </c>
      <c r="F118" s="52">
        <f>(H57*$B26*$F26*$G26)/(DemographieMorts!F85*$I26*$K26)</f>
        <v>17.724933338696644</v>
      </c>
      <c r="G118" s="52">
        <f>(I57*$B26*$F26*$G26)/(DemographieMorts!G85*$I26*$K26)</f>
        <v>8.733056816609302</v>
      </c>
      <c r="H118" s="52">
        <f>(J57*$B26*$F26*$G26)/(DemographieMorts!H85*$I26*$K26)</f>
        <v>4.65997660486474</v>
      </c>
    </row>
    <row r="119" spans="1:8" ht="18">
      <c r="A119" s="10">
        <v>1887</v>
      </c>
      <c r="B119" s="52">
        <f>(D58*$B27*$F27*$G27)/(DemographieMorts!B86*$I27*$K27)</f>
        <v>84.35120216443853</v>
      </c>
      <c r="C119" s="52">
        <f>(E58*$B27*$F27*$G27)/(DemographieMorts!C86*$I27*$K27)</f>
        <v>69.98387855810738</v>
      </c>
      <c r="D119" s="52">
        <f>(F58*$B27*$F27*$G27)/(DemographieMorts!D86*$I27*$K27)</f>
        <v>47.51594709447672</v>
      </c>
      <c r="E119" s="52">
        <f>(G58*$B27*$F27*$G27)/(DemographieMorts!E86*$I27*$K27)</f>
        <v>32.494795678722234</v>
      </c>
      <c r="F119" s="52">
        <f>(H58*$B27*$F27*$G27)/(DemographieMorts!F86*$I27*$K27)</f>
        <v>18.58272219440718</v>
      </c>
      <c r="G119" s="52">
        <f>(I58*$B27*$F27*$G27)/(DemographieMorts!G86*$I27*$K27)</f>
        <v>10.554847867676562</v>
      </c>
      <c r="H119" s="52">
        <f>(J58*$B27*$F27*$G27)/(DemographieMorts!H86*$I27*$K27)</f>
        <v>5.897805313756418</v>
      </c>
    </row>
    <row r="120" spans="1:8" ht="18">
      <c r="A120" s="10">
        <v>1902</v>
      </c>
      <c r="B120" s="52">
        <f>(D59*$B28*$F28*$G28)/(DemographieMorts!B87*$I28*$K28)</f>
        <v>143.11321462386974</v>
      </c>
      <c r="C120" s="52">
        <f>(E59*$B28*$F28*$G28)/(DemographieMorts!C87*$I28*$K28)</f>
        <v>87.63677492259094</v>
      </c>
      <c r="D120" s="52">
        <f>(F59*$B28*$F28*$G28)/(DemographieMorts!D87*$I28*$K28)</f>
        <v>51.78607923838356</v>
      </c>
      <c r="E120" s="52">
        <f>(G59*$B28*$F28*$G28)/(DemographieMorts!E87*$I28*$K28)</f>
        <v>32.22052310452115</v>
      </c>
      <c r="F120" s="52">
        <f>(H59*$B28*$F28*$G28)/(DemographieMorts!F87*$I28*$K28)</f>
        <v>18.389008238338477</v>
      </c>
      <c r="G120" s="52">
        <f>(I59*$B28*$F28*$G28)/(DemographieMorts!G87*$I28*$K28)</f>
        <v>9.513839050792583</v>
      </c>
      <c r="H120" s="52">
        <f>(J59*$B28*$F28*$G28)/(DemographieMorts!H87*$I28*$K28)</f>
        <v>4.383200183868518</v>
      </c>
    </row>
    <row r="121" spans="1:8" ht="18">
      <c r="A121" s="10">
        <v>1912</v>
      </c>
      <c r="B121" s="52">
        <f>(D60*$B29*$F29*$G29)/(DemographieMorts!B88*$I29*$K29)</f>
        <v>160.89527521000997</v>
      </c>
      <c r="C121" s="52">
        <f>(E60*$B29*$F29*$G29)/(DemographieMorts!C88*$I29*$K29)</f>
        <v>95.9872822648101</v>
      </c>
      <c r="D121" s="52">
        <f>(F60*$B29*$F29*$G29)/(DemographieMorts!D88*$I29*$K29)</f>
        <v>56.64929568687664</v>
      </c>
      <c r="E121" s="52">
        <f>(G60*$B29*$F29*$G29)/(DemographieMorts!E88*$I29*$K29)</f>
        <v>32.474523433609434</v>
      </c>
      <c r="F121" s="52">
        <f>(H60*$B29*$F29*$G29)/(DemographieMorts!F88*$I29*$K29)</f>
        <v>18.241760021545154</v>
      </c>
      <c r="G121" s="52">
        <f>(I60*$B29*$F29*$G29)/(DemographieMorts!G88*$I29*$K29)</f>
        <v>9.705797289351612</v>
      </c>
      <c r="H121" s="52">
        <f>(J60*$B29*$F29*$G29)/(DemographieMorts!H88*$I29*$K29)</f>
        <v>4.9604729120310935</v>
      </c>
    </row>
    <row r="123" spans="1:8" ht="15.75">
      <c r="A123" s="27" t="s">
        <v>113</v>
      </c>
      <c r="B123" s="26">
        <v>20</v>
      </c>
      <c r="C123" s="26">
        <v>30</v>
      </c>
      <c r="D123" s="26">
        <v>40</v>
      </c>
      <c r="E123" s="26">
        <v>50</v>
      </c>
      <c r="F123" s="26">
        <v>60</v>
      </c>
      <c r="G123" s="26">
        <v>70</v>
      </c>
      <c r="H123" s="26" t="s">
        <v>33</v>
      </c>
    </row>
    <row r="124" spans="1:8" ht="18">
      <c r="A124" s="10">
        <v>1807</v>
      </c>
      <c r="B124" s="52">
        <f>(D$65*$B13*$F13*(1-$G13))/(DemographieMorts!B113*$I13*(1-$K13))</f>
        <v>76.85739520677514</v>
      </c>
      <c r="C124" s="52">
        <f>(E$65*$B13*$F13*(1-$G13))/(DemographieMorts!C113*$I13*(1-$K13))</f>
        <v>74.81700127225982</v>
      </c>
      <c r="D124" s="52">
        <f>(F$65*$B13*$F13*(1-$G13))/(DemographieMorts!D113*$I13*(1-$K13))</f>
        <v>58.542105518291805</v>
      </c>
      <c r="E124" s="52">
        <f>(G$65*$B13*$F13*(1-$G13))/(DemographieMorts!E113*$I13*(1-$K13))</f>
        <v>41.99031124733434</v>
      </c>
      <c r="F124" s="52">
        <f>(H$65*$B13*$F13*(1-$G13))/(DemographieMorts!F113*$I13*(1-$K13))</f>
        <v>21.524194812039674</v>
      </c>
      <c r="G124" s="52">
        <f>(I$65*$B13*$F13*(1-$G13))/(DemographieMorts!G113*$I13*(1-$K13))</f>
        <v>8.82650998540098</v>
      </c>
      <c r="H124" s="52">
        <f>(J$65*$B13*$F13*(1-$G13))/(DemographieMorts!H113*$I13*(1-$K13))</f>
        <v>3.7838333568723166</v>
      </c>
    </row>
    <row r="125" spans="1:8" ht="18">
      <c r="A125" s="10">
        <v>1812</v>
      </c>
      <c r="B125" s="52">
        <f>(D$65*$B14*$F14*(1-$G14))/(DemographieMorts!B114*$I14*(1-$K14))</f>
        <v>75.13733327216984</v>
      </c>
      <c r="C125" s="52">
        <f>(E$65*$B14*$F14*(1-$G14))/(DemographieMorts!C114*$I14*(1-$K14))</f>
        <v>73.15330511659124</v>
      </c>
      <c r="D125" s="52">
        <f>(F$65*$B14*$F14*(1-$G14))/(DemographieMorts!D114*$I14*(1-$K14))</f>
        <v>57.21587571086605</v>
      </c>
      <c r="E125" s="52">
        <f>(G$65*$B14*$F14*(1-$G14))/(DemographieMorts!E114*$I14*(1-$K14))</f>
        <v>41.13372242232834</v>
      </c>
      <c r="F125" s="52">
        <f>(H$65*$B14*$F14*(1-$G14))/(DemographieMorts!F114*$I14*(1-$K14))</f>
        <v>21.06937669824557</v>
      </c>
      <c r="G125" s="52">
        <f>(I$65*$B14*$F14*(1-$G14))/(DemographieMorts!G114*$I14*(1-$K14))</f>
        <v>7.977803538737454</v>
      </c>
      <c r="H125" s="52">
        <f>(J$65*$B14*$F14*(1-$G14))/(DemographieMorts!H114*$I14*(1-$K14))</f>
        <v>3.7056178881575783</v>
      </c>
    </row>
    <row r="126" spans="1:8" ht="18">
      <c r="A126" s="10">
        <v>1817</v>
      </c>
      <c r="B126" s="52">
        <f>(D$65*$B15*$F15*(1-$G15))/(DemographieMorts!B115*$I15*(1-$K15))</f>
        <v>87.5763538555681</v>
      </c>
      <c r="C126" s="52">
        <f>(E$65*$B15*$F15*(1-$G15))/(DemographieMorts!C115*$I15*(1-$K15))</f>
        <v>77.94894109719193</v>
      </c>
      <c r="D126" s="52">
        <f>(F$65*$B15*$F15*(1-$G15))/(DemographieMorts!D115*$I15*(1-$K15))</f>
        <v>54.271721416779144</v>
      </c>
      <c r="E126" s="52">
        <f>(G$65*$B15*$F15*(1-$G15))/(DemographieMorts!E115*$I15*(1-$K15))</f>
        <v>42.423072475908285</v>
      </c>
      <c r="F126" s="52">
        <f>(H$65*$B15*$F15*(1-$G15))/(DemographieMorts!F115*$I15*(1-$K15))</f>
        <v>22.507398772589642</v>
      </c>
      <c r="G126" s="52">
        <f>(I$65*$B15*$F15*(1-$G15))/(DemographieMorts!G115*$I15*(1-$K15))</f>
        <v>8.520395291998778</v>
      </c>
      <c r="H126" s="52">
        <f>(J$65*$B15*$F15*(1-$G15))/(DemographieMorts!H115*$I15*(1-$K15))</f>
        <v>3.7735985342996536</v>
      </c>
    </row>
    <row r="127" spans="1:8" ht="18">
      <c r="A127" s="10">
        <v>1822</v>
      </c>
      <c r="B127" s="52">
        <f>(D$65*$B16*$F16*(1-$G16))/(DemographieMorts!B116*$I16*(1-$K16))</f>
        <v>64.83208723922867</v>
      </c>
      <c r="C127" s="52">
        <f>(E$65*$B16*$F16*(1-$G16))/(DemographieMorts!C116*$I16*(1-$K16))</f>
        <v>64.92507341899802</v>
      </c>
      <c r="D127" s="52">
        <f>(F$65*$B16*$F16*(1-$G16))/(DemographieMorts!D116*$I16*(1-$K16))</f>
        <v>59.389671491114264</v>
      </c>
      <c r="E127" s="52">
        <f>(G$65*$B16*$F16*(1-$G16))/(DemographieMorts!E116*$I16*(1-$K16))</f>
        <v>38.7032095727226</v>
      </c>
      <c r="F127" s="52">
        <f>(H$65*$B16*$F16*(1-$G16))/(DemographieMorts!F116*$I16*(1-$K16))</f>
        <v>23.572465468626913</v>
      </c>
      <c r="G127" s="52">
        <f>(I$65*$B16*$F16*(1-$G16))/(DemographieMorts!G116*$I16*(1-$K16))</f>
        <v>8.316172491176118</v>
      </c>
      <c r="H127" s="52">
        <f>(J$65*$B16*$F16*(1-$G16))/(DemographieMorts!H116*$I16*(1-$K16))</f>
        <v>3.573435327304064</v>
      </c>
    </row>
    <row r="128" spans="1:8" ht="18">
      <c r="A128" s="10">
        <v>1827</v>
      </c>
      <c r="B128" s="52">
        <f>(D$69*$B17*$F17*(1-$G17))/(DemographieMorts!B117*$I17*(1-$K17))</f>
        <v>64.9596242439212</v>
      </c>
      <c r="C128" s="52">
        <f>(E$69*$B17*$F17*(1-$G17))/(DemographieMorts!C117*$I17*(1-$K17))</f>
        <v>72.3575672145243</v>
      </c>
      <c r="D128" s="52">
        <f>(F$69*$B17*$F17*(1-$G17))/(DemographieMorts!D117*$I17*(1-$K17))</f>
        <v>59.49747862470478</v>
      </c>
      <c r="E128" s="52">
        <f>(G$69*$B17*$F17*(1-$G17))/(DemographieMorts!E117*$I17*(1-$K17))</f>
        <v>31.609984827762908</v>
      </c>
      <c r="F128" s="52">
        <f>(H$69*$B17*$F17*(1-$G17))/(DemographieMorts!F117*$I17*(1-$K17))</f>
        <v>18.024143593581353</v>
      </c>
      <c r="G128" s="52">
        <f>(I$69*$B17*$F17*(1-$G17))/(DemographieMorts!G117*$I17*(1-$K17))</f>
        <v>6.727600119198267</v>
      </c>
      <c r="H128" s="52">
        <f>(J$69*$B17*$F17*(1-$G17))/(DemographieMorts!H117*$I17*(1-$K17))</f>
        <v>4.039833691700425</v>
      </c>
    </row>
    <row r="129" spans="1:8" ht="18">
      <c r="A129" s="10">
        <v>1832</v>
      </c>
      <c r="B129" s="52">
        <f>(D$69*$B18*$F18*(1-$G18))/(DemographieMorts!B118*$I18*(1-$K18))</f>
        <v>38.76360555988458</v>
      </c>
      <c r="C129" s="52">
        <f>(E$69*$B18*$F18*(1-$G18))/(DemographieMorts!C118*$I18*(1-$K18))</f>
        <v>30.13685044279235</v>
      </c>
      <c r="D129" s="52">
        <f>(F$69*$B18*$F18*(1-$G18))/(DemographieMorts!D118*$I18*(1-$K18))</f>
        <v>21.55490264561918</v>
      </c>
      <c r="E129" s="52">
        <f>(G$69*$B18*$F18*(1-$G18))/(DemographieMorts!E118*$I18*(1-$K18))</f>
        <v>12.185655435790292</v>
      </c>
      <c r="F129" s="52">
        <f>(H$69*$B18*$F18*(1-$G18))/(DemographieMorts!F118*$I18*(1-$K18))</f>
        <v>7.616336500489274</v>
      </c>
      <c r="G129" s="52">
        <f>(I$69*$B18*$F18*(1-$G18))/(DemographieMorts!G118*$I18*(1-$K18))</f>
        <v>3.713496230144299</v>
      </c>
      <c r="H129" s="52">
        <f>(J$69*$B18*$F18*(1-$G18))/(DemographieMorts!H118*$I18*(1-$K18))</f>
        <v>2.664657596094732</v>
      </c>
    </row>
    <row r="130" spans="1:8" ht="18">
      <c r="A130" s="10">
        <v>1837</v>
      </c>
      <c r="B130" s="52">
        <f>(D$69*$B19*$F19*(1-$G19))/(DemographieMorts!B119*$I19*(1-$K19))</f>
        <v>65.8800940998654</v>
      </c>
      <c r="C130" s="52">
        <f>(E$69*$B19*$F19*(1-$G19))/(DemographieMorts!C119*$I19*(1-$K19))</f>
        <v>67.99168982625406</v>
      </c>
      <c r="D130" s="52">
        <f>(F$69*$B19*$F19*(1-$G19))/(DemographieMorts!D119*$I19*(1-$K19))</f>
        <v>52.17201764432478</v>
      </c>
      <c r="E130" s="52">
        <f>(G$69*$B19*$F19*(1-$G19))/(DemographieMorts!E119*$I19*(1-$K19))</f>
        <v>33.505015681274145</v>
      </c>
      <c r="F130" s="52">
        <f>(H$69*$B19*$F19*(1-$G19))/(DemographieMorts!F119*$I19*(1-$K19))</f>
        <v>15.719998260833925</v>
      </c>
      <c r="G130" s="52">
        <f>(I$69*$B19*$F19*(1-$G19))/(DemographieMorts!G119*$I19*(1-$K19))</f>
        <v>6.371171008785724</v>
      </c>
      <c r="H130" s="52">
        <f>(J$69*$B19*$F19*(1-$G19))/(DemographieMorts!H119*$I19*(1-$K19))</f>
        <v>3.1373744564349835</v>
      </c>
    </row>
    <row r="131" spans="1:8" ht="18">
      <c r="A131" s="10">
        <v>1842</v>
      </c>
      <c r="B131" s="52">
        <f>(D$69*$B20*$F20*(1-$G20))/(DemographieMorts!B120*$I20*(1-$K20))</f>
        <v>52.90055208401544</v>
      </c>
      <c r="C131" s="52">
        <f>(E$69*$B20*$F20*(1-$G20))/(DemographieMorts!C120*$I20*(1-$K20))</f>
        <v>70.46759498782201</v>
      </c>
      <c r="D131" s="52">
        <f>(F$69*$B20*$F20*(1-$G20))/(DemographieMorts!D120*$I20*(1-$K20))</f>
        <v>53.39464994841251</v>
      </c>
      <c r="E131" s="52">
        <f>(G$69*$B20*$F20*(1-$G20))/(DemographieMorts!E120*$I20*(1-$K20))</f>
        <v>36.77338861113046</v>
      </c>
      <c r="F131" s="52">
        <f>(H$69*$B20*$F20*(1-$G20))/(DemographieMorts!F120*$I20*(1-$K20))</f>
        <v>21.090446354479813</v>
      </c>
      <c r="G131" s="52">
        <f>(I$69*$B20*$F20*(1-$G20))/(DemographieMorts!G120*$I20*(1-$K20))</f>
        <v>8.2671373421392</v>
      </c>
      <c r="H131" s="52">
        <f>(J$69*$B20*$F20*(1-$G20))/(DemographieMorts!H120*$I20*(1-$K20))</f>
        <v>3.939566927331604</v>
      </c>
    </row>
    <row r="132" spans="1:8" ht="18">
      <c r="A132" s="10">
        <v>1847</v>
      </c>
      <c r="B132" s="52">
        <f>(D$72*$B21*$F21*(1-$G21))/(DemographieMorts!B121*$I21*(1-$K21))</f>
        <v>63.7210311197165</v>
      </c>
      <c r="C132" s="52">
        <f>(E$72*$B21*$F21*(1-$G21))/(DemographieMorts!C121*$I21*(1-$K21))</f>
        <v>69.75195092982213</v>
      </c>
      <c r="D132" s="52">
        <f>(F$72*$B21*$F21*(1-$G21))/(DemographieMorts!D121*$I21*(1-$K21))</f>
        <v>67.8224385111744</v>
      </c>
      <c r="E132" s="52">
        <f>(G$72*$B21*$F21*(1-$G21))/(DemographieMorts!E121*$I21*(1-$K21))</f>
        <v>42.70552481624841</v>
      </c>
      <c r="F132" s="52">
        <f>(H$72*$B21*$F21*(1-$G21))/(DemographieMorts!F121*$I21*(1-$K21))</f>
        <v>19.992884269239518</v>
      </c>
      <c r="G132" s="52">
        <f>(I$72*$B21*$F21*(1-$G21))/(DemographieMorts!G121*$I21*(1-$K21))</f>
        <v>7.791469899135425</v>
      </c>
      <c r="H132" s="52">
        <f>(J$72*$B21*$F21*(1-$G21))/(DemographieMorts!H121*$I21*(1-$K21))</f>
        <v>3.834065270633695</v>
      </c>
    </row>
    <row r="133" spans="1:8" ht="18">
      <c r="A133" s="10">
        <v>1852</v>
      </c>
      <c r="B133" s="52">
        <f>(D$72*$B22*$F22*(1-$G22))/(DemographieMorts!B122*$I22*(1-$K22))</f>
        <v>66.26734871480406</v>
      </c>
      <c r="C133" s="52">
        <f>(E$72*$B22*$F22*(1-$G22))/(DemographieMorts!C122*$I22*(1-$K22))</f>
        <v>71.64799431202408</v>
      </c>
      <c r="D133" s="52">
        <f>(F$72*$B22*$F22*(1-$G22))/(DemographieMorts!D122*$I22*(1-$K22))</f>
        <v>63.32096617121042</v>
      </c>
      <c r="E133" s="52">
        <f>(G$72*$B22*$F22*(1-$G22))/(DemographieMorts!E122*$I22*(1-$K22))</f>
        <v>39.38626631398072</v>
      </c>
      <c r="F133" s="52">
        <f>(H$72*$B22*$F22*(1-$G22))/(DemographieMorts!F122*$I22*(1-$K22))</f>
        <v>19.516904077525783</v>
      </c>
      <c r="G133" s="52">
        <f>(I$72*$B22*$F22*(1-$G22))/(DemographieMorts!G122*$I22*(1-$K22))</f>
        <v>9.461816841344811</v>
      </c>
      <c r="H133" s="52">
        <f>(J$72*$B22*$F22*(1-$G22))/(DemographieMorts!H122*$I22*(1-$K22))</f>
        <v>7.194802820549177</v>
      </c>
    </row>
    <row r="134" spans="1:8" ht="18">
      <c r="A134" s="10">
        <v>1857</v>
      </c>
      <c r="B134" s="52">
        <f>(D73*$B23*$F23*(1-$G23))/(DemographieMorts!B123*$I23*(1-$K23))</f>
        <v>62.728698056474364</v>
      </c>
      <c r="C134" s="52">
        <f>(E73*$B23*$F23*(1-$G23))/(DemographieMorts!C123*$I23*(1-$K23))</f>
        <v>70.94367436161289</v>
      </c>
      <c r="D134" s="52">
        <f>(F73*$B23*$F23*(1-$G23))/(DemographieMorts!D123*$I23*(1-$K23))</f>
        <v>65.03067582816077</v>
      </c>
      <c r="E134" s="52">
        <f>(G73*$B23*$F23*(1-$G23))/(DemographieMorts!E123*$I23*(1-$K23))</f>
        <v>40.31639000754133</v>
      </c>
      <c r="F134" s="52">
        <f>(H73*$B23*$F23*(1-$G23))/(DemographieMorts!F123*$I23*(1-$K23))</f>
        <v>20.854451721095362</v>
      </c>
      <c r="G134" s="52">
        <f>(I73*$B23*$F23*(1-$G23))/(DemographieMorts!G123*$I23*(1-$K23))</f>
        <v>9.36276302024853</v>
      </c>
      <c r="H134" s="52">
        <f>(J73*$B23*$F23*(1-$G23))/(DemographieMorts!H123*$I23*(1-$K23))</f>
        <v>5.357408976364269</v>
      </c>
    </row>
    <row r="135" spans="1:8" ht="18">
      <c r="A135" s="10">
        <v>1862</v>
      </c>
      <c r="B135" s="52">
        <f>(D74*$B24*$F24*(1-$G24))/(DemographieMorts!B124*$I24*(1-$K24))</f>
        <v>75.66977971203632</v>
      </c>
      <c r="C135" s="52">
        <f>(E74*$B24*$F24*(1-$G24))/(DemographieMorts!C124*$I24*(1-$K24))</f>
        <v>82.09873901561384</v>
      </c>
      <c r="D135" s="52">
        <f>(F74*$B24*$F24*(1-$G24))/(DemographieMorts!D124*$I24*(1-$K24))</f>
        <v>69.84410753651802</v>
      </c>
      <c r="E135" s="52">
        <f>(G74*$B24*$F24*(1-$G24))/(DemographieMorts!E124*$I24*(1-$K24))</f>
        <v>45.688483008971744</v>
      </c>
      <c r="F135" s="52">
        <f>(H74*$B24*$F24*(1-$G24))/(DemographieMorts!F124*$I24*(1-$K24))</f>
        <v>24.468693526117438</v>
      </c>
      <c r="G135" s="52">
        <f>(I74*$B24*$F24*(1-$G24))/(DemographieMorts!G124*$I24*(1-$K24))</f>
        <v>10.199569644128271</v>
      </c>
      <c r="H135" s="52">
        <f>(J74*$B24*$F24*(1-$G24))/(DemographieMorts!H124*$I24*(1-$K24))</f>
        <v>4.97591169734998</v>
      </c>
    </row>
    <row r="136" spans="1:8" ht="18">
      <c r="A136" s="10">
        <v>1867</v>
      </c>
      <c r="B136" s="52">
        <f>(D75*$B25*$F25*(1-$G25))/(DemographieMorts!B125*$I25*(1-$K25))</f>
        <v>91.71952748413015</v>
      </c>
      <c r="C136" s="52">
        <f>(E75*$B25*$F25*(1-$G25))/(DemographieMorts!C125*$I25*(1-$K25))</f>
        <v>93.23089489338021</v>
      </c>
      <c r="D136" s="52">
        <f>(F75*$B25*$F25*(1-$G25))/(DemographieMorts!D125*$I25*(1-$K25))</f>
        <v>54.08737341256173</v>
      </c>
      <c r="E136" s="52">
        <f>(G75*$B25*$F25*(1-$G25))/(DemographieMorts!E125*$I25*(1-$K25))</f>
        <v>30.153454698182653</v>
      </c>
      <c r="F136" s="52">
        <f>(H75*$B25*$F25*(1-$G25))/(DemographieMorts!F125*$I25*(1-$K25))</f>
        <v>21.497656691089574</v>
      </c>
      <c r="G136" s="52">
        <f>(I75*$B25*$F25*(1-$G25))/(DemographieMorts!G125*$I25*(1-$K25))</f>
        <v>12.749817239073929</v>
      </c>
      <c r="H136" s="52">
        <f>(J75*$B25*$F25*(1-$G25))/(DemographieMorts!H125*$I25*(1-$K25))</f>
        <v>5.710345840507133</v>
      </c>
    </row>
    <row r="137" spans="1:8" ht="18">
      <c r="A137" s="10">
        <v>1877</v>
      </c>
      <c r="B137" s="52">
        <f>(D76*$B26*$F26*(1-$G26))/(DemographieMorts!B126*$I26*(1-$K26))</f>
        <v>98.71546232235836</v>
      </c>
      <c r="C137" s="52">
        <f>(E76*$B26*$F26*(1-$G26))/(DemographieMorts!C126*$I26*(1-$K26))</f>
        <v>82.19910041933561</v>
      </c>
      <c r="D137" s="52">
        <f>(F76*$B26*$F26*(1-$G26))/(DemographieMorts!D126*$I26*(1-$K26))</f>
        <v>68.6202278760948</v>
      </c>
      <c r="E137" s="52">
        <f>(G76*$B26*$F26*(1-$G26))/(DemographieMorts!E126*$I26*(1-$K26))</f>
        <v>48.07930328945318</v>
      </c>
      <c r="F137" s="52">
        <f>(H76*$B26*$F26*(1-$G26))/(DemographieMorts!F126*$I26*(1-$K26))</f>
        <v>24.17502955184919</v>
      </c>
      <c r="G137" s="52">
        <f>(I76*$B26*$F26*(1-$G26))/(DemographieMorts!G126*$I26*(1-$K26))</f>
        <v>10.292065908151361</v>
      </c>
      <c r="H137" s="52">
        <f>(J76*$B26*$F26*(1-$G26))/(DemographieMorts!H126*$I26*(1-$K26))</f>
        <v>4.494959665188382</v>
      </c>
    </row>
    <row r="138" spans="1:8" ht="18">
      <c r="A138" s="10">
        <v>1887</v>
      </c>
      <c r="B138" s="52">
        <f>(D77*$B27*$F27*(1-$G27))/(DemographieMorts!B127*$I27*(1-$K27))</f>
        <v>105.95718728226387</v>
      </c>
      <c r="C138" s="52">
        <f>(E77*$B27*$F27*(1-$G27))/(DemographieMorts!C127*$I27*(1-$K27))</f>
        <v>97.14998420514597</v>
      </c>
      <c r="D138" s="52">
        <f>(F77*$B27*$F27*(1-$G27))/(DemographieMorts!D127*$I27*(1-$K27))</f>
        <v>72.68024973706106</v>
      </c>
      <c r="E138" s="52">
        <f>(G77*$B27*$F27*(1-$G27))/(DemographieMorts!E127*$I27*(1-$K27))</f>
        <v>46.55430710435948</v>
      </c>
      <c r="F138" s="52">
        <f>(H77*$B27*$F27*(1-$G27))/(DemographieMorts!F127*$I27*(1-$K27))</f>
        <v>23.540036666716627</v>
      </c>
      <c r="G138" s="52">
        <f>(I77*$B27*$F27*(1-$G27))/(DemographieMorts!G127*$I27*(1-$K27))</f>
        <v>10.568619218560064</v>
      </c>
      <c r="H138" s="52">
        <f>(J77*$B27*$F27*(1-$G27))/(DemographieMorts!H127*$I27*(1-$K27))</f>
        <v>5.611260288362616</v>
      </c>
    </row>
    <row r="139" spans="1:8" ht="18">
      <c r="A139" s="10">
        <v>1902</v>
      </c>
      <c r="B139" s="52">
        <f>(D78*$B28*$F28*(1-$G28))/(DemographieMorts!B128*$I28*(1-$K28))</f>
        <v>146.58814701503385</v>
      </c>
      <c r="C139" s="52">
        <f>(E78*$B28*$F28*(1-$G28))/(DemographieMorts!C128*$I28*(1-$K28))</f>
        <v>113.22287536933831</v>
      </c>
      <c r="D139" s="52">
        <f>(F78*$B28*$F28*(1-$G28))/(DemographieMorts!D128*$I28*(1-$K28))</f>
        <v>79.79110782366901</v>
      </c>
      <c r="E139" s="52">
        <f>(G78*$B28*$F28*(1-$G28))/(DemographieMorts!E128*$I28*(1-$K28))</f>
        <v>51.71629093660109</v>
      </c>
      <c r="F139" s="52">
        <f>(H78*$B28*$F28*(1-$G28))/(DemographieMorts!F128*$I28*(1-$K28))</f>
        <v>26.04204732199186</v>
      </c>
      <c r="G139" s="52">
        <f>(I78*$B28*$F28*(1-$G28))/(DemographieMorts!G128*$I28*(1-$K28))</f>
        <v>12.124003621828631</v>
      </c>
      <c r="H139" s="52">
        <f>(J78*$B28*$F28*(1-$G28))/(DemographieMorts!H128*$I28*(1-$K28))</f>
        <v>4.976728345451595</v>
      </c>
    </row>
    <row r="140" spans="1:8" ht="18">
      <c r="A140" s="10">
        <v>1912</v>
      </c>
      <c r="B140" s="52">
        <f>(D79*$B29*$F29*(1-$G29))/(DemographieMorts!B129*$I29*(1-$K29))</f>
        <v>181.34826420918844</v>
      </c>
      <c r="C140" s="52">
        <f>(E79*$B29*$F29*(1-$G29))/(DemographieMorts!C129*$I29*(1-$K29))</f>
        <v>129.63321874316267</v>
      </c>
      <c r="D140" s="52">
        <f>(F79*$B29*$F29*(1-$G29))/(DemographieMorts!D129*$I29*(1-$K29))</f>
        <v>93.09186626284266</v>
      </c>
      <c r="E140" s="52">
        <f>(G79*$B29*$F29*(1-$G29))/(DemographieMorts!E129*$I29*(1-$K29))</f>
        <v>55.71268228698023</v>
      </c>
      <c r="F140" s="52">
        <f>(H79*$B29*$F29*(1-$G29))/(DemographieMorts!F129*$I29*(1-$K29))</f>
        <v>27.916482281353158</v>
      </c>
      <c r="G140" s="52">
        <f>(I79*$B29*$F29*(1-$G29))/(DemographieMorts!G129*$I29*(1-$K29))</f>
        <v>12.00191733929586</v>
      </c>
      <c r="H140" s="52">
        <f>(J79*$B29*$F29*(1-$G29))/(DemographieMorts!H129*$I29*(1-$K29))</f>
        <v>5.213368668627389</v>
      </c>
    </row>
    <row r="142" spans="1:8" ht="15.75">
      <c r="A142" s="27" t="s">
        <v>149</v>
      </c>
      <c r="B142" s="26">
        <v>20</v>
      </c>
      <c r="C142" s="26">
        <v>30</v>
      </c>
      <c r="D142" s="26">
        <v>40</v>
      </c>
      <c r="E142" s="26">
        <v>50</v>
      </c>
      <c r="F142" s="26">
        <v>60</v>
      </c>
      <c r="G142" s="26">
        <v>70</v>
      </c>
      <c r="H142" s="26" t="s">
        <v>33</v>
      </c>
    </row>
    <row r="143" spans="1:8" ht="18">
      <c r="A143" s="10">
        <v>1807</v>
      </c>
      <c r="B143" s="52">
        <f>(D$84*$B13*$F13)/(DemographieMorts!B31*$I13)</f>
        <v>67.88926827948876</v>
      </c>
      <c r="C143" s="52">
        <f>(E$84*$B13*$F13)/(DemographieMorts!C31*$I13)</f>
        <v>81.69630582225265</v>
      </c>
      <c r="D143" s="52">
        <f>(F$84*$B13*$F13)/(DemographieMorts!D31*$I13)</f>
        <v>62.3856178985326</v>
      </c>
      <c r="E143" s="52">
        <f>(G$84*$B13*$F13)/(DemographieMorts!E31*$I13)</f>
        <v>42.65900447941521</v>
      </c>
      <c r="F143" s="52">
        <f>(H$84*$B13*$F13)/(DemographieMorts!F31*$I13)</f>
        <v>21.89964422365657</v>
      </c>
      <c r="G143" s="52">
        <f>(I$84*$B13*$F13)/(DemographieMorts!G31*$I13)</f>
        <v>9.115438591114</v>
      </c>
      <c r="H143" s="52">
        <f>(J$84*$B13*$F13)/(DemographieMorts!H31*$I13)</f>
        <v>3.852673793729301</v>
      </c>
    </row>
    <row r="144" spans="1:8" ht="18">
      <c r="A144" s="10">
        <v>1812</v>
      </c>
      <c r="B144" s="52">
        <f>(D$84*$B14*$F14)/(DemographieMorts!B32*$I14)</f>
        <v>68.89396020231372</v>
      </c>
      <c r="C144" s="52">
        <f>(E$84*$B14*$F14)/(DemographieMorts!C32*$I14)</f>
        <v>82.82958675273115</v>
      </c>
      <c r="D144" s="52">
        <f>(F$84*$B14*$F14)/(DemographieMorts!D32*$I14)</f>
        <v>63.38015865239306</v>
      </c>
      <c r="E144" s="52">
        <f>(G$84*$B14*$F14)/(DemographieMorts!E32*$I14)</f>
        <v>43.230701640307046</v>
      </c>
      <c r="F144" s="52">
        <f>(H$84*$B14*$F14)/(DemographieMorts!F32*$I14)</f>
        <v>22.15244957422173</v>
      </c>
      <c r="G144" s="52">
        <f>(I$84*$B14*$F14)/(DemographieMorts!G32*$I14)</f>
        <v>8.673867292795792</v>
      </c>
      <c r="H144" s="52">
        <f>(J$84*$B14*$F14)/(DemographieMorts!H32*$I14)</f>
        <v>3.7287057707778195</v>
      </c>
    </row>
    <row r="145" spans="1:8" ht="18">
      <c r="A145" s="10">
        <v>1817</v>
      </c>
      <c r="B145" s="52">
        <f>(D$84*$B15*$F15)/(DemographieMorts!B33*$I15)</f>
        <v>74.27356864244008</v>
      </c>
      <c r="C145" s="52">
        <f>(E$84*$B15*$F15)/(DemographieMorts!C33*$I15)</f>
        <v>79.48950449046846</v>
      </c>
      <c r="D145" s="52">
        <f>(F$84*$B15*$F15)/(DemographieMorts!D33*$I15)</f>
        <v>60.09419592685609</v>
      </c>
      <c r="E145" s="52">
        <f>(G$84*$B15*$F15)/(DemographieMorts!E33*$I15)</f>
        <v>41.42106842011668</v>
      </c>
      <c r="F145" s="52">
        <f>(H$84*$B15*$F15)/(DemographieMorts!F33*$I15)</f>
        <v>22.138102117529197</v>
      </c>
      <c r="G145" s="52">
        <f>(I$84*$B15*$F15)/(DemographieMorts!G33*$I15)</f>
        <v>8.940090256733464</v>
      </c>
      <c r="H145" s="52">
        <f>(J$84*$B15*$F15)/(DemographieMorts!H33*$I15)</f>
        <v>3.792978453242102</v>
      </c>
    </row>
    <row r="146" spans="1:8" ht="18">
      <c r="A146" s="10">
        <v>1822</v>
      </c>
      <c r="B146" s="52">
        <f>(D$84*$B16*$F16)/(DemographieMorts!B34*$I16)</f>
        <v>50.19249405166561</v>
      </c>
      <c r="C146" s="52">
        <f>(E$84*$B16*$F16)/(DemographieMorts!C34*$I16)</f>
        <v>72.35871187041013</v>
      </c>
      <c r="D146" s="52">
        <f>(F$84*$B16*$F16)/(DemographieMorts!D34*$I16)</f>
        <v>62.336210366858445</v>
      </c>
      <c r="E146" s="52">
        <f>(G$84*$B16*$F16)/(DemographieMorts!E34*$I16)</f>
        <v>42.737394732944004</v>
      </c>
      <c r="F146" s="52">
        <f>(H$84*$B16*$F16)/(DemographieMorts!F34*$I16)</f>
        <v>23.105103500406244</v>
      </c>
      <c r="G146" s="52">
        <f>(I$84*$B16*$F16)/(DemographieMorts!G34*$I16)</f>
        <v>8.645117933430553</v>
      </c>
      <c r="H146" s="52">
        <f>(J$84*$B16*$F16)/(DemographieMorts!H34*$I16)</f>
        <v>3.613740585534728</v>
      </c>
    </row>
    <row r="147" spans="1:8" ht="18">
      <c r="A147" s="10">
        <v>1827</v>
      </c>
      <c r="B147" s="52">
        <f>(D$88*$B17*$F17)/(DemographieMorts!B35*$I17)</f>
        <v>62.58762709299146</v>
      </c>
      <c r="C147" s="52">
        <f>(E$88*$B17*$F17)/(DemographieMorts!C35*$I17)</f>
        <v>83.78256351008035</v>
      </c>
      <c r="D147" s="52">
        <f>(F$88*$B17*$F17)/(DemographieMorts!D35*$I17)</f>
        <v>58.29263361484771</v>
      </c>
      <c r="E147" s="52">
        <f>(G$88*$B17*$F17)/(DemographieMorts!E35*$I17)</f>
        <v>31.615686997732286</v>
      </c>
      <c r="F147" s="52">
        <f>(H$88*$B17*$F17)/(DemographieMorts!F35*$I17)</f>
        <v>15.640964237579835</v>
      </c>
      <c r="G147" s="52">
        <f>(I$88*$B17*$F17)/(DemographieMorts!G35*$I17)</f>
        <v>6.644576147956268</v>
      </c>
      <c r="H147" s="52">
        <f>(J$88*$B17*$F17)/(DemographieMorts!H35*$I17)</f>
        <v>4.249806887863041</v>
      </c>
    </row>
    <row r="148" spans="1:8" ht="18">
      <c r="A148" s="10">
        <v>1832</v>
      </c>
      <c r="B148" s="52">
        <f>(D$88*$B18*$F18)/(DemographieMorts!B36*$I18)</f>
        <v>31.26763841121509</v>
      </c>
      <c r="C148" s="52">
        <f>(E$88*$B18*$F18)/(DemographieMorts!C36*$I18)</f>
        <v>31.989385142246523</v>
      </c>
      <c r="D148" s="52">
        <f>(F$88*$B18*$F18)/(DemographieMorts!D36*$I18)</f>
        <v>22.128530086862035</v>
      </c>
      <c r="E148" s="52">
        <f>(G$88*$B18*$F18)/(DemographieMorts!E36*$I18)</f>
        <v>12.692263666167536</v>
      </c>
      <c r="F148" s="52">
        <f>(H$88*$B18*$F18)/(DemographieMorts!F36*$I18)</f>
        <v>7.20173490024129</v>
      </c>
      <c r="G148" s="52">
        <f>(I$88*$B18*$F18)/(DemographieMorts!G36*$I18)</f>
        <v>3.7308720131545314</v>
      </c>
      <c r="H148" s="52">
        <f>(J$88*$B18*$F18)/(DemographieMorts!H36*$I18)</f>
        <v>2.719493868820509</v>
      </c>
    </row>
    <row r="149" spans="1:8" ht="18">
      <c r="A149" s="10">
        <v>1837</v>
      </c>
      <c r="B149" s="52">
        <f>(D$88*$B19*$F19)/(DemographieMorts!B37*$I19)</f>
        <v>56.09387313561923</v>
      </c>
      <c r="C149" s="52">
        <f>(E$88*$B19*$F19)/(DemographieMorts!C37*$I19)</f>
        <v>74.36816650586884</v>
      </c>
      <c r="D149" s="52">
        <f>(F$88*$B19*$F19)/(DemographieMorts!D37*$I19)</f>
        <v>51.95955809403506</v>
      </c>
      <c r="E149" s="52">
        <f>(G$88*$B19*$F19)/(DemographieMorts!E37*$I19)</f>
        <v>32.588595386924545</v>
      </c>
      <c r="F149" s="52">
        <f>(H$88*$B19*$F19)/(DemographieMorts!F37*$I19)</f>
        <v>16.65430979693412</v>
      </c>
      <c r="G149" s="52">
        <f>(I$88*$B19*$F19)/(DemographieMorts!G37*$I19)</f>
        <v>6.980035509104019</v>
      </c>
      <c r="H149" s="52">
        <f>(J$88*$B19*$F19)/(DemographieMorts!H37*$I19)</f>
        <v>3.5453703210342074</v>
      </c>
    </row>
    <row r="150" spans="1:8" ht="18">
      <c r="A150" s="10">
        <v>1842</v>
      </c>
      <c r="B150" s="52">
        <f>(D$88*$B20*$F20)/(DemographieMorts!B38*$I20)</f>
        <v>48.43359546687369</v>
      </c>
      <c r="C150" s="52">
        <f>(E$88*$B20*$F20)/(DemographieMorts!C38*$I20)</f>
        <v>84.81751396062262</v>
      </c>
      <c r="D150" s="52">
        <f>(F$88*$B20*$F20)/(DemographieMorts!D38*$I20)</f>
        <v>48.203326662042215</v>
      </c>
      <c r="E150" s="52">
        <f>(G$88*$B20*$F20)/(DemographieMorts!E38*$I20)</f>
        <v>36.28644098868304</v>
      </c>
      <c r="F150" s="52">
        <f>(H$88*$B20*$F20)/(DemographieMorts!F38*$I20)</f>
        <v>20.384719853597147</v>
      </c>
      <c r="G150" s="52">
        <f>(I$88*$B20*$F20)/(DemographieMorts!G38*$I20)</f>
        <v>9.044258812347165</v>
      </c>
      <c r="H150" s="52">
        <f>(J$88*$B20*$F20)/(DemographieMorts!H38*$I20)</f>
        <v>4.209501346391865</v>
      </c>
    </row>
    <row r="151" spans="1:8" ht="18">
      <c r="A151" s="10">
        <v>1847</v>
      </c>
      <c r="B151" s="52">
        <f>(D$91*$B21*$F21)/(DemographieMorts!B39*$I21)</f>
        <v>62.77241032486918</v>
      </c>
      <c r="C151" s="52">
        <f>(E$91*$B21*$F21)/(DemographieMorts!C39*$I21)</f>
        <v>76.14362794523834</v>
      </c>
      <c r="D151" s="52">
        <f>(F$91*$B21*$F21)/(DemographieMorts!D39*$I21)</f>
        <v>60.498975251144294</v>
      </c>
      <c r="E151" s="52">
        <f>(G$91*$B21*$F21)/(DemographieMorts!E39*$I21)</f>
        <v>41.53040380684912</v>
      </c>
      <c r="F151" s="52">
        <f>(H$91*$B21*$F21)/(DemographieMorts!F39*$I21)</f>
        <v>19.053213517188592</v>
      </c>
      <c r="G151" s="52">
        <f>(I$91*$B21*$F21)/(DemographieMorts!G39*$I21)</f>
        <v>7.963105069582567</v>
      </c>
      <c r="H151" s="52">
        <f>(J$91*$B21*$F21)/(DemographieMorts!H39*$I21)</f>
        <v>3.657566852388134</v>
      </c>
    </row>
    <row r="152" spans="1:8" ht="18">
      <c r="A152" s="10">
        <v>1852</v>
      </c>
      <c r="B152" s="52">
        <f>(D$91*$B22*$F22)/(DemographieMorts!B40*$I22)</f>
        <v>76.8422205145749</v>
      </c>
      <c r="C152" s="52">
        <f>(E$91*$B22*$F22)/(DemographieMorts!C40*$I22)</f>
        <v>81.70484677489448</v>
      </c>
      <c r="D152" s="52">
        <f>(F$91*$B22*$F22)/(DemographieMorts!D40*$I22)</f>
        <v>62.05951716270619</v>
      </c>
      <c r="E152" s="52">
        <f>(G$91*$B22*$F22)/(DemographieMorts!E40*$I22)</f>
        <v>36.79677849441088</v>
      </c>
      <c r="F152" s="52">
        <f>(H$91*$B22*$F22)/(DemographieMorts!F40*$I22)</f>
        <v>19.78043676761066</v>
      </c>
      <c r="G152" s="52">
        <f>(I$91*$B22*$F22)/(DemographieMorts!G40*$I22)</f>
        <v>9.287675930974963</v>
      </c>
      <c r="H152" s="52">
        <f>(J$91*$B22*$F22)/(DemographieMorts!H40*$I22)</f>
        <v>5.661476003689304</v>
      </c>
    </row>
    <row r="153" spans="1:8" ht="18">
      <c r="A153" s="10">
        <v>1857</v>
      </c>
      <c r="B153" s="52">
        <f>(D92*$B23*$F23)/(DemographieMorts!B41*$I23)</f>
        <v>64.25987166322903</v>
      </c>
      <c r="C153" s="52">
        <f>(E92*$B23*$F23)/(DemographieMorts!C41*$I23)</f>
        <v>79.85549020059933</v>
      </c>
      <c r="D153" s="52">
        <f>(F92*$B23*$F23)/(DemographieMorts!D41*$I23)</f>
        <v>63.941686270036904</v>
      </c>
      <c r="E153" s="52">
        <f>(G92*$B23*$F23)/(DemographieMorts!E41*$I23)</f>
        <v>38.095166486911424</v>
      </c>
      <c r="F153" s="52">
        <f>(H92*$B23*$F23)/(DemographieMorts!F41*$I23)</f>
        <v>19.93047636310265</v>
      </c>
      <c r="G153" s="52">
        <f>(I92*$B23*$F23)/(DemographieMorts!G41*$I23)</f>
        <v>9.37372644298887</v>
      </c>
      <c r="H153" s="52">
        <f>(J92*$B23*$F23)/(DemographieMorts!H41*$I23)</f>
        <v>5.068391522810009</v>
      </c>
    </row>
    <row r="154" spans="1:8" ht="18">
      <c r="A154" s="10">
        <v>1862</v>
      </c>
      <c r="B154" s="52">
        <f>(D93*$B24*$F24)/(DemographieMorts!B42*$I24)</f>
        <v>85.64847116856473</v>
      </c>
      <c r="C154" s="52">
        <f>(E93*$B24*$F24)/(DemographieMorts!C42*$I24)</f>
        <v>90.17512903983118</v>
      </c>
      <c r="D154" s="52">
        <f>(F93*$B24*$F24)/(DemographieMorts!D42*$I24)</f>
        <v>64.46399078990515</v>
      </c>
      <c r="E154" s="52">
        <f>(G93*$B24*$F24)/(DemographieMorts!E42*$I24)</f>
        <v>40.31515733179496</v>
      </c>
      <c r="F154" s="52">
        <f>(H93*$B24*$F24)/(DemographieMorts!F42*$I24)</f>
        <v>21.521921412217512</v>
      </c>
      <c r="G154" s="52">
        <f>(I93*$B24*$F24)/(DemographieMorts!G42*$I24)</f>
        <v>9.681963651495538</v>
      </c>
      <c r="H154" s="52">
        <f>(J93*$B24*$F24)/(DemographieMorts!H42*$I24)</f>
        <v>4.827228325890905</v>
      </c>
    </row>
    <row r="155" spans="1:8" ht="18">
      <c r="A155" s="10">
        <v>1867</v>
      </c>
      <c r="B155" s="52">
        <f>(D94*$B25*$F25)/(DemographieMorts!B43*$I25)</f>
        <v>92.83690047473746</v>
      </c>
      <c r="C155" s="52">
        <f>(E94*$B25*$F25)/(DemographieMorts!C43*$I25)</f>
        <v>82.42102219845425</v>
      </c>
      <c r="D155" s="52">
        <f>(F94*$B25*$F25)/(DemographieMorts!D43*$I25)</f>
        <v>58.897834286152616</v>
      </c>
      <c r="E155" s="52">
        <f>(G94*$B25*$F25)/(DemographieMorts!E43*$I25)</f>
        <v>37.51479143781305</v>
      </c>
      <c r="F155" s="52">
        <f>(H94*$B25*$F25)/(DemographieMorts!F43*$I25)</f>
        <v>19.398730505275644</v>
      </c>
      <c r="G155" s="52">
        <f>(I94*$B25*$F25)/(DemographieMorts!G43*$I25)</f>
        <v>9.28936396021308</v>
      </c>
      <c r="H155" s="52">
        <f>(J94*$B25*$F25)/(DemographieMorts!H43*$I25)</f>
        <v>4.71850975718096</v>
      </c>
    </row>
    <row r="156" spans="1:8" ht="18">
      <c r="A156" s="10">
        <v>1877</v>
      </c>
      <c r="B156" s="52">
        <f>(D95*$B26*$F26)/(DemographieMorts!B44*$I26)</f>
        <v>99.5952539542796</v>
      </c>
      <c r="C156" s="52">
        <f>(E95*$B26*$F26)/(DemographieMorts!C44*$I26)</f>
        <v>77.82204595837688</v>
      </c>
      <c r="D156" s="52">
        <f>(F95*$B26*$F26)/(DemographieMorts!D44*$I26)</f>
        <v>61.344096602773156</v>
      </c>
      <c r="E156" s="52">
        <f>(G95*$B26*$F26)/(DemographieMorts!E44*$I26)</f>
        <v>40.04874334247332</v>
      </c>
      <c r="F156" s="52">
        <f>(H95*$B26*$F26)/(DemographieMorts!F44*$I26)</f>
        <v>20.73440336328252</v>
      </c>
      <c r="G156" s="52">
        <f>(I95*$B26*$F26)/(DemographieMorts!G44*$I26)</f>
        <v>9.59116949455732</v>
      </c>
      <c r="H156" s="52">
        <f>(J95*$B26*$F26)/(DemographieMorts!H44*$I26)</f>
        <v>4.550108555618415</v>
      </c>
    </row>
    <row r="157" spans="1:8" ht="18">
      <c r="A157" s="10">
        <v>1887</v>
      </c>
      <c r="B157" s="52">
        <f>(D96*$B27*$F27)/(DemographieMorts!B45*$I27)</f>
        <v>94.55814322401845</v>
      </c>
      <c r="C157" s="52">
        <f>(E96*$B27*$F27)/(DemographieMorts!C45*$I27)</f>
        <v>81.35321121051192</v>
      </c>
      <c r="D157" s="52">
        <f>(F96*$B27*$F27)/(DemographieMorts!D45*$I27)</f>
        <v>57.408810892370376</v>
      </c>
      <c r="E157" s="52">
        <f>(G96*$B27*$F27)/(DemographieMorts!E45*$I27)</f>
        <v>38.31252454450317</v>
      </c>
      <c r="F157" s="52">
        <f>(H96*$B27*$F27)/(DemographieMorts!F45*$I27)</f>
        <v>20.926154984280405</v>
      </c>
      <c r="G157" s="52">
        <f>(I96*$B27*$F27)/(DemographieMorts!G45*$I27)</f>
        <v>10.562784829310937</v>
      </c>
      <c r="H157" s="52">
        <f>(J96*$B27*$F27)/(DemographieMorts!H45*$I27)</f>
        <v>5.7065962621346875</v>
      </c>
    </row>
    <row r="158" spans="1:8" ht="18">
      <c r="A158" s="10">
        <v>1902</v>
      </c>
      <c r="B158" s="52">
        <f>(D97*$B28*$F28)/(DemographieMorts!B46*$I28)</f>
        <v>144.96084407926818</v>
      </c>
      <c r="C158" s="52">
        <f>(E97*$B28*$F28)/(DemographieMorts!C46*$I28)</f>
        <v>99.29626373376695</v>
      </c>
      <c r="D158" s="52">
        <f>(F97*$B28*$F28)/(DemographieMorts!D46*$I28)</f>
        <v>63.2086992127757</v>
      </c>
      <c r="E158" s="52">
        <f>(G97*$B28*$F28)/(DemographieMorts!E46*$I28)</f>
        <v>40.50048037235781</v>
      </c>
      <c r="F158" s="52">
        <f>(H97*$B28*$F28)/(DemographieMorts!F46*$I28)</f>
        <v>22.125725763918762</v>
      </c>
      <c r="G158" s="52">
        <f>(I97*$B28*$F28)/(DemographieMorts!G46*$I28)</f>
        <v>11.007283728034857</v>
      </c>
      <c r="H158" s="52">
        <f>(J97*$B28*$F28)/(DemographieMorts!H46*$I28)</f>
        <v>4.780846748101145</v>
      </c>
    </row>
    <row r="159" spans="1:8" ht="18">
      <c r="A159" s="10">
        <v>1912</v>
      </c>
      <c r="B159" s="52">
        <f>(D98*$B29*$F29)/(DemographieMorts!B47*$I29)</f>
        <v>171.30695773876687</v>
      </c>
      <c r="C159" s="52">
        <f>(E98*$B29*$F29)/(DemographieMorts!C47*$I29)</f>
        <v>110.76890231956835</v>
      </c>
      <c r="D159" s="52">
        <f>(F98*$B29*$F29)/(DemographieMorts!D47*$I29)</f>
        <v>71.29105590982769</v>
      </c>
      <c r="E159" s="52">
        <f>(G98*$B29*$F29)/(DemographieMorts!E47*$I29)</f>
        <v>41.90182196844281</v>
      </c>
      <c r="F159" s="52">
        <f>(H98*$B29*$F29)/(DemographieMorts!F47*$I29)</f>
        <v>22.96394588645144</v>
      </c>
      <c r="G159" s="52">
        <f>(I98*$B29*$F29)/(DemographieMorts!G47*$I29)</f>
        <v>11.065683881159321</v>
      </c>
      <c r="H159" s="52">
        <f>(J98*$B29*$F29)/(DemographieMorts!H47*$I29)</f>
        <v>5.133033001538834</v>
      </c>
    </row>
    <row r="162" ht="15.75">
      <c r="A162" s="43" t="s">
        <v>110</v>
      </c>
    </row>
    <row r="165" spans="1:8" ht="15.75">
      <c r="A165" s="27" t="s">
        <v>74</v>
      </c>
      <c r="B165" s="26">
        <v>20</v>
      </c>
      <c r="C165" s="26">
        <v>30</v>
      </c>
      <c r="D165" s="26">
        <v>40</v>
      </c>
      <c r="E165" s="26">
        <v>50</v>
      </c>
      <c r="F165" s="26">
        <v>60</v>
      </c>
      <c r="G165" s="26">
        <v>70</v>
      </c>
      <c r="H165" s="26" t="s">
        <v>33</v>
      </c>
    </row>
    <row r="166" spans="1:8" ht="18">
      <c r="A166" s="10">
        <v>1807</v>
      </c>
      <c r="B166" s="22">
        <f aca="true" t="shared" si="23" ref="B166:H180">B105/$M13</f>
        <v>1.3892441523650252</v>
      </c>
      <c r="C166" s="22">
        <f t="shared" si="23"/>
        <v>2.179046486829121</v>
      </c>
      <c r="D166" s="22">
        <f t="shared" si="23"/>
        <v>1.60847139647224</v>
      </c>
      <c r="E166" s="22">
        <f t="shared" si="23"/>
        <v>1.0273184787283116</v>
      </c>
      <c r="F166" s="22">
        <f t="shared" si="23"/>
        <v>0.5282894587186304</v>
      </c>
      <c r="G166" s="22">
        <f t="shared" si="23"/>
        <v>0.22522284357766276</v>
      </c>
      <c r="H166" s="22">
        <f t="shared" si="23"/>
        <v>0.0940250399687654</v>
      </c>
    </row>
    <row r="167" spans="1:8" ht="18">
      <c r="A167" s="10">
        <v>1812</v>
      </c>
      <c r="B167" s="22">
        <f t="shared" si="23"/>
        <v>1.4675254713157964</v>
      </c>
      <c r="C167" s="22">
        <f t="shared" si="23"/>
        <v>2.3377889259273683</v>
      </c>
      <c r="D167" s="22">
        <f t="shared" si="23"/>
        <v>1.7315697429517765</v>
      </c>
      <c r="E167" s="22">
        <f t="shared" si="23"/>
        <v>1.0792230303893908</v>
      </c>
      <c r="F167" s="22">
        <f t="shared" si="23"/>
        <v>0.5535587998298575</v>
      </c>
      <c r="G167" s="22">
        <f t="shared" si="23"/>
        <v>0.2306181449364372</v>
      </c>
      <c r="H167" s="22">
        <f t="shared" si="23"/>
        <v>0.08925749664547487</v>
      </c>
    </row>
    <row r="168" spans="1:8" ht="18">
      <c r="A168" s="10">
        <v>1817</v>
      </c>
      <c r="B168" s="22">
        <f t="shared" si="23"/>
        <v>1.4597028687568654</v>
      </c>
      <c r="C168" s="22">
        <f t="shared" si="23"/>
        <v>1.9302421009065924</v>
      </c>
      <c r="D168" s="22">
        <f t="shared" si="23"/>
        <v>1.6407414936824098</v>
      </c>
      <c r="E168" s="22">
        <f t="shared" si="23"/>
        <v>0.959266929250741</v>
      </c>
      <c r="F168" s="22">
        <f t="shared" si="23"/>
        <v>0.5162224330141861</v>
      </c>
      <c r="G168" s="22">
        <f t="shared" si="23"/>
        <v>0.22572770571941855</v>
      </c>
      <c r="H168" s="22">
        <f t="shared" si="23"/>
        <v>0.09063724878850747</v>
      </c>
    </row>
    <row r="169" spans="1:8" ht="18">
      <c r="A169" s="10">
        <v>1822</v>
      </c>
      <c r="B169" s="22">
        <f t="shared" si="23"/>
        <v>0.9909578028146883</v>
      </c>
      <c r="C169" s="22">
        <f t="shared" si="23"/>
        <v>2.1338647332104173</v>
      </c>
      <c r="D169" s="22">
        <f t="shared" si="23"/>
        <v>1.692648522416922</v>
      </c>
      <c r="E169" s="22">
        <f t="shared" si="23"/>
        <v>1.2190581012809836</v>
      </c>
      <c r="F169" s="22">
        <f t="shared" si="23"/>
        <v>0.5823954234341361</v>
      </c>
      <c r="G169" s="22">
        <f t="shared" si="23"/>
        <v>0.23189999593282068</v>
      </c>
      <c r="H169" s="22">
        <f t="shared" si="23"/>
        <v>0.09334067383453774</v>
      </c>
    </row>
    <row r="170" spans="1:8" ht="18">
      <c r="A170" s="10">
        <v>1827</v>
      </c>
      <c r="B170" s="22">
        <f t="shared" si="23"/>
        <v>1.5726772406942948</v>
      </c>
      <c r="C170" s="22">
        <f t="shared" si="23"/>
        <v>2.5813734281994356</v>
      </c>
      <c r="D170" s="22">
        <f t="shared" si="23"/>
        <v>1.4922024515715004</v>
      </c>
      <c r="E170" s="22">
        <f t="shared" si="23"/>
        <v>0.8286740587397463</v>
      </c>
      <c r="F170" s="22">
        <f t="shared" si="23"/>
        <v>0.3481705400588155</v>
      </c>
      <c r="G170" s="22">
        <f t="shared" si="23"/>
        <v>0.1728818696739809</v>
      </c>
      <c r="H170" s="22">
        <f t="shared" si="23"/>
        <v>0.12260729283431086</v>
      </c>
    </row>
    <row r="171" spans="1:8" ht="18">
      <c r="A171" s="10">
        <v>1832</v>
      </c>
      <c r="B171" s="22">
        <f t="shared" si="23"/>
        <v>1.4985725313504168</v>
      </c>
      <c r="C171" s="22">
        <f t="shared" si="23"/>
        <v>1.939326738085402</v>
      </c>
      <c r="D171" s="22">
        <f t="shared" si="23"/>
        <v>1.3056603082929832</v>
      </c>
      <c r="E171" s="22">
        <f t="shared" si="23"/>
        <v>0.76233106698247</v>
      </c>
      <c r="F171" s="22">
        <f t="shared" si="23"/>
        <v>0.38619150610994174</v>
      </c>
      <c r="G171" s="22">
        <f t="shared" si="23"/>
        <v>0.21619189701604014</v>
      </c>
      <c r="H171" s="22">
        <f t="shared" si="23"/>
        <v>0.16169595998437203</v>
      </c>
    </row>
    <row r="172" spans="1:8" ht="18">
      <c r="A172" s="10">
        <v>1837</v>
      </c>
      <c r="B172" s="22">
        <f t="shared" si="23"/>
        <v>1.3385511923465148</v>
      </c>
      <c r="C172" s="22">
        <f t="shared" si="23"/>
        <v>2.214281409450359</v>
      </c>
      <c r="D172" s="22">
        <f t="shared" si="23"/>
        <v>1.4098490393471363</v>
      </c>
      <c r="E172" s="22">
        <f t="shared" si="23"/>
        <v>0.8630874321256645</v>
      </c>
      <c r="F172" s="22">
        <f t="shared" si="23"/>
        <v>0.4919001322734522</v>
      </c>
      <c r="G172" s="22">
        <f t="shared" si="23"/>
        <v>0.21646570396344486</v>
      </c>
      <c r="H172" s="22">
        <f t="shared" si="23"/>
        <v>0.117367874868836</v>
      </c>
    </row>
    <row r="173" spans="1:8" ht="18">
      <c r="A173" s="10">
        <v>1842</v>
      </c>
      <c r="B173" s="22">
        <f t="shared" si="23"/>
        <v>1.137092985350219</v>
      </c>
      <c r="C173" s="22">
        <f t="shared" si="23"/>
        <v>2.6359341095562496</v>
      </c>
      <c r="D173" s="22">
        <f t="shared" si="23"/>
        <v>1.1102427162807347</v>
      </c>
      <c r="E173" s="22">
        <f t="shared" si="23"/>
        <v>0.9076770531213899</v>
      </c>
      <c r="F173" s="22">
        <f t="shared" si="23"/>
        <v>0.49531834847369055</v>
      </c>
      <c r="G173" s="22">
        <f t="shared" si="23"/>
        <v>0.26029892272947447</v>
      </c>
      <c r="H173" s="22">
        <f t="shared" si="23"/>
        <v>0.1176525308051182</v>
      </c>
    </row>
    <row r="174" spans="1:8" ht="18">
      <c r="A174" s="10">
        <v>1847</v>
      </c>
      <c r="B174" s="22">
        <f t="shared" si="23"/>
        <v>1.4409597266769612</v>
      </c>
      <c r="C174" s="22">
        <f t="shared" si="23"/>
        <v>1.9406956743708483</v>
      </c>
      <c r="D174" s="22">
        <f t="shared" si="23"/>
        <v>1.2658993582900724</v>
      </c>
      <c r="E174" s="22">
        <f t="shared" si="23"/>
        <v>0.9405914705614397</v>
      </c>
      <c r="F174" s="22">
        <f t="shared" si="23"/>
        <v>0.4192713953639867</v>
      </c>
      <c r="G174" s="22">
        <f t="shared" si="23"/>
        <v>0.19214663333192386</v>
      </c>
      <c r="H174" s="22">
        <f t="shared" si="23"/>
        <v>0.07791139282895884</v>
      </c>
    </row>
    <row r="175" spans="1:8" ht="18">
      <c r="A175" s="10">
        <v>1852</v>
      </c>
      <c r="B175" s="22">
        <f t="shared" si="23"/>
        <v>1.9106007253627308</v>
      </c>
      <c r="C175" s="22">
        <f t="shared" si="23"/>
        <v>2.0036333163785414</v>
      </c>
      <c r="D175" s="22">
        <f t="shared" si="23"/>
        <v>1.2927190181838317</v>
      </c>
      <c r="E175" s="22">
        <f t="shared" si="23"/>
        <v>0.7343296989624035</v>
      </c>
      <c r="F175" s="22">
        <f t="shared" si="23"/>
        <v>0.42760784335019764</v>
      </c>
      <c r="G175" s="22">
        <f t="shared" si="23"/>
        <v>0.19187988357642835</v>
      </c>
      <c r="H175" s="22">
        <f t="shared" si="23"/>
        <v>0.083998725695565</v>
      </c>
    </row>
    <row r="176" spans="1:8" ht="18">
      <c r="A176" s="10">
        <v>1857</v>
      </c>
      <c r="B176" s="22">
        <f t="shared" si="23"/>
        <v>1.4277736643564742</v>
      </c>
      <c r="C176" s="22">
        <f t="shared" si="23"/>
        <v>1.9545020700362836</v>
      </c>
      <c r="D176" s="22">
        <f t="shared" si="23"/>
        <v>1.3635041009421653</v>
      </c>
      <c r="E176" s="22">
        <f t="shared" si="23"/>
        <v>0.7844526641032304</v>
      </c>
      <c r="F176" s="22">
        <f t="shared" si="23"/>
        <v>0.40867267137169777</v>
      </c>
      <c r="G176" s="22">
        <f t="shared" si="23"/>
        <v>0.2033805538544065</v>
      </c>
      <c r="H176" s="22">
        <f t="shared" si="23"/>
        <v>0.09823446648004092</v>
      </c>
    </row>
    <row r="177" spans="1:8" ht="18">
      <c r="A177" s="10">
        <v>1862</v>
      </c>
      <c r="B177" s="22">
        <f t="shared" si="23"/>
        <v>1.9519948193991177</v>
      </c>
      <c r="C177" s="22">
        <f t="shared" si="23"/>
        <v>1.9566600431047891</v>
      </c>
      <c r="D177" s="22">
        <f t="shared" si="23"/>
        <v>1.1918598970739933</v>
      </c>
      <c r="E177" s="22">
        <f t="shared" si="23"/>
        <v>0.7184143060813328</v>
      </c>
      <c r="F177" s="22">
        <f t="shared" si="23"/>
        <v>0.3752879541327647</v>
      </c>
      <c r="G177" s="22">
        <f t="shared" si="23"/>
        <v>0.17773757221705672</v>
      </c>
      <c r="H177" s="22">
        <f t="shared" si="23"/>
        <v>0.09003817804368494</v>
      </c>
    </row>
    <row r="178" spans="1:8" ht="18">
      <c r="A178" s="10">
        <v>1867</v>
      </c>
      <c r="B178" s="22">
        <f t="shared" si="23"/>
        <v>1.9772679209973218</v>
      </c>
      <c r="C178" s="22">
        <f t="shared" si="23"/>
        <v>1.5587503022013594</v>
      </c>
      <c r="D178" s="22">
        <f t="shared" si="23"/>
        <v>1.3486476706949795</v>
      </c>
      <c r="E178" s="22">
        <f t="shared" si="23"/>
        <v>1.0251172786805558</v>
      </c>
      <c r="F178" s="22">
        <f t="shared" si="23"/>
        <v>0.36902847439095227</v>
      </c>
      <c r="G178" s="22">
        <f t="shared" si="23"/>
        <v>0.13874383836501863</v>
      </c>
      <c r="H178" s="22">
        <f t="shared" si="23"/>
        <v>0.07393416071430636</v>
      </c>
    </row>
    <row r="179" spans="1:8" ht="18">
      <c r="A179" s="10">
        <v>1877</v>
      </c>
      <c r="B179" s="22">
        <f t="shared" si="23"/>
        <v>2.0405679659811136</v>
      </c>
      <c r="C179" s="22">
        <f t="shared" si="23"/>
        <v>1.5003435535605127</v>
      </c>
      <c r="D179" s="22">
        <f t="shared" si="23"/>
        <v>1.1305093506826134</v>
      </c>
      <c r="E179" s="22">
        <f t="shared" si="23"/>
        <v>0.6949722955995277</v>
      </c>
      <c r="F179" s="22">
        <f t="shared" si="23"/>
        <v>0.35972410995786286</v>
      </c>
      <c r="G179" s="22">
        <f t="shared" si="23"/>
        <v>0.1772357069297294</v>
      </c>
      <c r="H179" s="22">
        <f t="shared" si="23"/>
        <v>0.09457332812359648</v>
      </c>
    </row>
    <row r="180" spans="1:8" ht="18">
      <c r="A180" s="10">
        <v>1887</v>
      </c>
      <c r="B180" s="22">
        <f t="shared" si="23"/>
        <v>1.7520431122843534</v>
      </c>
      <c r="C180" s="22">
        <f t="shared" si="23"/>
        <v>1.453622109138945</v>
      </c>
      <c r="D180" s="22">
        <f t="shared" si="23"/>
        <v>0.9869448886840273</v>
      </c>
      <c r="E180" s="22">
        <f t="shared" si="23"/>
        <v>0.6749433498648421</v>
      </c>
      <c r="F180" s="22">
        <f t="shared" si="23"/>
        <v>0.38597826222719367</v>
      </c>
      <c r="G180" s="22">
        <f t="shared" si="23"/>
        <v>0.21923277953669942</v>
      </c>
      <c r="H180" s="22">
        <f t="shared" si="23"/>
        <v>0.12250221588326515</v>
      </c>
    </row>
    <row r="181" spans="1:8" ht="18">
      <c r="A181" s="10">
        <v>1902</v>
      </c>
      <c r="B181" s="22">
        <f aca="true" t="shared" si="24" ref="B181:H181">B120/$M28</f>
        <v>2.622870567354352</v>
      </c>
      <c r="C181" s="22">
        <f t="shared" si="24"/>
        <v>1.6061404124450687</v>
      </c>
      <c r="D181" s="22">
        <f t="shared" si="24"/>
        <v>0.9490960243609946</v>
      </c>
      <c r="E181" s="22">
        <f t="shared" si="24"/>
        <v>0.5905133354576608</v>
      </c>
      <c r="F181" s="22">
        <f t="shared" si="24"/>
        <v>0.33701981049016366</v>
      </c>
      <c r="G181" s="22">
        <f t="shared" si="24"/>
        <v>0.17436243392654777</v>
      </c>
      <c r="H181" s="22">
        <f t="shared" si="24"/>
        <v>0.0803319720216348</v>
      </c>
    </row>
    <row r="182" spans="1:8" ht="18">
      <c r="A182" s="10">
        <v>1912</v>
      </c>
      <c r="B182" s="22">
        <f aca="true" t="shared" si="25" ref="B182:H182">B121/$M29</f>
        <v>2.7387928276958773</v>
      </c>
      <c r="C182" s="22">
        <f t="shared" si="25"/>
        <v>1.633915476223544</v>
      </c>
      <c r="D182" s="22">
        <f t="shared" si="25"/>
        <v>0.9642960896069134</v>
      </c>
      <c r="E182" s="22">
        <f t="shared" si="25"/>
        <v>0.5527880899344012</v>
      </c>
      <c r="F182" s="22">
        <f t="shared" si="25"/>
        <v>0.31051503188235957</v>
      </c>
      <c r="G182" s="22">
        <f t="shared" si="25"/>
        <v>0.16521409947215462</v>
      </c>
      <c r="H182" s="22">
        <f t="shared" si="25"/>
        <v>0.08443820128165715</v>
      </c>
    </row>
    <row r="184" spans="1:8" ht="15.75">
      <c r="A184" s="27" t="s">
        <v>68</v>
      </c>
      <c r="B184" s="26">
        <v>20</v>
      </c>
      <c r="C184" s="26">
        <v>30</v>
      </c>
      <c r="D184" s="26">
        <v>40</v>
      </c>
      <c r="E184" s="26">
        <v>50</v>
      </c>
      <c r="F184" s="26">
        <v>60</v>
      </c>
      <c r="G184" s="26">
        <v>70</v>
      </c>
      <c r="H184" s="26" t="s">
        <v>33</v>
      </c>
    </row>
    <row r="185" spans="1:8" ht="18">
      <c r="A185" s="10">
        <v>1807</v>
      </c>
      <c r="B185" s="22">
        <f aca="true" t="shared" si="26" ref="B185:H199">B124/$M13</f>
        <v>1.8216440510061394</v>
      </c>
      <c r="C185" s="22">
        <f t="shared" si="26"/>
        <v>1.7732834285504984</v>
      </c>
      <c r="D185" s="22">
        <f t="shared" si="26"/>
        <v>1.387542187239897</v>
      </c>
      <c r="E185" s="22">
        <f t="shared" si="26"/>
        <v>0.9952380051107939</v>
      </c>
      <c r="F185" s="22">
        <f t="shared" si="26"/>
        <v>0.5101580833771594</v>
      </c>
      <c r="G185" s="22">
        <f t="shared" si="26"/>
        <v>0.20920250241104457</v>
      </c>
      <c r="H185" s="22">
        <f t="shared" si="26"/>
        <v>0.08968294470559199</v>
      </c>
    </row>
    <row r="186" spans="1:8" ht="18">
      <c r="A186" s="10">
        <v>1812</v>
      </c>
      <c r="B186" s="22">
        <f t="shared" si="26"/>
        <v>1.7808758128671025</v>
      </c>
      <c r="C186" s="22">
        <f t="shared" si="26"/>
        <v>1.7338511501535807</v>
      </c>
      <c r="D186" s="22">
        <f t="shared" si="26"/>
        <v>1.3561084048112257</v>
      </c>
      <c r="E186" s="22">
        <f t="shared" si="26"/>
        <v>0.9749354703575347</v>
      </c>
      <c r="F186" s="22">
        <f t="shared" si="26"/>
        <v>0.4993781615615182</v>
      </c>
      <c r="G186" s="22">
        <f t="shared" si="26"/>
        <v>0.18908679271966425</v>
      </c>
      <c r="H186" s="22">
        <f t="shared" si="26"/>
        <v>0.08782911212516775</v>
      </c>
    </row>
    <row r="187" spans="1:8" ht="18">
      <c r="A187" s="10">
        <v>1817</v>
      </c>
      <c r="B187" s="22">
        <f t="shared" si="26"/>
        <v>2.0757006346702345</v>
      </c>
      <c r="C187" s="22">
        <f t="shared" si="26"/>
        <v>1.847515446625629</v>
      </c>
      <c r="D187" s="22">
        <f t="shared" si="26"/>
        <v>1.2863272062598234</v>
      </c>
      <c r="E187" s="22">
        <f t="shared" si="26"/>
        <v>1.0054951432224475</v>
      </c>
      <c r="F187" s="22">
        <f t="shared" si="26"/>
        <v>0.5334616007659927</v>
      </c>
      <c r="G187" s="22">
        <f t="shared" si="26"/>
        <v>0.20194709115671503</v>
      </c>
      <c r="H187" s="22">
        <f t="shared" si="26"/>
        <v>0.08944036292666968</v>
      </c>
    </row>
    <row r="188" spans="1:8" ht="18">
      <c r="A188" s="10">
        <v>1822</v>
      </c>
      <c r="B188" s="22">
        <f t="shared" si="26"/>
        <v>1.6589404742360394</v>
      </c>
      <c r="C188" s="22">
        <f t="shared" si="26"/>
        <v>1.6613198290236582</v>
      </c>
      <c r="D188" s="22">
        <f t="shared" si="26"/>
        <v>1.5196785108065551</v>
      </c>
      <c r="E188" s="22">
        <f t="shared" si="26"/>
        <v>0.9903478906380052</v>
      </c>
      <c r="F188" s="22">
        <f t="shared" si="26"/>
        <v>0.6031784369233558</v>
      </c>
      <c r="G188" s="22">
        <f t="shared" si="26"/>
        <v>0.21279640566612354</v>
      </c>
      <c r="H188" s="22">
        <f t="shared" si="26"/>
        <v>0.09143800159718797</v>
      </c>
    </row>
    <row r="189" spans="1:8" ht="18">
      <c r="A189" s="10">
        <v>1827</v>
      </c>
      <c r="B189" s="22">
        <f t="shared" si="26"/>
        <v>1.6979035581511097</v>
      </c>
      <c r="C189" s="22">
        <f t="shared" si="26"/>
        <v>1.8912697273521488</v>
      </c>
      <c r="D189" s="22">
        <f t="shared" si="26"/>
        <v>1.5551349293304941</v>
      </c>
      <c r="E189" s="22">
        <f t="shared" si="26"/>
        <v>0.8262163818963846</v>
      </c>
      <c r="F189" s="22">
        <f t="shared" si="26"/>
        <v>0.47111198527340786</v>
      </c>
      <c r="G189" s="22">
        <f t="shared" si="26"/>
        <v>0.17584486229957672</v>
      </c>
      <c r="H189" s="22">
        <f t="shared" si="26"/>
        <v>0.10559248270465112</v>
      </c>
    </row>
    <row r="190" spans="1:8" ht="18">
      <c r="A190" s="10">
        <v>1832</v>
      </c>
      <c r="B190" s="22">
        <f t="shared" si="26"/>
        <v>2.2185085893675733</v>
      </c>
      <c r="C190" s="22">
        <f t="shared" si="26"/>
        <v>1.7247843846861146</v>
      </c>
      <c r="D190" s="22">
        <f t="shared" si="26"/>
        <v>1.233624580882005</v>
      </c>
      <c r="E190" s="22">
        <f t="shared" si="26"/>
        <v>0.6974062619023026</v>
      </c>
      <c r="F190" s="22">
        <f t="shared" si="26"/>
        <v>0.4358961892681979</v>
      </c>
      <c r="G190" s="22">
        <f t="shared" si="26"/>
        <v>0.21252985020787007</v>
      </c>
      <c r="H190" s="22">
        <f t="shared" si="26"/>
        <v>0.15250299035075915</v>
      </c>
    </row>
    <row r="191" spans="1:8" ht="18">
      <c r="A191" s="10">
        <v>1837</v>
      </c>
      <c r="B191" s="22">
        <f t="shared" si="26"/>
        <v>1.7951603689796007</v>
      </c>
      <c r="C191" s="22">
        <f t="shared" si="26"/>
        <v>1.8526990385141873</v>
      </c>
      <c r="D191" s="22">
        <f t="shared" si="26"/>
        <v>1.4216303076741912</v>
      </c>
      <c r="E191" s="22">
        <f t="shared" si="26"/>
        <v>0.9129749605683439</v>
      </c>
      <c r="F191" s="22">
        <f t="shared" si="26"/>
        <v>0.42835272571863203</v>
      </c>
      <c r="G191" s="22">
        <f t="shared" si="26"/>
        <v>0.17360742808937915</v>
      </c>
      <c r="H191" s="22">
        <f t="shared" si="26"/>
        <v>0.08549001582030992</v>
      </c>
    </row>
    <row r="192" spans="1:8" ht="18">
      <c r="A192" s="10">
        <v>1842</v>
      </c>
      <c r="B192" s="22">
        <f t="shared" si="26"/>
        <v>1.3418086227709998</v>
      </c>
      <c r="C192" s="22">
        <f t="shared" si="26"/>
        <v>1.7873920565219343</v>
      </c>
      <c r="D192" s="22">
        <f t="shared" si="26"/>
        <v>1.354341285452625</v>
      </c>
      <c r="E192" s="22">
        <f t="shared" si="26"/>
        <v>0.9327473529682365</v>
      </c>
      <c r="F192" s="22">
        <f t="shared" si="26"/>
        <v>0.5349536377538338</v>
      </c>
      <c r="G192" s="22">
        <f t="shared" si="26"/>
        <v>0.20969376942790674</v>
      </c>
      <c r="H192" s="22">
        <f t="shared" si="26"/>
        <v>0.0999260813891255</v>
      </c>
    </row>
    <row r="193" spans="1:8" ht="18">
      <c r="A193" s="10">
        <v>1847</v>
      </c>
      <c r="B193" s="22">
        <f t="shared" si="26"/>
        <v>1.4827309229167784</v>
      </c>
      <c r="C193" s="22">
        <f t="shared" si="26"/>
        <v>1.623064987493899</v>
      </c>
      <c r="D193" s="22">
        <f t="shared" si="26"/>
        <v>1.5781669737767967</v>
      </c>
      <c r="E193" s="22">
        <f t="shared" si="26"/>
        <v>0.9937190455295181</v>
      </c>
      <c r="F193" s="22">
        <f t="shared" si="26"/>
        <v>0.4652163849734913</v>
      </c>
      <c r="G193" s="22">
        <f t="shared" si="26"/>
        <v>0.18130047727442936</v>
      </c>
      <c r="H193" s="22">
        <f t="shared" si="26"/>
        <v>0.08921524082950462</v>
      </c>
    </row>
    <row r="194" spans="1:8" ht="18">
      <c r="A194" s="10">
        <v>1852</v>
      </c>
      <c r="B194" s="22">
        <f t="shared" si="26"/>
        <v>1.408846667004055</v>
      </c>
      <c r="C194" s="22">
        <f t="shared" si="26"/>
        <v>1.5232394224558812</v>
      </c>
      <c r="D194" s="22">
        <f t="shared" si="26"/>
        <v>1.3462064481516973</v>
      </c>
      <c r="E194" s="22">
        <f t="shared" si="26"/>
        <v>0.8373537058347649</v>
      </c>
      <c r="F194" s="22">
        <f t="shared" si="26"/>
        <v>0.4149302151531135</v>
      </c>
      <c r="G194" s="22">
        <f t="shared" si="26"/>
        <v>0.20115863059651137</v>
      </c>
      <c r="H194" s="22">
        <f t="shared" si="26"/>
        <v>0.1529618155859256</v>
      </c>
    </row>
    <row r="195" spans="1:8" ht="18">
      <c r="A195" s="10">
        <v>1857</v>
      </c>
      <c r="B195" s="22">
        <f t="shared" si="26"/>
        <v>1.3586260620661224</v>
      </c>
      <c r="C195" s="22">
        <f t="shared" si="26"/>
        <v>1.5365522944481271</v>
      </c>
      <c r="D195" s="22">
        <f t="shared" si="26"/>
        <v>1.408484055166734</v>
      </c>
      <c r="E195" s="22">
        <f t="shared" si="26"/>
        <v>0.8732031731848515</v>
      </c>
      <c r="F195" s="22">
        <f t="shared" si="26"/>
        <v>0.45168164645903264</v>
      </c>
      <c r="G195" s="22">
        <f t="shared" si="26"/>
        <v>0.2027858738723761</v>
      </c>
      <c r="H195" s="22">
        <f t="shared" si="26"/>
        <v>0.11603485622932087</v>
      </c>
    </row>
    <row r="196" spans="1:8" ht="18">
      <c r="A196" s="10">
        <v>1862</v>
      </c>
      <c r="B196" s="22">
        <f t="shared" si="26"/>
        <v>1.496468265588128</v>
      </c>
      <c r="C196" s="22">
        <f t="shared" si="26"/>
        <v>1.62360929355429</v>
      </c>
      <c r="D196" s="22">
        <f t="shared" si="26"/>
        <v>1.3812580248611266</v>
      </c>
      <c r="E196" s="22">
        <f t="shared" si="26"/>
        <v>0.9035491471757674</v>
      </c>
      <c r="F196" s="22">
        <f t="shared" si="26"/>
        <v>0.48390022412622463</v>
      </c>
      <c r="G196" s="22">
        <f t="shared" si="26"/>
        <v>0.20170974929726287</v>
      </c>
      <c r="H196" s="22">
        <f t="shared" si="26"/>
        <v>0.09840512257059694</v>
      </c>
    </row>
    <row r="197" spans="1:8" ht="18">
      <c r="A197" s="10">
        <v>1867</v>
      </c>
      <c r="B197" s="22">
        <f t="shared" si="26"/>
        <v>1.9285148460128931</v>
      </c>
      <c r="C197" s="22">
        <f t="shared" si="26"/>
        <v>1.9602931877299619</v>
      </c>
      <c r="D197" s="22">
        <f t="shared" si="26"/>
        <v>1.1372529435023133</v>
      </c>
      <c r="E197" s="22">
        <f t="shared" si="26"/>
        <v>0.6340131337253581</v>
      </c>
      <c r="F197" s="22">
        <f t="shared" si="26"/>
        <v>0.4520144316097578</v>
      </c>
      <c r="G197" s="22">
        <f t="shared" si="26"/>
        <v>0.26808044594167346</v>
      </c>
      <c r="H197" s="22">
        <f t="shared" si="26"/>
        <v>0.12006698062407073</v>
      </c>
    </row>
    <row r="198" spans="1:8" ht="18">
      <c r="A198" s="10">
        <v>1877</v>
      </c>
      <c r="B198" s="22">
        <f t="shared" si="26"/>
        <v>2.0034113045414963</v>
      </c>
      <c r="C198" s="22">
        <f t="shared" si="26"/>
        <v>1.6682149192137254</v>
      </c>
      <c r="D198" s="22">
        <f t="shared" si="26"/>
        <v>1.3926343149592364</v>
      </c>
      <c r="E198" s="22">
        <f t="shared" si="26"/>
        <v>0.9757602047187419</v>
      </c>
      <c r="F198" s="22">
        <f t="shared" si="26"/>
        <v>0.49062757092340314</v>
      </c>
      <c r="G198" s="22">
        <f t="shared" si="26"/>
        <v>0.20887549632441388</v>
      </c>
      <c r="H198" s="22">
        <f t="shared" si="26"/>
        <v>0.09122434109956894</v>
      </c>
    </row>
    <row r="199" spans="1:8" ht="18">
      <c r="A199" s="10">
        <v>1887</v>
      </c>
      <c r="B199" s="22">
        <f t="shared" si="26"/>
        <v>2.200817005702119</v>
      </c>
      <c r="C199" s="22">
        <f t="shared" si="26"/>
        <v>2.0178842306638596</v>
      </c>
      <c r="D199" s="22">
        <f t="shared" si="26"/>
        <v>1.509627932778996</v>
      </c>
      <c r="E199" s="22">
        <f t="shared" si="26"/>
        <v>0.9669708435258136</v>
      </c>
      <c r="F199" s="22">
        <f t="shared" si="26"/>
        <v>0.4889457179808828</v>
      </c>
      <c r="G199" s="22">
        <f t="shared" si="26"/>
        <v>0.2195188217014009</v>
      </c>
      <c r="H199" s="22">
        <f t="shared" si="26"/>
        <v>0.11655044252119907</v>
      </c>
    </row>
    <row r="200" spans="1:8" ht="18">
      <c r="A200" s="10">
        <v>1902</v>
      </c>
      <c r="B200" s="22">
        <f aca="true" t="shared" si="27" ref="B200:H200">B139/$M28</f>
        <v>2.686556495423852</v>
      </c>
      <c r="C200" s="22">
        <f t="shared" si="27"/>
        <v>2.0750630760266375</v>
      </c>
      <c r="D200" s="22">
        <f t="shared" si="27"/>
        <v>1.4623509701555757</v>
      </c>
      <c r="E200" s="22">
        <f t="shared" si="27"/>
        <v>0.9478169972412981</v>
      </c>
      <c r="F200" s="22">
        <f t="shared" si="27"/>
        <v>0.47727891246116383</v>
      </c>
      <c r="G200" s="22">
        <f t="shared" si="27"/>
        <v>0.22219955258337157</v>
      </c>
      <c r="H200" s="22">
        <f t="shared" si="27"/>
        <v>0.09120970647825809</v>
      </c>
    </row>
    <row r="201" spans="1:8" ht="18">
      <c r="A201" s="10">
        <v>1912</v>
      </c>
      <c r="B201" s="22">
        <f aca="true" t="shared" si="28" ref="B201:H201">B140/$M29</f>
        <v>3.0869478589904675</v>
      </c>
      <c r="C201" s="22">
        <f t="shared" si="28"/>
        <v>2.2066436025637644</v>
      </c>
      <c r="D201" s="22">
        <f t="shared" si="28"/>
        <v>1.5846291030280995</v>
      </c>
      <c r="E201" s="22">
        <f t="shared" si="28"/>
        <v>0.9483528615748167</v>
      </c>
      <c r="F201" s="22">
        <f t="shared" si="28"/>
        <v>0.4752001657405558</v>
      </c>
      <c r="G201" s="22">
        <f t="shared" si="28"/>
        <v>0.20429913236766856</v>
      </c>
      <c r="H201" s="22">
        <f t="shared" si="28"/>
        <v>0.08874304543209348</v>
      </c>
    </row>
    <row r="203" spans="1:8" ht="15.75">
      <c r="A203" s="27" t="s">
        <v>73</v>
      </c>
      <c r="B203" s="26">
        <v>20</v>
      </c>
      <c r="C203" s="26">
        <v>30</v>
      </c>
      <c r="D203" s="26">
        <v>40</v>
      </c>
      <c r="E203" s="26">
        <v>50</v>
      </c>
      <c r="F203" s="26">
        <v>60</v>
      </c>
      <c r="G203" s="26">
        <v>70</v>
      </c>
      <c r="H203" s="26" t="s">
        <v>33</v>
      </c>
    </row>
    <row r="204" spans="1:8" ht="18">
      <c r="A204" s="10">
        <v>1807</v>
      </c>
      <c r="B204" s="22">
        <f aca="true" t="shared" si="29" ref="B204:B218">B143/$M13</f>
        <v>1.609084998987693</v>
      </c>
      <c r="C204" s="22">
        <f aca="true" t="shared" si="30" ref="C204:H215">C143/$M13</f>
        <v>1.9363340260218165</v>
      </c>
      <c r="D204" s="22">
        <f t="shared" si="30"/>
        <v>1.4786396209168697</v>
      </c>
      <c r="E204" s="22">
        <f t="shared" si="30"/>
        <v>1.0110871116917675</v>
      </c>
      <c r="F204" s="22">
        <f t="shared" si="30"/>
        <v>0.5190568391219466</v>
      </c>
      <c r="G204" s="22">
        <f t="shared" si="30"/>
        <v>0.2160505757076559</v>
      </c>
      <c r="H204" s="22">
        <f t="shared" si="30"/>
        <v>0.09131457393179475</v>
      </c>
    </row>
    <row r="205" spans="1:8" ht="18">
      <c r="A205" s="10">
        <v>1812</v>
      </c>
      <c r="B205" s="22">
        <f t="shared" si="29"/>
        <v>1.6328978156904201</v>
      </c>
      <c r="C205" s="22">
        <f t="shared" si="30"/>
        <v>1.9631946093081838</v>
      </c>
      <c r="D205" s="22">
        <f t="shared" si="30"/>
        <v>1.5022118385659182</v>
      </c>
      <c r="E205" s="22">
        <f t="shared" si="30"/>
        <v>1.0246372551661054</v>
      </c>
      <c r="F205" s="22">
        <f t="shared" si="30"/>
        <v>0.525048733092339</v>
      </c>
      <c r="G205" s="22">
        <f t="shared" si="30"/>
        <v>0.20558462475378447</v>
      </c>
      <c r="H205" s="22">
        <f t="shared" si="30"/>
        <v>0.08837633212803592</v>
      </c>
    </row>
    <row r="206" spans="1:8" ht="18">
      <c r="A206" s="10">
        <v>1817</v>
      </c>
      <c r="B206" s="22">
        <f t="shared" si="29"/>
        <v>1.7604031999847183</v>
      </c>
      <c r="C206" s="22">
        <f t="shared" si="30"/>
        <v>1.884029280239296</v>
      </c>
      <c r="D206" s="22">
        <f t="shared" si="30"/>
        <v>1.424329229681007</v>
      </c>
      <c r="E206" s="22">
        <f t="shared" si="30"/>
        <v>0.9817460332974224</v>
      </c>
      <c r="F206" s="22">
        <f t="shared" si="30"/>
        <v>0.5247086752610698</v>
      </c>
      <c r="G206" s="22">
        <f t="shared" si="30"/>
        <v>0.21189453777117923</v>
      </c>
      <c r="H206" s="22">
        <f t="shared" si="30"/>
        <v>0.08989969821842023</v>
      </c>
    </row>
    <row r="207" spans="1:8" ht="18">
      <c r="A207" s="10">
        <v>1822</v>
      </c>
      <c r="B207" s="22">
        <f t="shared" si="29"/>
        <v>1.2843387191578315</v>
      </c>
      <c r="C207" s="22">
        <f t="shared" si="30"/>
        <v>1.8515337219125334</v>
      </c>
      <c r="D207" s="22">
        <f t="shared" si="30"/>
        <v>1.5950753213680429</v>
      </c>
      <c r="E207" s="22">
        <f t="shared" si="30"/>
        <v>1.0935756799602685</v>
      </c>
      <c r="F207" s="22">
        <f t="shared" si="30"/>
        <v>0.5912194561436849</v>
      </c>
      <c r="G207" s="22">
        <f t="shared" si="30"/>
        <v>0.22121354802894358</v>
      </c>
      <c r="H207" s="22">
        <f t="shared" si="30"/>
        <v>0.09246934312960936</v>
      </c>
    </row>
    <row r="208" spans="1:8" ht="18">
      <c r="A208" s="10">
        <v>1827</v>
      </c>
      <c r="B208" s="22">
        <f t="shared" si="29"/>
        <v>1.6359047019482928</v>
      </c>
      <c r="C208" s="22">
        <f t="shared" si="30"/>
        <v>2.18989432821571</v>
      </c>
      <c r="D208" s="22">
        <f t="shared" si="30"/>
        <v>1.5236428963474313</v>
      </c>
      <c r="E208" s="22">
        <f t="shared" si="30"/>
        <v>0.8263654242406542</v>
      </c>
      <c r="F208" s="22">
        <f t="shared" si="30"/>
        <v>0.408820850505246</v>
      </c>
      <c r="G208" s="22">
        <f t="shared" si="30"/>
        <v>0.17367479592643545</v>
      </c>
      <c r="H208" s="22">
        <f t="shared" si="30"/>
        <v>0.11108072622561375</v>
      </c>
    </row>
    <row r="209" spans="1:8" ht="18">
      <c r="A209" s="10">
        <v>1832</v>
      </c>
      <c r="B209" s="22">
        <f t="shared" si="29"/>
        <v>1.78950134752962</v>
      </c>
      <c r="C209" s="22">
        <f t="shared" si="30"/>
        <v>1.8308081686834872</v>
      </c>
      <c r="D209" s="22">
        <f t="shared" si="30"/>
        <v>1.2664542773747172</v>
      </c>
      <c r="E209" s="22">
        <f t="shared" si="30"/>
        <v>0.726400332353255</v>
      </c>
      <c r="F209" s="22">
        <f t="shared" si="30"/>
        <v>0.4121678183380291</v>
      </c>
      <c r="G209" s="22">
        <f t="shared" si="30"/>
        <v>0.2135242965009435</v>
      </c>
      <c r="H209" s="22">
        <f t="shared" si="30"/>
        <v>0.15564136564619183</v>
      </c>
    </row>
    <row r="210" spans="1:8" ht="18">
      <c r="A210" s="10">
        <v>1837</v>
      </c>
      <c r="B210" s="22">
        <f t="shared" si="29"/>
        <v>1.5284965720144421</v>
      </c>
      <c r="C210" s="22">
        <f t="shared" si="30"/>
        <v>2.026451040319395</v>
      </c>
      <c r="D210" s="22">
        <f t="shared" si="30"/>
        <v>1.415841017754338</v>
      </c>
      <c r="E210" s="22">
        <f t="shared" si="30"/>
        <v>0.888003511814017</v>
      </c>
      <c r="F210" s="22">
        <f t="shared" si="30"/>
        <v>0.45381169120439846</v>
      </c>
      <c r="G210" s="22">
        <f t="shared" si="30"/>
        <v>0.1901983184938937</v>
      </c>
      <c r="H210" s="22">
        <f t="shared" si="30"/>
        <v>0.09660745602502253</v>
      </c>
    </row>
    <row r="211" spans="1:8" ht="18">
      <c r="A211" s="10">
        <v>1842</v>
      </c>
      <c r="B211" s="22">
        <f t="shared" si="29"/>
        <v>1.2285054402842546</v>
      </c>
      <c r="C211" s="22">
        <f t="shared" si="30"/>
        <v>2.1513739859201175</v>
      </c>
      <c r="D211" s="22">
        <f t="shared" si="30"/>
        <v>1.2226647324710858</v>
      </c>
      <c r="E211" s="22">
        <f t="shared" si="30"/>
        <v>0.9203960542974763</v>
      </c>
      <c r="F211" s="22">
        <f t="shared" si="30"/>
        <v>0.517053070238046</v>
      </c>
      <c r="G211" s="22">
        <f t="shared" si="30"/>
        <v>0.22940525160694816</v>
      </c>
      <c r="H211" s="22">
        <f t="shared" si="30"/>
        <v>0.10677289709914871</v>
      </c>
    </row>
    <row r="212" spans="1:8" ht="18">
      <c r="A212" s="10">
        <v>1847</v>
      </c>
      <c r="B212" s="22">
        <f t="shared" si="29"/>
        <v>1.4606573726002519</v>
      </c>
      <c r="C212" s="22">
        <f t="shared" si="30"/>
        <v>1.7717935468646469</v>
      </c>
      <c r="D212" s="22">
        <f t="shared" si="30"/>
        <v>1.4077565888900452</v>
      </c>
      <c r="E212" s="22">
        <f t="shared" si="30"/>
        <v>0.966375039505322</v>
      </c>
      <c r="F212" s="22">
        <f t="shared" si="30"/>
        <v>0.44335109408061896</v>
      </c>
      <c r="G212" s="22">
        <f t="shared" si="30"/>
        <v>0.1852942728896313</v>
      </c>
      <c r="H212" s="22">
        <f t="shared" si="30"/>
        <v>0.08510828182429139</v>
      </c>
    </row>
    <row r="213" spans="1:8" ht="18">
      <c r="A213" s="10">
        <v>1852</v>
      </c>
      <c r="B213" s="22">
        <f t="shared" si="29"/>
        <v>1.633668893606491</v>
      </c>
      <c r="C213" s="22">
        <f t="shared" si="30"/>
        <v>1.7370485358073744</v>
      </c>
      <c r="D213" s="22">
        <f t="shared" si="30"/>
        <v>1.3193879882963728</v>
      </c>
      <c r="E213" s="22">
        <f t="shared" si="30"/>
        <v>0.782301084074547</v>
      </c>
      <c r="F213" s="22">
        <f t="shared" si="30"/>
        <v>0.4205329314119239</v>
      </c>
      <c r="G213" s="22">
        <f t="shared" si="30"/>
        <v>0.19745638739647817</v>
      </c>
      <c r="H213" s="22">
        <f t="shared" si="30"/>
        <v>0.12036322190055038</v>
      </c>
    </row>
    <row r="214" spans="1:8" ht="18">
      <c r="A214" s="10">
        <v>1857</v>
      </c>
      <c r="B214" s="22">
        <f t="shared" si="29"/>
        <v>1.3917893897317437</v>
      </c>
      <c r="C214" s="22">
        <f t="shared" si="30"/>
        <v>1.7295712097822222</v>
      </c>
      <c r="D214" s="22">
        <f t="shared" si="30"/>
        <v>1.3848978874185538</v>
      </c>
      <c r="E214" s="22">
        <f t="shared" si="30"/>
        <v>0.8250942173432184</v>
      </c>
      <c r="F214" s="22">
        <f t="shared" si="30"/>
        <v>0.4316694823145512</v>
      </c>
      <c r="G214" s="22">
        <f t="shared" si="30"/>
        <v>0.2030233280572384</v>
      </c>
      <c r="H214" s="22">
        <f t="shared" si="30"/>
        <v>0.10977509543471156</v>
      </c>
    </row>
    <row r="215" spans="1:8" ht="18">
      <c r="A215" s="10">
        <v>1862</v>
      </c>
      <c r="B215" s="22">
        <f t="shared" si="29"/>
        <v>1.6938098615808395</v>
      </c>
      <c r="C215" s="22">
        <f t="shared" si="30"/>
        <v>1.783330405704314</v>
      </c>
      <c r="D215" s="22">
        <f t="shared" si="30"/>
        <v>1.2748592219690817</v>
      </c>
      <c r="E215" s="22">
        <f t="shared" si="30"/>
        <v>0.7972846465103074</v>
      </c>
      <c r="F215" s="22">
        <f t="shared" si="30"/>
        <v>0.4256239747284766</v>
      </c>
      <c r="G215" s="22">
        <f t="shared" si="30"/>
        <v>0.19147341789784797</v>
      </c>
      <c r="H215" s="22">
        <f t="shared" si="30"/>
        <v>0.09546471560951039</v>
      </c>
    </row>
    <row r="216" spans="1:8" ht="18">
      <c r="A216" s="10">
        <v>1867</v>
      </c>
      <c r="B216" s="22">
        <f t="shared" si="29"/>
        <v>1.9520089749081042</v>
      </c>
      <c r="C216" s="22">
        <f aca="true" t="shared" si="31" ref="C216:H218">C155/$M25</f>
        <v>1.7330024400832171</v>
      </c>
      <c r="D216" s="22">
        <f t="shared" si="31"/>
        <v>1.2383987459868424</v>
      </c>
      <c r="E216" s="22">
        <f t="shared" si="31"/>
        <v>0.7887942101033816</v>
      </c>
      <c r="F216" s="22">
        <f t="shared" si="31"/>
        <v>0.40788195054428616</v>
      </c>
      <c r="G216" s="22">
        <f t="shared" si="31"/>
        <v>0.1953201984210805</v>
      </c>
      <c r="H216" s="22">
        <f t="shared" si="31"/>
        <v>0.09921241819910878</v>
      </c>
    </row>
    <row r="217" spans="1:8" ht="18">
      <c r="A217" s="10">
        <v>1877</v>
      </c>
      <c r="B217" s="22">
        <f t="shared" si="29"/>
        <v>2.0212665063464197</v>
      </c>
      <c r="C217" s="22">
        <f t="shared" si="31"/>
        <v>1.5793834415365715</v>
      </c>
      <c r="D217" s="22">
        <f t="shared" si="31"/>
        <v>1.2449666314640349</v>
      </c>
      <c r="E217" s="22">
        <f t="shared" si="31"/>
        <v>0.8127815365234792</v>
      </c>
      <c r="F217" s="22">
        <f t="shared" si="31"/>
        <v>0.420800724766651</v>
      </c>
      <c r="G217" s="22">
        <f t="shared" si="31"/>
        <v>0.19465093853708884</v>
      </c>
      <c r="H217" s="22">
        <f t="shared" si="31"/>
        <v>0.09234357721436981</v>
      </c>
    </row>
    <row r="218" spans="1:8" ht="18">
      <c r="A218" s="10">
        <v>1887</v>
      </c>
      <c r="B218" s="22">
        <f t="shared" si="29"/>
        <v>1.9640495842972516</v>
      </c>
      <c r="C218" s="22">
        <f t="shared" si="31"/>
        <v>1.6897724004659465</v>
      </c>
      <c r="D218" s="22">
        <f t="shared" si="31"/>
        <v>1.1924277203818792</v>
      </c>
      <c r="E218" s="22">
        <f t="shared" si="31"/>
        <v>0.7957823127590373</v>
      </c>
      <c r="F218" s="22">
        <f t="shared" si="31"/>
        <v>0.43465326831180934</v>
      </c>
      <c r="G218" s="22">
        <f t="shared" si="31"/>
        <v>0.21939763668878673</v>
      </c>
      <c r="H218" s="22">
        <f t="shared" si="31"/>
        <v>0.1185306482789624</v>
      </c>
    </row>
    <row r="219" spans="1:8" ht="18">
      <c r="A219" s="10">
        <v>1902</v>
      </c>
      <c r="B219" s="22">
        <f aca="true" t="shared" si="32" ref="B219:H219">B158/$M28</f>
        <v>2.656732520149404</v>
      </c>
      <c r="C219" s="22">
        <f t="shared" si="32"/>
        <v>1.8198266895202138</v>
      </c>
      <c r="D219" s="22">
        <f t="shared" si="32"/>
        <v>1.158441148860141</v>
      </c>
      <c r="E219" s="22">
        <f t="shared" si="32"/>
        <v>0.7422621189214231</v>
      </c>
      <c r="F219" s="22">
        <f t="shared" si="32"/>
        <v>0.40550353816073914</v>
      </c>
      <c r="G219" s="22">
        <f t="shared" si="32"/>
        <v>0.20173315645699846</v>
      </c>
      <c r="H219" s="22">
        <f t="shared" si="32"/>
        <v>0.08761973697245705</v>
      </c>
    </row>
    <row r="220" spans="1:8" ht="18">
      <c r="A220" s="10">
        <v>1912</v>
      </c>
      <c r="B220" s="22">
        <f aca="true" t="shared" si="33" ref="B220:H220">B159/$M29</f>
        <v>2.9160226524796435</v>
      </c>
      <c r="C220" s="22">
        <f t="shared" si="33"/>
        <v>1.885531286164859</v>
      </c>
      <c r="D220" s="22">
        <f t="shared" si="33"/>
        <v>1.2135311764117886</v>
      </c>
      <c r="E220" s="22">
        <f t="shared" si="33"/>
        <v>0.7132615257021606</v>
      </c>
      <c r="F220" s="22">
        <f t="shared" si="33"/>
        <v>0.390897061503622</v>
      </c>
      <c r="G220" s="22">
        <f t="shared" si="33"/>
        <v>0.18836237178320528</v>
      </c>
      <c r="H220" s="22">
        <f t="shared" si="33"/>
        <v>0.08737555500365728</v>
      </c>
    </row>
  </sheetData>
  <mergeCells count="3">
    <mergeCell ref="B10:G11"/>
    <mergeCell ref="H10:K11"/>
    <mergeCell ref="L10:O1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2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9"/>
  <sheetViews>
    <sheetView workbookViewId="0" topLeftCell="A1">
      <selection activeCell="A1" sqref="A1"/>
    </sheetView>
  </sheetViews>
  <sheetFormatPr defaultColWidth="11.5546875" defaultRowHeight="15"/>
  <sheetData>
    <row r="1" spans="1:4" ht="15">
      <c r="A1" t="s">
        <v>85</v>
      </c>
      <c r="B1" t="s">
        <v>111</v>
      </c>
      <c r="C1" t="s">
        <v>86</v>
      </c>
      <c r="D1" t="s">
        <v>112</v>
      </c>
    </row>
    <row r="2" spans="1:4" ht="15">
      <c r="A2">
        <v>1807</v>
      </c>
      <c r="B2" t="s">
        <v>74</v>
      </c>
      <c r="C2">
        <v>20</v>
      </c>
      <c r="D2" s="35">
        <f>'DemoVivants-EstateMult'!$B105</f>
        <v>58.61391351293153</v>
      </c>
    </row>
    <row r="3" spans="1:4" ht="15">
      <c r="A3">
        <v>1807</v>
      </c>
      <c r="B3" t="s">
        <v>74</v>
      </c>
      <c r="C3">
        <v>30</v>
      </c>
      <c r="D3" s="35">
        <f>'DemoVivants-EstateMult'!$C105</f>
        <v>91.93664202381339</v>
      </c>
    </row>
    <row r="4" spans="1:4" ht="15">
      <c r="A4">
        <v>1807</v>
      </c>
      <c r="B4" t="s">
        <v>74</v>
      </c>
      <c r="C4">
        <v>40</v>
      </c>
      <c r="D4" s="35">
        <f>'DemoVivants-EstateMult'!$D105</f>
        <v>67.86337963730095</v>
      </c>
    </row>
    <row r="5" spans="1:4" ht="15">
      <c r="A5">
        <v>1807</v>
      </c>
      <c r="B5" t="s">
        <v>74</v>
      </c>
      <c r="C5">
        <v>50</v>
      </c>
      <c r="D5" s="35">
        <f>'DemoVivants-EstateMult'!$E105</f>
        <v>43.34382574863346</v>
      </c>
    </row>
    <row r="6" spans="1:4" ht="15">
      <c r="A6">
        <v>1807</v>
      </c>
      <c r="B6" t="s">
        <v>74</v>
      </c>
      <c r="C6">
        <v>60</v>
      </c>
      <c r="D6" s="35">
        <f>'DemoVivants-EstateMult'!$F105</f>
        <v>22.289179760384627</v>
      </c>
    </row>
    <row r="7" spans="1:4" ht="15">
      <c r="A7">
        <v>1807</v>
      </c>
      <c r="B7" t="s">
        <v>74</v>
      </c>
      <c r="C7">
        <v>70</v>
      </c>
      <c r="D7" s="35">
        <f>'DemoVivants-EstateMult'!$G105</f>
        <v>9.502427814523566</v>
      </c>
    </row>
    <row r="8" spans="1:4" ht="15">
      <c r="A8">
        <v>1807</v>
      </c>
      <c r="B8" t="s">
        <v>74</v>
      </c>
      <c r="C8">
        <v>80</v>
      </c>
      <c r="D8" s="35">
        <f>'DemoVivants-EstateMult'!$H105</f>
        <v>3.967031677907023</v>
      </c>
    </row>
    <row r="9" spans="1:4" ht="15">
      <c r="A9">
        <v>1812</v>
      </c>
      <c r="B9" t="s">
        <v>74</v>
      </c>
      <c r="C9">
        <v>20</v>
      </c>
      <c r="D9" s="35">
        <f>'DemoVivants-EstateMult'!$B106</f>
        <v>61.91669830482542</v>
      </c>
    </row>
    <row r="10" spans="1:4" ht="15">
      <c r="A10">
        <v>1812</v>
      </c>
      <c r="B10" t="s">
        <v>74</v>
      </c>
      <c r="C10">
        <v>30</v>
      </c>
      <c r="D10" s="35">
        <f>'DemoVivants-EstateMult'!$C106</f>
        <v>98.63418009175966</v>
      </c>
    </row>
    <row r="11" spans="1:4" ht="15">
      <c r="A11">
        <v>1812</v>
      </c>
      <c r="B11" t="s">
        <v>74</v>
      </c>
      <c r="C11">
        <v>40</v>
      </c>
      <c r="D11" s="35">
        <f>'DemoVivants-EstateMult'!$D106</f>
        <v>73.0570497505444</v>
      </c>
    </row>
    <row r="12" spans="1:4" ht="15">
      <c r="A12">
        <v>1812</v>
      </c>
      <c r="B12" t="s">
        <v>74</v>
      </c>
      <c r="C12">
        <v>50</v>
      </c>
      <c r="D12" s="35">
        <f>'DemoVivants-EstateMult'!$E106</f>
        <v>45.53374239993682</v>
      </c>
    </row>
    <row r="13" spans="1:4" ht="15">
      <c r="A13">
        <v>1812</v>
      </c>
      <c r="B13" t="s">
        <v>74</v>
      </c>
      <c r="C13">
        <v>60</v>
      </c>
      <c r="D13" s="35">
        <f>'DemoVivants-EstateMult'!$F106</f>
        <v>23.35532423319077</v>
      </c>
    </row>
    <row r="14" spans="1:4" ht="15">
      <c r="A14">
        <v>1812</v>
      </c>
      <c r="B14" t="s">
        <v>74</v>
      </c>
      <c r="C14">
        <v>70</v>
      </c>
      <c r="D14" s="35">
        <f>'DemoVivants-EstateMult'!$G106</f>
        <v>9.73006219159188</v>
      </c>
    </row>
    <row r="15" spans="1:4" ht="15">
      <c r="A15">
        <v>1812</v>
      </c>
      <c r="B15" t="s">
        <v>74</v>
      </c>
      <c r="C15">
        <v>80</v>
      </c>
      <c r="D15" s="35">
        <f>'DemoVivants-EstateMult'!$H106</f>
        <v>3.7658831817663097</v>
      </c>
    </row>
    <row r="16" spans="1:4" ht="15">
      <c r="A16">
        <v>1817</v>
      </c>
      <c r="B16" t="s">
        <v>74</v>
      </c>
      <c r="C16">
        <v>20</v>
      </c>
      <c r="D16" s="35">
        <f>'DemoVivants-EstateMult'!$B107</f>
        <v>61.58665311510505</v>
      </c>
    </row>
    <row r="17" spans="1:4" ht="15">
      <c r="A17">
        <v>1817</v>
      </c>
      <c r="B17" t="s">
        <v>74</v>
      </c>
      <c r="C17">
        <v>30</v>
      </c>
      <c r="D17" s="35">
        <f>'DemoVivants-EstateMult'!$C107</f>
        <v>81.43928003508405</v>
      </c>
    </row>
    <row r="18" spans="1:4" ht="15">
      <c r="A18">
        <v>1817</v>
      </c>
      <c r="B18" t="s">
        <v>74</v>
      </c>
      <c r="C18">
        <v>40</v>
      </c>
      <c r="D18" s="35">
        <f>'DemoVivants-EstateMult'!$D107</f>
        <v>69.22489459038589</v>
      </c>
    </row>
    <row r="19" spans="1:4" ht="15">
      <c r="A19">
        <v>1817</v>
      </c>
      <c r="B19" t="s">
        <v>74</v>
      </c>
      <c r="C19">
        <v>50</v>
      </c>
      <c r="D19" s="35">
        <f>'DemoVivants-EstateMult'!$E107</f>
        <v>40.47264746891287</v>
      </c>
    </row>
    <row r="20" spans="1:4" ht="15">
      <c r="A20">
        <v>1817</v>
      </c>
      <c r="B20" t="s">
        <v>74</v>
      </c>
      <c r="C20">
        <v>60</v>
      </c>
      <c r="D20" s="35">
        <f>'DemoVivants-EstateMult'!$F107</f>
        <v>21.780057155985297</v>
      </c>
    </row>
    <row r="21" spans="1:4" ht="15">
      <c r="A21">
        <v>1817</v>
      </c>
      <c r="B21" t="s">
        <v>74</v>
      </c>
      <c r="C21">
        <v>70</v>
      </c>
      <c r="D21" s="35">
        <f>'DemoVivants-EstateMult'!$G107</f>
        <v>9.52372856706764</v>
      </c>
    </row>
    <row r="22" spans="1:4" ht="15">
      <c r="A22">
        <v>1817</v>
      </c>
      <c r="B22" t="s">
        <v>74</v>
      </c>
      <c r="C22">
        <v>80</v>
      </c>
      <c r="D22" s="35">
        <f>'DemoVivants-EstateMult'!$H107</f>
        <v>3.824096615771641</v>
      </c>
    </row>
    <row r="23" spans="1:4" ht="15">
      <c r="A23">
        <v>1822</v>
      </c>
      <c r="B23" t="s">
        <v>74</v>
      </c>
      <c r="C23">
        <v>20</v>
      </c>
      <c r="D23" s="35">
        <f>'DemoVivants-EstateMult'!$B108</f>
        <v>38.727045195556016</v>
      </c>
    </row>
    <row r="24" spans="1:4" ht="15">
      <c r="A24">
        <v>1822</v>
      </c>
      <c r="B24" t="s">
        <v>74</v>
      </c>
      <c r="C24">
        <v>30</v>
      </c>
      <c r="D24" s="35">
        <f>'DemoVivants-EstateMult'!$C108</f>
        <v>83.39232581803132</v>
      </c>
    </row>
    <row r="25" spans="1:4" ht="15">
      <c r="A25">
        <v>1822</v>
      </c>
      <c r="B25" t="s">
        <v>74</v>
      </c>
      <c r="C25">
        <v>40</v>
      </c>
      <c r="D25" s="35">
        <f>'DemoVivants-EstateMult'!$D108</f>
        <v>66.14941185350303</v>
      </c>
    </row>
    <row r="26" spans="1:4" ht="15">
      <c r="A26">
        <v>1822</v>
      </c>
      <c r="B26" t="s">
        <v>74</v>
      </c>
      <c r="C26">
        <v>50</v>
      </c>
      <c r="D26" s="35">
        <f>'DemoVivants-EstateMult'!$E108</f>
        <v>47.64130021502626</v>
      </c>
    </row>
    <row r="27" spans="1:4" ht="15">
      <c r="A27">
        <v>1822</v>
      </c>
      <c r="B27" t="s">
        <v>74</v>
      </c>
      <c r="C27">
        <v>60</v>
      </c>
      <c r="D27" s="35">
        <f>'DemoVivants-EstateMult'!$F108</f>
        <v>22.760256613304566</v>
      </c>
    </row>
    <row r="28" spans="1:4" ht="15">
      <c r="A28">
        <v>1822</v>
      </c>
      <c r="B28" t="s">
        <v>74</v>
      </c>
      <c r="C28">
        <v>70</v>
      </c>
      <c r="D28" s="35">
        <f>'DemoVivants-EstateMult'!$G108</f>
        <v>9.062748784893556</v>
      </c>
    </row>
    <row r="29" spans="1:4" ht="15">
      <c r="A29">
        <v>1822</v>
      </c>
      <c r="B29" t="s">
        <v>74</v>
      </c>
      <c r="C29">
        <v>80</v>
      </c>
      <c r="D29" s="35">
        <f>'DemoVivants-EstateMult'!$H108</f>
        <v>3.647792553735787</v>
      </c>
    </row>
    <row r="30" spans="1:4" ht="15">
      <c r="A30">
        <v>1827</v>
      </c>
      <c r="B30" t="s">
        <v>74</v>
      </c>
      <c r="C30">
        <v>20</v>
      </c>
      <c r="D30" s="35">
        <f>'DemoVivants-EstateMult'!$B109</f>
        <v>60.16862508004482</v>
      </c>
    </row>
    <row r="31" spans="1:4" ht="15">
      <c r="A31">
        <v>1827</v>
      </c>
      <c r="B31" t="s">
        <v>74</v>
      </c>
      <c r="C31">
        <v>30</v>
      </c>
      <c r="D31" s="35">
        <f>'DemoVivants-EstateMult'!$C109</f>
        <v>98.76005449430504</v>
      </c>
    </row>
    <row r="32" spans="1:4" ht="15">
      <c r="A32">
        <v>1827</v>
      </c>
      <c r="B32" t="s">
        <v>74</v>
      </c>
      <c r="C32">
        <v>40</v>
      </c>
      <c r="D32" s="35">
        <f>'DemoVivants-EstateMult'!$D109</f>
        <v>57.089762303988216</v>
      </c>
    </row>
    <row r="33" spans="1:4" ht="15">
      <c r="A33">
        <v>1827</v>
      </c>
      <c r="B33" t="s">
        <v>74</v>
      </c>
      <c r="C33">
        <v>50</v>
      </c>
      <c r="D33" s="35">
        <f>'DemoVivants-EstateMult'!$E109</f>
        <v>31.70401240871198</v>
      </c>
    </row>
    <row r="34" spans="1:4" ht="15">
      <c r="A34">
        <v>1827</v>
      </c>
      <c r="B34" t="s">
        <v>74</v>
      </c>
      <c r="C34">
        <v>60</v>
      </c>
      <c r="D34" s="35">
        <f>'DemoVivants-EstateMult'!$F109</f>
        <v>13.320560727048608</v>
      </c>
    </row>
    <row r="35" spans="1:4" ht="15">
      <c r="A35">
        <v>1827</v>
      </c>
      <c r="B35" t="s">
        <v>74</v>
      </c>
      <c r="C35">
        <v>70</v>
      </c>
      <c r="D35" s="35">
        <f>'DemoVivants-EstateMult'!$G109</f>
        <v>6.614239801015175</v>
      </c>
    </row>
    <row r="36" spans="1:4" ht="15">
      <c r="A36">
        <v>1827</v>
      </c>
      <c r="B36" t="s">
        <v>74</v>
      </c>
      <c r="C36">
        <v>80</v>
      </c>
      <c r="D36" s="35">
        <f>'DemoVivants-EstateMult'!$H109</f>
        <v>4.690798622716839</v>
      </c>
    </row>
    <row r="37" spans="1:4" ht="15">
      <c r="A37">
        <v>1832</v>
      </c>
      <c r="B37" t="s">
        <v>74</v>
      </c>
      <c r="C37">
        <v>20</v>
      </c>
      <c r="D37" s="35">
        <f>'DemoVivants-EstateMult'!$B110</f>
        <v>26.18429100817905</v>
      </c>
    </row>
    <row r="38" spans="1:4" ht="15">
      <c r="A38">
        <v>1832</v>
      </c>
      <c r="B38" t="s">
        <v>74</v>
      </c>
      <c r="C38">
        <v>30</v>
      </c>
      <c r="D38" s="35">
        <f>'DemoVivants-EstateMult'!$C110</f>
        <v>33.88551078285896</v>
      </c>
    </row>
    <row r="39" spans="1:4" ht="15">
      <c r="A39">
        <v>1832</v>
      </c>
      <c r="B39" t="s">
        <v>74</v>
      </c>
      <c r="C39">
        <v>40</v>
      </c>
      <c r="D39" s="35">
        <f>'DemoVivants-EstateMult'!$D110</f>
        <v>22.81357008416831</v>
      </c>
    </row>
    <row r="40" spans="1:4" ht="15">
      <c r="A40">
        <v>1832</v>
      </c>
      <c r="B40" t="s">
        <v>74</v>
      </c>
      <c r="C40">
        <v>50</v>
      </c>
      <c r="D40" s="35">
        <f>'DemoVivants-EstateMult'!$E110</f>
        <v>13.320074994606351</v>
      </c>
    </row>
    <row r="41" spans="1:4" ht="15">
      <c r="A41">
        <v>1832</v>
      </c>
      <c r="B41" t="s">
        <v>74</v>
      </c>
      <c r="C41">
        <v>60</v>
      </c>
      <c r="D41" s="35">
        <f>'DemoVivants-EstateMult'!$F110</f>
        <v>6.747855421957624</v>
      </c>
    </row>
    <row r="42" spans="1:4" ht="15">
      <c r="A42">
        <v>1832</v>
      </c>
      <c r="B42" t="s">
        <v>74</v>
      </c>
      <c r="C42">
        <v>70</v>
      </c>
      <c r="D42" s="35">
        <f>'DemoVivants-EstateMult'!$G110</f>
        <v>3.7774825219684858</v>
      </c>
    </row>
    <row r="43" spans="1:4" ht="15">
      <c r="A43">
        <v>1832</v>
      </c>
      <c r="B43" t="s">
        <v>74</v>
      </c>
      <c r="C43">
        <v>80</v>
      </c>
      <c r="D43" s="35">
        <f>'DemoVivants-EstateMult'!$H110</f>
        <v>2.8252847176254856</v>
      </c>
    </row>
    <row r="44" spans="1:4" ht="15">
      <c r="A44">
        <v>1837</v>
      </c>
      <c r="B44" t="s">
        <v>74</v>
      </c>
      <c r="C44">
        <v>20</v>
      </c>
      <c r="D44" s="35">
        <f>'DemoVivants-EstateMult'!$B111</f>
        <v>49.12312015856312</v>
      </c>
    </row>
    <row r="45" spans="1:4" ht="15">
      <c r="A45">
        <v>1837</v>
      </c>
      <c r="B45" t="s">
        <v>74</v>
      </c>
      <c r="C45">
        <v>30</v>
      </c>
      <c r="D45" s="35">
        <f>'DemoVivants-EstateMult'!$C111</f>
        <v>81.26130129593447</v>
      </c>
    </row>
    <row r="46" spans="1:4" ht="15">
      <c r="A46">
        <v>1837</v>
      </c>
      <c r="B46" t="s">
        <v>74</v>
      </c>
      <c r="C46">
        <v>40</v>
      </c>
      <c r="D46" s="35">
        <f>'DemoVivants-EstateMult'!$D111</f>
        <v>51.73966013498242</v>
      </c>
    </row>
    <row r="47" spans="1:4" ht="15">
      <c r="A47">
        <v>1837</v>
      </c>
      <c r="B47" t="s">
        <v>74</v>
      </c>
      <c r="C47">
        <v>50</v>
      </c>
      <c r="D47" s="35">
        <f>'DemoVivants-EstateMult'!$E111</f>
        <v>31.674207066620074</v>
      </c>
    </row>
    <row r="48" spans="1:4" ht="15">
      <c r="A48">
        <v>1837</v>
      </c>
      <c r="B48" t="s">
        <v>74</v>
      </c>
      <c r="C48">
        <v>60</v>
      </c>
      <c r="D48" s="35">
        <f>'DemoVivants-EstateMult'!$F111</f>
        <v>18.05210696598189</v>
      </c>
    </row>
    <row r="49" spans="1:4" ht="15">
      <c r="A49">
        <v>1837</v>
      </c>
      <c r="B49" t="s">
        <v>74</v>
      </c>
      <c r="C49">
        <v>70</v>
      </c>
      <c r="D49" s="35">
        <f>'DemoVivants-EstateMult'!$G111</f>
        <v>7.944015026697264</v>
      </c>
    </row>
    <row r="50" spans="1:4" ht="15">
      <c r="A50">
        <v>1837</v>
      </c>
      <c r="B50" t="s">
        <v>74</v>
      </c>
      <c r="C50">
        <v>80</v>
      </c>
      <c r="D50" s="35">
        <f>'DemoVivants-EstateMult'!$H111</f>
        <v>4.307251192858752</v>
      </c>
    </row>
    <row r="51" spans="1:4" ht="15">
      <c r="A51">
        <v>1842</v>
      </c>
      <c r="B51" t="s">
        <v>74</v>
      </c>
      <c r="C51">
        <v>20</v>
      </c>
      <c r="D51" s="35">
        <f>'DemoVivants-EstateMult'!$B112</f>
        <v>44.82967665811004</v>
      </c>
    </row>
    <row r="52" spans="1:4" ht="15">
      <c r="A52">
        <v>1842</v>
      </c>
      <c r="B52" t="s">
        <v>74</v>
      </c>
      <c r="C52">
        <v>30</v>
      </c>
      <c r="D52" s="35">
        <f>'DemoVivants-EstateMult'!$C112</f>
        <v>103.92120551785365</v>
      </c>
    </row>
    <row r="53" spans="1:4" ht="15">
      <c r="A53">
        <v>1842</v>
      </c>
      <c r="B53" t="s">
        <v>74</v>
      </c>
      <c r="C53">
        <v>40</v>
      </c>
      <c r="D53" s="35">
        <f>'DemoVivants-EstateMult'!$D112</f>
        <v>43.7711098600768</v>
      </c>
    </row>
    <row r="54" spans="1:4" ht="15">
      <c r="A54">
        <v>1842</v>
      </c>
      <c r="B54" t="s">
        <v>74</v>
      </c>
      <c r="C54">
        <v>50</v>
      </c>
      <c r="D54" s="35">
        <f>'DemoVivants-EstateMult'!$E112</f>
        <v>35.78499676425802</v>
      </c>
    </row>
    <row r="55" spans="1:4" ht="15">
      <c r="A55">
        <v>1842</v>
      </c>
      <c r="B55" t="s">
        <v>74</v>
      </c>
      <c r="C55">
        <v>60</v>
      </c>
      <c r="D55" s="35">
        <f>'DemoVivants-EstateMult'!$F112</f>
        <v>19.52783254402506</v>
      </c>
    </row>
    <row r="56" spans="1:4" ht="15">
      <c r="A56">
        <v>1842</v>
      </c>
      <c r="B56" t="s">
        <v>74</v>
      </c>
      <c r="C56">
        <v>70</v>
      </c>
      <c r="D56" s="35">
        <f>'DemoVivants-EstateMult'!$G112</f>
        <v>10.26223597432771</v>
      </c>
    </row>
    <row r="57" spans="1:4" ht="15">
      <c r="A57">
        <v>1842</v>
      </c>
      <c r="B57" t="s">
        <v>74</v>
      </c>
      <c r="C57">
        <v>80</v>
      </c>
      <c r="D57" s="35">
        <f>'DemoVivants-EstateMult'!$H112</f>
        <v>4.63842885494304</v>
      </c>
    </row>
    <row r="58" spans="1:4" ht="15">
      <c r="A58">
        <v>1847</v>
      </c>
      <c r="B58" t="s">
        <v>74</v>
      </c>
      <c r="C58">
        <v>20</v>
      </c>
      <c r="D58" s="35">
        <f>'DemoVivants-EstateMult'!$B113</f>
        <v>61.92589509444958</v>
      </c>
    </row>
    <row r="59" spans="1:4" ht="15">
      <c r="A59">
        <v>1847</v>
      </c>
      <c r="B59" t="s">
        <v>74</v>
      </c>
      <c r="C59">
        <v>30</v>
      </c>
      <c r="D59" s="35">
        <f>'DemoVivants-EstateMult'!$C113</f>
        <v>83.40227316310236</v>
      </c>
    </row>
    <row r="60" spans="1:4" ht="15">
      <c r="A60">
        <v>1847</v>
      </c>
      <c r="B60" t="s">
        <v>74</v>
      </c>
      <c r="C60">
        <v>40</v>
      </c>
      <c r="D60" s="35">
        <f>'DemoVivants-EstateMult'!$D113</f>
        <v>54.402596693235836</v>
      </c>
    </row>
    <row r="61" spans="1:4" ht="15">
      <c r="A61">
        <v>1847</v>
      </c>
      <c r="B61" t="s">
        <v>74</v>
      </c>
      <c r="C61">
        <v>50</v>
      </c>
      <c r="D61" s="35">
        <f>'DemoVivants-EstateMult'!$E113</f>
        <v>40.42234328578134</v>
      </c>
    </row>
    <row r="62" spans="1:4" ht="15">
      <c r="A62">
        <v>1847</v>
      </c>
      <c r="B62" t="s">
        <v>74</v>
      </c>
      <c r="C62">
        <v>60</v>
      </c>
      <c r="D62" s="35">
        <f>'DemoVivants-EstateMult'!$F113</f>
        <v>18.01837758872658</v>
      </c>
    </row>
    <row r="63" spans="1:4" ht="15">
      <c r="A63">
        <v>1847</v>
      </c>
      <c r="B63" t="s">
        <v>74</v>
      </c>
      <c r="C63">
        <v>70</v>
      </c>
      <c r="D63" s="35">
        <f>'DemoVivants-EstateMult'!$G113</f>
        <v>8.257588354606323</v>
      </c>
    </row>
    <row r="64" spans="1:4" ht="15">
      <c r="A64">
        <v>1847</v>
      </c>
      <c r="B64" t="s">
        <v>74</v>
      </c>
      <c r="C64">
        <v>80</v>
      </c>
      <c r="D64" s="35">
        <f>'DemoVivants-EstateMult'!$H113</f>
        <v>3.34827729718374</v>
      </c>
    </row>
    <row r="65" spans="1:4" ht="15">
      <c r="A65">
        <v>1852</v>
      </c>
      <c r="B65" t="s">
        <v>74</v>
      </c>
      <c r="C65">
        <v>20</v>
      </c>
      <c r="D65" s="35">
        <f>'DemoVivants-EstateMult'!$B114</f>
        <v>89.86815065660035</v>
      </c>
    </row>
    <row r="66" spans="1:4" ht="15">
      <c r="A66">
        <v>1852</v>
      </c>
      <c r="B66" t="s">
        <v>74</v>
      </c>
      <c r="C66">
        <v>30</v>
      </c>
      <c r="D66" s="35">
        <f>'DemoVivants-EstateMult'!$C114</f>
        <v>94.24408687100508</v>
      </c>
    </row>
    <row r="67" spans="1:4" ht="15">
      <c r="A67">
        <v>1852</v>
      </c>
      <c r="B67" t="s">
        <v>74</v>
      </c>
      <c r="C67">
        <v>40</v>
      </c>
      <c r="D67" s="35">
        <f>'DemoVivants-EstateMult'!$D114</f>
        <v>60.805099642543674</v>
      </c>
    </row>
    <row r="68" spans="1:4" ht="15">
      <c r="A68">
        <v>1852</v>
      </c>
      <c r="B68" t="s">
        <v>74</v>
      </c>
      <c r="C68">
        <v>50</v>
      </c>
      <c r="D68" s="35">
        <f>'DemoVivants-EstateMult'!$E114</f>
        <v>34.54036792822865</v>
      </c>
    </row>
    <row r="69" spans="1:4" ht="15">
      <c r="A69">
        <v>1852</v>
      </c>
      <c r="B69" t="s">
        <v>74</v>
      </c>
      <c r="C69">
        <v>60</v>
      </c>
      <c r="D69" s="35">
        <f>'DemoVivants-EstateMult'!$F114</f>
        <v>20.113216528191067</v>
      </c>
    </row>
    <row r="70" spans="1:4" ht="15">
      <c r="A70">
        <v>1852</v>
      </c>
      <c r="B70" t="s">
        <v>74</v>
      </c>
      <c r="C70">
        <v>70</v>
      </c>
      <c r="D70" s="35">
        <f>'DemoVivants-EstateMult'!$G114</f>
        <v>9.025376184730389</v>
      </c>
    </row>
    <row r="71" spans="1:4" ht="15">
      <c r="A71">
        <v>1852</v>
      </c>
      <c r="B71" t="s">
        <v>74</v>
      </c>
      <c r="C71">
        <v>80</v>
      </c>
      <c r="D71" s="35">
        <f>'DemoVivants-EstateMult'!$H114</f>
        <v>3.9510139588889395</v>
      </c>
    </row>
    <row r="72" spans="1:4" ht="15">
      <c r="A72">
        <v>1857</v>
      </c>
      <c r="B72" t="s">
        <v>74</v>
      </c>
      <c r="C72">
        <v>20</v>
      </c>
      <c r="D72" s="35">
        <f>'DemoVivants-EstateMult'!$B115</f>
        <v>65.9212903278197</v>
      </c>
    </row>
    <row r="73" spans="1:4" ht="15">
      <c r="A73">
        <v>1857</v>
      </c>
      <c r="B73" t="s">
        <v>74</v>
      </c>
      <c r="C73">
        <v>30</v>
      </c>
      <c r="D73" s="35">
        <f>'DemoVivants-EstateMult'!$C115</f>
        <v>90.24070244583106</v>
      </c>
    </row>
    <row r="74" spans="1:4" ht="15">
      <c r="A74">
        <v>1857</v>
      </c>
      <c r="B74" t="s">
        <v>74</v>
      </c>
      <c r="C74">
        <v>40</v>
      </c>
      <c r="D74" s="35">
        <f>'DemoVivants-EstateMult'!$D115</f>
        <v>62.953920460420974</v>
      </c>
    </row>
    <row r="75" spans="1:4" ht="15">
      <c r="A75">
        <v>1857</v>
      </c>
      <c r="B75" t="s">
        <v>74</v>
      </c>
      <c r="C75">
        <v>50</v>
      </c>
      <c r="D75" s="35">
        <f>'DemoVivants-EstateMult'!$E115</f>
        <v>36.21871807117857</v>
      </c>
    </row>
    <row r="76" spans="1:4" ht="15">
      <c r="A76">
        <v>1857</v>
      </c>
      <c r="B76" t="s">
        <v>74</v>
      </c>
      <c r="C76">
        <v>60</v>
      </c>
      <c r="D76" s="35">
        <f>'DemoVivants-EstateMult'!$F115</f>
        <v>18.86869781330631</v>
      </c>
    </row>
    <row r="77" spans="1:4" ht="15">
      <c r="A77">
        <v>1857</v>
      </c>
      <c r="B77" t="s">
        <v>74</v>
      </c>
      <c r="C77">
        <v>70</v>
      </c>
      <c r="D77" s="35">
        <f>'DemoVivants-EstateMult'!$G115</f>
        <v>9.39021980329911</v>
      </c>
    </row>
    <row r="78" spans="1:4" ht="15">
      <c r="A78">
        <v>1857</v>
      </c>
      <c r="B78" t="s">
        <v>74</v>
      </c>
      <c r="C78">
        <v>80</v>
      </c>
      <c r="D78" s="35">
        <f>'DemoVivants-EstateMult'!$H115</f>
        <v>4.5355527607017425</v>
      </c>
    </row>
    <row r="79" spans="1:4" ht="15">
      <c r="A79">
        <v>1862</v>
      </c>
      <c r="B79" t="s">
        <v>74</v>
      </c>
      <c r="C79">
        <v>20</v>
      </c>
      <c r="D79" s="35">
        <f>'DemoVivants-EstateMult'!$B116</f>
        <v>98.70374225738553</v>
      </c>
    </row>
    <row r="80" spans="1:4" ht="15">
      <c r="A80">
        <v>1862</v>
      </c>
      <c r="B80" t="s">
        <v>74</v>
      </c>
      <c r="C80">
        <v>30</v>
      </c>
      <c r="D80" s="35">
        <f>'DemoVivants-EstateMult'!$C116</f>
        <v>98.9396419809101</v>
      </c>
    </row>
    <row r="81" spans="1:4" ht="15">
      <c r="A81">
        <v>1862</v>
      </c>
      <c r="B81" t="s">
        <v>74</v>
      </c>
      <c r="C81">
        <v>40</v>
      </c>
      <c r="D81" s="35">
        <f>'DemoVivants-EstateMult'!$D116</f>
        <v>60.26708212469484</v>
      </c>
    </row>
    <row r="82" spans="1:4" ht="15">
      <c r="A82">
        <v>1862</v>
      </c>
      <c r="B82" t="s">
        <v>74</v>
      </c>
      <c r="C82">
        <v>50</v>
      </c>
      <c r="D82" s="35">
        <f>'DemoVivants-EstateMult'!$E116</f>
        <v>36.32703314412414</v>
      </c>
    </row>
    <row r="83" spans="1:4" ht="15">
      <c r="A83">
        <v>1862</v>
      </c>
      <c r="B83" t="s">
        <v>74</v>
      </c>
      <c r="C83">
        <v>60</v>
      </c>
      <c r="D83" s="35">
        <f>'DemoVivants-EstateMult'!$F116</f>
        <v>18.976651540717032</v>
      </c>
    </row>
    <row r="84" spans="1:4" ht="15">
      <c r="A84">
        <v>1862</v>
      </c>
      <c r="B84" t="s">
        <v>74</v>
      </c>
      <c r="C84">
        <v>70</v>
      </c>
      <c r="D84" s="35">
        <f>'DemoVivants-EstateMult'!$G116</f>
        <v>8.987402703746</v>
      </c>
    </row>
    <row r="85" spans="1:4" ht="15">
      <c r="A85">
        <v>1862</v>
      </c>
      <c r="B85" t="s">
        <v>74</v>
      </c>
      <c r="C85">
        <v>80</v>
      </c>
      <c r="D85" s="35">
        <f>'DemoVivants-EstateMult'!$H116</f>
        <v>4.552832328563343</v>
      </c>
    </row>
    <row r="86" spans="1:4" ht="15">
      <c r="A86">
        <v>1867</v>
      </c>
      <c r="B86" t="s">
        <v>74</v>
      </c>
      <c r="C86">
        <v>20</v>
      </c>
      <c r="D86" s="35">
        <f>'DemoVivants-EstateMult'!$B117</f>
        <v>94.03820758670494</v>
      </c>
    </row>
    <row r="87" spans="1:4" ht="15">
      <c r="A87">
        <v>1867</v>
      </c>
      <c r="B87" t="s">
        <v>74</v>
      </c>
      <c r="C87">
        <v>30</v>
      </c>
      <c r="D87" s="35">
        <f>'DemoVivants-EstateMult'!$C117</f>
        <v>74.13364822118561</v>
      </c>
    </row>
    <row r="88" spans="1:4" ht="15">
      <c r="A88">
        <v>1867</v>
      </c>
      <c r="B88" t="s">
        <v>74</v>
      </c>
      <c r="C88">
        <v>40</v>
      </c>
      <c r="D88" s="35">
        <f>'DemoVivants-EstateMult'!$D117</f>
        <v>64.14123663836669</v>
      </c>
    </row>
    <row r="89" spans="1:4" ht="15">
      <c r="A89">
        <v>1867</v>
      </c>
      <c r="B89" t="s">
        <v>74</v>
      </c>
      <c r="C89">
        <v>50</v>
      </c>
      <c r="D89" s="35">
        <f>'DemoVivants-EstateMult'!$E117</f>
        <v>48.75423832530318</v>
      </c>
    </row>
    <row r="90" spans="1:4" ht="15">
      <c r="A90">
        <v>1867</v>
      </c>
      <c r="B90" t="s">
        <v>74</v>
      </c>
      <c r="C90">
        <v>60</v>
      </c>
      <c r="D90" s="35">
        <f>'DemoVivants-EstateMult'!$F117</f>
        <v>17.550872045037544</v>
      </c>
    </row>
    <row r="91" spans="1:4" ht="15">
      <c r="A91">
        <v>1867</v>
      </c>
      <c r="B91" t="s">
        <v>74</v>
      </c>
      <c r="C91">
        <v>70</v>
      </c>
      <c r="D91" s="35">
        <f>'DemoVivants-EstateMult'!$G117</f>
        <v>6.598611010168475</v>
      </c>
    </row>
    <row r="92" spans="1:4" ht="15">
      <c r="A92">
        <v>1867</v>
      </c>
      <c r="B92" t="s">
        <v>74</v>
      </c>
      <c r="C92">
        <v>80</v>
      </c>
      <c r="D92" s="35">
        <f>'DemoVivants-EstateMult'!$H117</f>
        <v>3.5162842016340807</v>
      </c>
    </row>
    <row r="93" spans="1:4" ht="15">
      <c r="A93">
        <v>1877</v>
      </c>
      <c r="B93" t="s">
        <v>74</v>
      </c>
      <c r="C93">
        <v>20</v>
      </c>
      <c r="D93" s="35">
        <f>'DemoVivants-EstateMult'!$B118</f>
        <v>100.5463080423822</v>
      </c>
    </row>
    <row r="94" spans="1:4" ht="15">
      <c r="A94">
        <v>1877</v>
      </c>
      <c r="B94" t="s">
        <v>74</v>
      </c>
      <c r="C94">
        <v>30</v>
      </c>
      <c r="D94" s="35">
        <f>'DemoVivants-EstateMult'!$C118</f>
        <v>73.92745922734626</v>
      </c>
    </row>
    <row r="95" spans="1:4" ht="15">
      <c r="A95">
        <v>1877</v>
      </c>
      <c r="B95" t="s">
        <v>74</v>
      </c>
      <c r="C95">
        <v>40</v>
      </c>
      <c r="D95" s="35">
        <f>'DemoVivants-EstateMult'!$D118</f>
        <v>55.704364330680455</v>
      </c>
    </row>
    <row r="96" spans="1:4" ht="15">
      <c r="A96">
        <v>1877</v>
      </c>
      <c r="B96" t="s">
        <v>74</v>
      </c>
      <c r="C96">
        <v>50</v>
      </c>
      <c r="D96" s="35">
        <f>'DemoVivants-EstateMult'!$E118</f>
        <v>34.24384763419262</v>
      </c>
    </row>
    <row r="97" spans="1:4" ht="15">
      <c r="A97">
        <v>1877</v>
      </c>
      <c r="B97" t="s">
        <v>74</v>
      </c>
      <c r="C97">
        <v>60</v>
      </c>
      <c r="D97" s="35">
        <f>'DemoVivants-EstateMult'!$F118</f>
        <v>17.724933338696644</v>
      </c>
    </row>
    <row r="98" spans="1:4" ht="15">
      <c r="A98">
        <v>1877</v>
      </c>
      <c r="B98" t="s">
        <v>74</v>
      </c>
      <c r="C98">
        <v>70</v>
      </c>
      <c r="D98" s="35">
        <f>'DemoVivants-EstateMult'!$G118</f>
        <v>8.733056816609302</v>
      </c>
    </row>
    <row r="99" spans="1:4" ht="15">
      <c r="A99">
        <v>1877</v>
      </c>
      <c r="B99" t="s">
        <v>74</v>
      </c>
      <c r="C99">
        <v>80</v>
      </c>
      <c r="D99" s="35">
        <f>'DemoVivants-EstateMult'!$H118</f>
        <v>4.65997660486474</v>
      </c>
    </row>
    <row r="100" spans="1:4" ht="15">
      <c r="A100">
        <v>1887</v>
      </c>
      <c r="B100" t="s">
        <v>74</v>
      </c>
      <c r="C100">
        <v>20</v>
      </c>
      <c r="D100" s="35">
        <f>'DemoVivants-EstateMult'!$B119</f>
        <v>84.35120216443853</v>
      </c>
    </row>
    <row r="101" spans="1:4" ht="15">
      <c r="A101">
        <v>1887</v>
      </c>
      <c r="B101" t="s">
        <v>74</v>
      </c>
      <c r="C101">
        <v>30</v>
      </c>
      <c r="D101" s="35">
        <f>'DemoVivants-EstateMult'!$C119</f>
        <v>69.98387855810738</v>
      </c>
    </row>
    <row r="102" spans="1:4" ht="15">
      <c r="A102">
        <v>1887</v>
      </c>
      <c r="B102" t="s">
        <v>74</v>
      </c>
      <c r="C102">
        <v>40</v>
      </c>
      <c r="D102" s="35">
        <f>'DemoVivants-EstateMult'!$D119</f>
        <v>47.51594709447672</v>
      </c>
    </row>
    <row r="103" spans="1:4" ht="15">
      <c r="A103">
        <v>1887</v>
      </c>
      <c r="B103" t="s">
        <v>74</v>
      </c>
      <c r="C103">
        <v>50</v>
      </c>
      <c r="D103" s="35">
        <f>'DemoVivants-EstateMult'!$E119</f>
        <v>32.494795678722234</v>
      </c>
    </row>
    <row r="104" spans="1:4" ht="15">
      <c r="A104">
        <v>1887</v>
      </c>
      <c r="B104" t="s">
        <v>74</v>
      </c>
      <c r="C104">
        <v>60</v>
      </c>
      <c r="D104" s="35">
        <f>'DemoVivants-EstateMult'!$F119</f>
        <v>18.58272219440718</v>
      </c>
    </row>
    <row r="105" spans="1:4" ht="15">
      <c r="A105">
        <v>1887</v>
      </c>
      <c r="B105" t="s">
        <v>74</v>
      </c>
      <c r="C105">
        <v>70</v>
      </c>
      <c r="D105" s="35">
        <f>'DemoVivants-EstateMult'!$G119</f>
        <v>10.554847867676562</v>
      </c>
    </row>
    <row r="106" spans="1:4" ht="15">
      <c r="A106">
        <v>1887</v>
      </c>
      <c r="B106" t="s">
        <v>74</v>
      </c>
      <c r="C106">
        <v>80</v>
      </c>
      <c r="D106" s="35">
        <f>'DemoVivants-EstateMult'!$H119</f>
        <v>5.897805313756418</v>
      </c>
    </row>
    <row r="107" spans="1:4" ht="15">
      <c r="A107">
        <v>1902</v>
      </c>
      <c r="B107" t="s">
        <v>74</v>
      </c>
      <c r="C107">
        <v>20</v>
      </c>
      <c r="D107" s="35">
        <f>'DemoVivants-EstateMult'!$B120</f>
        <v>143.11321462386974</v>
      </c>
    </row>
    <row r="108" spans="1:4" ht="15">
      <c r="A108">
        <v>1902</v>
      </c>
      <c r="B108" t="s">
        <v>74</v>
      </c>
      <c r="C108">
        <v>30</v>
      </c>
      <c r="D108" s="35">
        <f>'DemoVivants-EstateMult'!$C120</f>
        <v>87.63677492259094</v>
      </c>
    </row>
    <row r="109" spans="1:4" ht="15">
      <c r="A109">
        <v>1902</v>
      </c>
      <c r="B109" t="s">
        <v>74</v>
      </c>
      <c r="C109">
        <v>40</v>
      </c>
      <c r="D109" s="35">
        <f>'DemoVivants-EstateMult'!$D120</f>
        <v>51.78607923838356</v>
      </c>
    </row>
    <row r="110" spans="1:4" ht="15">
      <c r="A110">
        <v>1902</v>
      </c>
      <c r="B110" t="s">
        <v>74</v>
      </c>
      <c r="C110">
        <v>50</v>
      </c>
      <c r="D110" s="35">
        <f>'DemoVivants-EstateMult'!$E120</f>
        <v>32.22052310452115</v>
      </c>
    </row>
    <row r="111" spans="1:4" ht="15">
      <c r="A111">
        <v>1902</v>
      </c>
      <c r="B111" t="s">
        <v>74</v>
      </c>
      <c r="C111">
        <v>60</v>
      </c>
      <c r="D111" s="35">
        <f>'DemoVivants-EstateMult'!$F120</f>
        <v>18.389008238338477</v>
      </c>
    </row>
    <row r="112" spans="1:4" ht="15">
      <c r="A112">
        <v>1902</v>
      </c>
      <c r="B112" t="s">
        <v>74</v>
      </c>
      <c r="C112">
        <v>70</v>
      </c>
      <c r="D112" s="35">
        <f>'DemoVivants-EstateMult'!$G120</f>
        <v>9.513839050792583</v>
      </c>
    </row>
    <row r="113" spans="1:4" ht="15">
      <c r="A113">
        <v>1902</v>
      </c>
      <c r="B113" t="s">
        <v>74</v>
      </c>
      <c r="C113">
        <v>80</v>
      </c>
      <c r="D113" s="35">
        <f>'DemoVivants-EstateMult'!$H120</f>
        <v>4.383200183868518</v>
      </c>
    </row>
    <row r="114" spans="1:4" ht="15">
      <c r="A114">
        <v>1912</v>
      </c>
      <c r="B114" t="s">
        <v>74</v>
      </c>
      <c r="C114">
        <v>20</v>
      </c>
      <c r="D114" s="35">
        <f>'DemoVivants-EstateMult'!$B121</f>
        <v>160.89527521000997</v>
      </c>
    </row>
    <row r="115" spans="1:4" ht="15">
      <c r="A115">
        <v>1912</v>
      </c>
      <c r="B115" t="s">
        <v>74</v>
      </c>
      <c r="C115">
        <v>30</v>
      </c>
      <c r="D115" s="35">
        <f>'DemoVivants-EstateMult'!$C121</f>
        <v>95.9872822648101</v>
      </c>
    </row>
    <row r="116" spans="1:4" ht="15">
      <c r="A116">
        <v>1912</v>
      </c>
      <c r="B116" t="s">
        <v>74</v>
      </c>
      <c r="C116">
        <v>40</v>
      </c>
      <c r="D116" s="35">
        <f>'DemoVivants-EstateMult'!$D121</f>
        <v>56.64929568687664</v>
      </c>
    </row>
    <row r="117" spans="1:4" ht="15">
      <c r="A117">
        <v>1912</v>
      </c>
      <c r="B117" t="s">
        <v>74</v>
      </c>
      <c r="C117">
        <v>50</v>
      </c>
      <c r="D117" s="35">
        <f>'DemoVivants-EstateMult'!$E121</f>
        <v>32.474523433609434</v>
      </c>
    </row>
    <row r="118" spans="1:4" ht="15">
      <c r="A118">
        <v>1912</v>
      </c>
      <c r="B118" t="s">
        <v>74</v>
      </c>
      <c r="C118">
        <v>60</v>
      </c>
      <c r="D118" s="35">
        <f>'DemoVivants-EstateMult'!$F121</f>
        <v>18.241760021545154</v>
      </c>
    </row>
    <row r="119" spans="1:4" ht="15">
      <c r="A119">
        <v>1912</v>
      </c>
      <c r="B119" t="s">
        <v>74</v>
      </c>
      <c r="C119">
        <v>70</v>
      </c>
      <c r="D119" s="35">
        <f>'DemoVivants-EstateMult'!$G121</f>
        <v>9.705797289351612</v>
      </c>
    </row>
    <row r="120" spans="1:4" ht="15">
      <c r="A120">
        <v>1912</v>
      </c>
      <c r="B120" t="s">
        <v>74</v>
      </c>
      <c r="C120">
        <v>80</v>
      </c>
      <c r="D120" s="35">
        <f>'DemoVivants-EstateMult'!$H121</f>
        <v>4.9604729120310935</v>
      </c>
    </row>
    <row r="121" spans="1:4" ht="15">
      <c r="A121">
        <v>1807</v>
      </c>
      <c r="B121" t="s">
        <v>113</v>
      </c>
      <c r="C121">
        <v>20</v>
      </c>
      <c r="D121" s="35">
        <f>'DemoVivants-EstateMult'!$B124</f>
        <v>76.85739520677514</v>
      </c>
    </row>
    <row r="122" spans="1:4" ht="15">
      <c r="A122">
        <v>1807</v>
      </c>
      <c r="B122" t="s">
        <v>113</v>
      </c>
      <c r="C122">
        <v>30</v>
      </c>
      <c r="D122" s="35">
        <f>'DemoVivants-EstateMult'!$C124</f>
        <v>74.81700127225982</v>
      </c>
    </row>
    <row r="123" spans="1:4" ht="15">
      <c r="A123">
        <v>1807</v>
      </c>
      <c r="B123" t="s">
        <v>113</v>
      </c>
      <c r="C123">
        <v>40</v>
      </c>
      <c r="D123" s="35">
        <f>'DemoVivants-EstateMult'!$D124</f>
        <v>58.542105518291805</v>
      </c>
    </row>
    <row r="124" spans="1:4" ht="15">
      <c r="A124">
        <v>1807</v>
      </c>
      <c r="B124" t="s">
        <v>113</v>
      </c>
      <c r="C124">
        <v>50</v>
      </c>
      <c r="D124" s="35">
        <f>'DemoVivants-EstateMult'!$E124</f>
        <v>41.99031124733434</v>
      </c>
    </row>
    <row r="125" spans="1:4" ht="15">
      <c r="A125">
        <v>1807</v>
      </c>
      <c r="B125" t="s">
        <v>113</v>
      </c>
      <c r="C125">
        <v>60</v>
      </c>
      <c r="D125" s="35">
        <f>'DemoVivants-EstateMult'!$F124</f>
        <v>21.524194812039674</v>
      </c>
    </row>
    <row r="126" spans="1:4" ht="15">
      <c r="A126">
        <v>1807</v>
      </c>
      <c r="B126" t="s">
        <v>113</v>
      </c>
      <c r="C126">
        <v>70</v>
      </c>
      <c r="D126" s="35">
        <f>'DemoVivants-EstateMult'!$G124</f>
        <v>8.82650998540098</v>
      </c>
    </row>
    <row r="127" spans="1:4" ht="15">
      <c r="A127">
        <v>1807</v>
      </c>
      <c r="B127" t="s">
        <v>113</v>
      </c>
      <c r="C127">
        <v>80</v>
      </c>
      <c r="D127" s="35">
        <f>'DemoVivants-EstateMult'!$H124</f>
        <v>3.7838333568723166</v>
      </c>
    </row>
    <row r="128" spans="1:4" ht="15">
      <c r="A128">
        <v>1812</v>
      </c>
      <c r="B128" t="s">
        <v>113</v>
      </c>
      <c r="C128">
        <v>20</v>
      </c>
      <c r="D128" s="35">
        <f>'DemoVivants-EstateMult'!$B125</f>
        <v>75.13733327216984</v>
      </c>
    </row>
    <row r="129" spans="1:4" ht="15">
      <c r="A129">
        <v>1812</v>
      </c>
      <c r="B129" t="s">
        <v>113</v>
      </c>
      <c r="C129">
        <v>30</v>
      </c>
      <c r="D129" s="35">
        <f>'DemoVivants-EstateMult'!$C125</f>
        <v>73.15330511659124</v>
      </c>
    </row>
    <row r="130" spans="1:4" ht="15">
      <c r="A130">
        <v>1812</v>
      </c>
      <c r="B130" t="s">
        <v>113</v>
      </c>
      <c r="C130">
        <v>40</v>
      </c>
      <c r="D130" s="35">
        <f>'DemoVivants-EstateMult'!$D125</f>
        <v>57.21587571086605</v>
      </c>
    </row>
    <row r="131" spans="1:4" ht="15">
      <c r="A131">
        <v>1812</v>
      </c>
      <c r="B131" t="s">
        <v>113</v>
      </c>
      <c r="C131">
        <v>50</v>
      </c>
      <c r="D131" s="35">
        <f>'DemoVivants-EstateMult'!$E125</f>
        <v>41.13372242232834</v>
      </c>
    </row>
    <row r="132" spans="1:4" ht="15">
      <c r="A132">
        <v>1812</v>
      </c>
      <c r="B132" t="s">
        <v>113</v>
      </c>
      <c r="C132">
        <v>60</v>
      </c>
      <c r="D132" s="35">
        <f>'DemoVivants-EstateMult'!$F125</f>
        <v>21.06937669824557</v>
      </c>
    </row>
    <row r="133" spans="1:4" ht="15">
      <c r="A133">
        <v>1812</v>
      </c>
      <c r="B133" t="s">
        <v>113</v>
      </c>
      <c r="C133">
        <v>70</v>
      </c>
      <c r="D133" s="35">
        <f>'DemoVivants-EstateMult'!$G125</f>
        <v>7.977803538737454</v>
      </c>
    </row>
    <row r="134" spans="1:4" ht="15">
      <c r="A134">
        <v>1812</v>
      </c>
      <c r="B134" t="s">
        <v>113</v>
      </c>
      <c r="C134">
        <v>80</v>
      </c>
      <c r="D134" s="35">
        <f>'DemoVivants-EstateMult'!$H125</f>
        <v>3.7056178881575783</v>
      </c>
    </row>
    <row r="135" spans="1:4" ht="15">
      <c r="A135">
        <v>1817</v>
      </c>
      <c r="B135" t="s">
        <v>113</v>
      </c>
      <c r="C135">
        <v>20</v>
      </c>
      <c r="D135" s="35">
        <f>'DemoVivants-EstateMult'!$B126</f>
        <v>87.5763538555681</v>
      </c>
    </row>
    <row r="136" spans="1:4" ht="15">
      <c r="A136">
        <v>1817</v>
      </c>
      <c r="B136" t="s">
        <v>113</v>
      </c>
      <c r="C136">
        <v>30</v>
      </c>
      <c r="D136" s="35">
        <f>'DemoVivants-EstateMult'!$C126</f>
        <v>77.94894109719193</v>
      </c>
    </row>
    <row r="137" spans="1:4" ht="15">
      <c r="A137">
        <v>1817</v>
      </c>
      <c r="B137" t="s">
        <v>113</v>
      </c>
      <c r="C137">
        <v>40</v>
      </c>
      <c r="D137" s="35">
        <f>'DemoVivants-EstateMult'!$D126</f>
        <v>54.271721416779144</v>
      </c>
    </row>
    <row r="138" spans="1:4" ht="15">
      <c r="A138">
        <v>1817</v>
      </c>
      <c r="B138" t="s">
        <v>113</v>
      </c>
      <c r="C138">
        <v>50</v>
      </c>
      <c r="D138" s="35">
        <f>'DemoVivants-EstateMult'!$E126</f>
        <v>42.423072475908285</v>
      </c>
    </row>
    <row r="139" spans="1:4" ht="15">
      <c r="A139">
        <v>1817</v>
      </c>
      <c r="B139" t="s">
        <v>113</v>
      </c>
      <c r="C139">
        <v>60</v>
      </c>
      <c r="D139" s="35">
        <f>'DemoVivants-EstateMult'!$F126</f>
        <v>22.507398772589642</v>
      </c>
    </row>
    <row r="140" spans="1:4" ht="15">
      <c r="A140">
        <v>1817</v>
      </c>
      <c r="B140" t="s">
        <v>113</v>
      </c>
      <c r="C140">
        <v>70</v>
      </c>
      <c r="D140" s="35">
        <f>'DemoVivants-EstateMult'!$G126</f>
        <v>8.520395291998778</v>
      </c>
    </row>
    <row r="141" spans="1:4" ht="15">
      <c r="A141">
        <v>1817</v>
      </c>
      <c r="B141" t="s">
        <v>113</v>
      </c>
      <c r="C141">
        <v>80</v>
      </c>
      <c r="D141" s="35">
        <f>'DemoVivants-EstateMult'!$H126</f>
        <v>3.7735985342996536</v>
      </c>
    </row>
    <row r="142" spans="1:4" ht="15">
      <c r="A142">
        <v>1822</v>
      </c>
      <c r="B142" t="s">
        <v>113</v>
      </c>
      <c r="C142">
        <v>20</v>
      </c>
      <c r="D142" s="35">
        <f>'DemoVivants-EstateMult'!$B127</f>
        <v>64.83208723922867</v>
      </c>
    </row>
    <row r="143" spans="1:4" ht="15">
      <c r="A143">
        <v>1822</v>
      </c>
      <c r="B143" t="s">
        <v>113</v>
      </c>
      <c r="C143">
        <v>30</v>
      </c>
      <c r="D143" s="35">
        <f>'DemoVivants-EstateMult'!$C127</f>
        <v>64.92507341899802</v>
      </c>
    </row>
    <row r="144" spans="1:4" ht="15">
      <c r="A144">
        <v>1822</v>
      </c>
      <c r="B144" t="s">
        <v>113</v>
      </c>
      <c r="C144">
        <v>40</v>
      </c>
      <c r="D144" s="35">
        <f>'DemoVivants-EstateMult'!$D127</f>
        <v>59.389671491114264</v>
      </c>
    </row>
    <row r="145" spans="1:4" ht="15">
      <c r="A145">
        <v>1822</v>
      </c>
      <c r="B145" t="s">
        <v>113</v>
      </c>
      <c r="C145">
        <v>50</v>
      </c>
      <c r="D145" s="35">
        <f>'DemoVivants-EstateMult'!$E127</f>
        <v>38.7032095727226</v>
      </c>
    </row>
    <row r="146" spans="1:4" ht="15">
      <c r="A146">
        <v>1822</v>
      </c>
      <c r="B146" t="s">
        <v>113</v>
      </c>
      <c r="C146">
        <v>60</v>
      </c>
      <c r="D146" s="35">
        <f>'DemoVivants-EstateMult'!$F127</f>
        <v>23.572465468626913</v>
      </c>
    </row>
    <row r="147" spans="1:4" ht="15">
      <c r="A147">
        <v>1822</v>
      </c>
      <c r="B147" t="s">
        <v>113</v>
      </c>
      <c r="C147">
        <v>70</v>
      </c>
      <c r="D147" s="35">
        <f>'DemoVivants-EstateMult'!$G127</f>
        <v>8.316172491176118</v>
      </c>
    </row>
    <row r="148" spans="1:4" ht="15">
      <c r="A148">
        <v>1822</v>
      </c>
      <c r="B148" t="s">
        <v>113</v>
      </c>
      <c r="C148">
        <v>80</v>
      </c>
      <c r="D148" s="35">
        <f>'DemoVivants-EstateMult'!$H127</f>
        <v>3.573435327304064</v>
      </c>
    </row>
    <row r="149" spans="1:4" ht="15">
      <c r="A149">
        <v>1827</v>
      </c>
      <c r="B149" t="s">
        <v>113</v>
      </c>
      <c r="C149">
        <v>20</v>
      </c>
      <c r="D149" s="35">
        <f>'DemoVivants-EstateMult'!$B128</f>
        <v>64.9596242439212</v>
      </c>
    </row>
    <row r="150" spans="1:4" ht="15">
      <c r="A150">
        <v>1827</v>
      </c>
      <c r="B150" t="s">
        <v>113</v>
      </c>
      <c r="C150">
        <v>30</v>
      </c>
      <c r="D150" s="35">
        <f>'DemoVivants-EstateMult'!$C128</f>
        <v>72.3575672145243</v>
      </c>
    </row>
    <row r="151" spans="1:4" ht="15">
      <c r="A151">
        <v>1827</v>
      </c>
      <c r="B151" t="s">
        <v>113</v>
      </c>
      <c r="C151">
        <v>40</v>
      </c>
      <c r="D151" s="35">
        <f>'DemoVivants-EstateMult'!$D128</f>
        <v>59.49747862470478</v>
      </c>
    </row>
    <row r="152" spans="1:4" ht="15">
      <c r="A152">
        <v>1827</v>
      </c>
      <c r="B152" t="s">
        <v>113</v>
      </c>
      <c r="C152">
        <v>50</v>
      </c>
      <c r="D152" s="35">
        <f>'DemoVivants-EstateMult'!$E128</f>
        <v>31.609984827762908</v>
      </c>
    </row>
    <row r="153" spans="1:4" ht="15">
      <c r="A153">
        <v>1827</v>
      </c>
      <c r="B153" t="s">
        <v>113</v>
      </c>
      <c r="C153">
        <v>60</v>
      </c>
      <c r="D153" s="35">
        <f>'DemoVivants-EstateMult'!$F128</f>
        <v>18.024143593581353</v>
      </c>
    </row>
    <row r="154" spans="1:4" ht="15">
      <c r="A154">
        <v>1827</v>
      </c>
      <c r="B154" t="s">
        <v>113</v>
      </c>
      <c r="C154">
        <v>70</v>
      </c>
      <c r="D154" s="35">
        <f>'DemoVivants-EstateMult'!$G128</f>
        <v>6.727600119198267</v>
      </c>
    </row>
    <row r="155" spans="1:4" ht="15">
      <c r="A155">
        <v>1827</v>
      </c>
      <c r="B155" t="s">
        <v>113</v>
      </c>
      <c r="C155">
        <v>80</v>
      </c>
      <c r="D155" s="35">
        <f>'DemoVivants-EstateMult'!$H128</f>
        <v>4.039833691700425</v>
      </c>
    </row>
    <row r="156" spans="1:4" ht="15">
      <c r="A156">
        <v>1832</v>
      </c>
      <c r="B156" t="s">
        <v>113</v>
      </c>
      <c r="C156">
        <v>20</v>
      </c>
      <c r="D156" s="35">
        <f>'DemoVivants-EstateMult'!$B129</f>
        <v>38.76360555988458</v>
      </c>
    </row>
    <row r="157" spans="1:4" ht="15">
      <c r="A157">
        <v>1832</v>
      </c>
      <c r="B157" t="s">
        <v>113</v>
      </c>
      <c r="C157">
        <v>30</v>
      </c>
      <c r="D157" s="35">
        <f>'DemoVivants-EstateMult'!$C129</f>
        <v>30.13685044279235</v>
      </c>
    </row>
    <row r="158" spans="1:4" ht="15">
      <c r="A158">
        <v>1832</v>
      </c>
      <c r="B158" t="s">
        <v>113</v>
      </c>
      <c r="C158">
        <v>40</v>
      </c>
      <c r="D158" s="35">
        <f>'DemoVivants-EstateMult'!$D129</f>
        <v>21.55490264561918</v>
      </c>
    </row>
    <row r="159" spans="1:4" ht="15">
      <c r="A159">
        <v>1832</v>
      </c>
      <c r="B159" t="s">
        <v>113</v>
      </c>
      <c r="C159">
        <v>50</v>
      </c>
      <c r="D159" s="35">
        <f>'DemoVivants-EstateMult'!$E129</f>
        <v>12.185655435790292</v>
      </c>
    </row>
    <row r="160" spans="1:4" ht="15">
      <c r="A160">
        <v>1832</v>
      </c>
      <c r="B160" t="s">
        <v>113</v>
      </c>
      <c r="C160">
        <v>60</v>
      </c>
      <c r="D160" s="35">
        <f>'DemoVivants-EstateMult'!$F129</f>
        <v>7.616336500489274</v>
      </c>
    </row>
    <row r="161" spans="1:4" ht="15">
      <c r="A161">
        <v>1832</v>
      </c>
      <c r="B161" t="s">
        <v>113</v>
      </c>
      <c r="C161">
        <v>70</v>
      </c>
      <c r="D161" s="35">
        <f>'DemoVivants-EstateMult'!$G129</f>
        <v>3.713496230144299</v>
      </c>
    </row>
    <row r="162" spans="1:4" ht="15">
      <c r="A162">
        <v>1832</v>
      </c>
      <c r="B162" t="s">
        <v>113</v>
      </c>
      <c r="C162">
        <v>80</v>
      </c>
      <c r="D162" s="35">
        <f>'DemoVivants-EstateMult'!$H129</f>
        <v>2.664657596094732</v>
      </c>
    </row>
    <row r="163" spans="1:4" ht="15">
      <c r="A163">
        <v>1837</v>
      </c>
      <c r="B163" t="s">
        <v>113</v>
      </c>
      <c r="C163">
        <v>20</v>
      </c>
      <c r="D163" s="35">
        <f>'DemoVivants-EstateMult'!$B130</f>
        <v>65.8800940998654</v>
      </c>
    </row>
    <row r="164" spans="1:4" ht="15">
      <c r="A164">
        <v>1837</v>
      </c>
      <c r="B164" t="s">
        <v>113</v>
      </c>
      <c r="C164">
        <v>30</v>
      </c>
      <c r="D164" s="35">
        <f>'DemoVivants-EstateMult'!$C130</f>
        <v>67.99168982625406</v>
      </c>
    </row>
    <row r="165" spans="1:4" ht="15">
      <c r="A165">
        <v>1837</v>
      </c>
      <c r="B165" t="s">
        <v>113</v>
      </c>
      <c r="C165">
        <v>40</v>
      </c>
      <c r="D165" s="35">
        <f>'DemoVivants-EstateMult'!$D130</f>
        <v>52.17201764432478</v>
      </c>
    </row>
    <row r="166" spans="1:4" ht="15">
      <c r="A166">
        <v>1837</v>
      </c>
      <c r="B166" t="s">
        <v>113</v>
      </c>
      <c r="C166">
        <v>50</v>
      </c>
      <c r="D166" s="35">
        <f>'DemoVivants-EstateMult'!$E130</f>
        <v>33.505015681274145</v>
      </c>
    </row>
    <row r="167" spans="1:4" ht="15">
      <c r="A167">
        <v>1837</v>
      </c>
      <c r="B167" t="s">
        <v>113</v>
      </c>
      <c r="C167">
        <v>60</v>
      </c>
      <c r="D167" s="35">
        <f>'DemoVivants-EstateMult'!$F130</f>
        <v>15.719998260833925</v>
      </c>
    </row>
    <row r="168" spans="1:4" ht="15">
      <c r="A168">
        <v>1837</v>
      </c>
      <c r="B168" t="s">
        <v>113</v>
      </c>
      <c r="C168">
        <v>70</v>
      </c>
      <c r="D168" s="35">
        <f>'DemoVivants-EstateMult'!$G130</f>
        <v>6.371171008785724</v>
      </c>
    </row>
    <row r="169" spans="1:4" ht="15">
      <c r="A169">
        <v>1837</v>
      </c>
      <c r="B169" t="s">
        <v>113</v>
      </c>
      <c r="C169">
        <v>80</v>
      </c>
      <c r="D169" s="35">
        <f>'DemoVivants-EstateMult'!$H130</f>
        <v>3.1373744564349835</v>
      </c>
    </row>
    <row r="170" spans="1:4" ht="15">
      <c r="A170">
        <v>1842</v>
      </c>
      <c r="B170" t="s">
        <v>113</v>
      </c>
      <c r="C170">
        <v>20</v>
      </c>
      <c r="D170" s="35">
        <f>'DemoVivants-EstateMult'!$B131</f>
        <v>52.90055208401544</v>
      </c>
    </row>
    <row r="171" spans="1:4" ht="15">
      <c r="A171">
        <v>1842</v>
      </c>
      <c r="B171" t="s">
        <v>113</v>
      </c>
      <c r="C171">
        <v>30</v>
      </c>
      <c r="D171" s="35">
        <f>'DemoVivants-EstateMult'!$C131</f>
        <v>70.46759498782201</v>
      </c>
    </row>
    <row r="172" spans="1:4" ht="15">
      <c r="A172">
        <v>1842</v>
      </c>
      <c r="B172" t="s">
        <v>113</v>
      </c>
      <c r="C172">
        <v>40</v>
      </c>
      <c r="D172" s="35">
        <f>'DemoVivants-EstateMult'!$D131</f>
        <v>53.39464994841251</v>
      </c>
    </row>
    <row r="173" spans="1:4" ht="15">
      <c r="A173">
        <v>1842</v>
      </c>
      <c r="B173" t="s">
        <v>113</v>
      </c>
      <c r="C173">
        <v>50</v>
      </c>
      <c r="D173" s="35">
        <f>'DemoVivants-EstateMult'!$E131</f>
        <v>36.77338861113046</v>
      </c>
    </row>
    <row r="174" spans="1:4" ht="15">
      <c r="A174">
        <v>1842</v>
      </c>
      <c r="B174" t="s">
        <v>113</v>
      </c>
      <c r="C174">
        <v>60</v>
      </c>
      <c r="D174" s="35">
        <f>'DemoVivants-EstateMult'!$F131</f>
        <v>21.090446354479813</v>
      </c>
    </row>
    <row r="175" spans="1:4" ht="15">
      <c r="A175">
        <v>1842</v>
      </c>
      <c r="B175" t="s">
        <v>113</v>
      </c>
      <c r="C175">
        <v>70</v>
      </c>
      <c r="D175" s="35">
        <f>'DemoVivants-EstateMult'!$G131</f>
        <v>8.2671373421392</v>
      </c>
    </row>
    <row r="176" spans="1:4" ht="15">
      <c r="A176">
        <v>1842</v>
      </c>
      <c r="B176" t="s">
        <v>113</v>
      </c>
      <c r="C176">
        <v>80</v>
      </c>
      <c r="D176" s="35">
        <f>'DemoVivants-EstateMult'!$H131</f>
        <v>3.939566927331604</v>
      </c>
    </row>
    <row r="177" spans="1:4" ht="15">
      <c r="A177">
        <v>1847</v>
      </c>
      <c r="B177" t="s">
        <v>113</v>
      </c>
      <c r="C177">
        <v>20</v>
      </c>
      <c r="D177" s="35">
        <f>'DemoVivants-EstateMult'!$B132</f>
        <v>63.7210311197165</v>
      </c>
    </row>
    <row r="178" spans="1:4" ht="15">
      <c r="A178">
        <v>1847</v>
      </c>
      <c r="B178" t="s">
        <v>113</v>
      </c>
      <c r="C178">
        <v>30</v>
      </c>
      <c r="D178" s="35">
        <f>'DemoVivants-EstateMult'!$C132</f>
        <v>69.75195092982213</v>
      </c>
    </row>
    <row r="179" spans="1:4" ht="15">
      <c r="A179">
        <v>1847</v>
      </c>
      <c r="B179" t="s">
        <v>113</v>
      </c>
      <c r="C179">
        <v>40</v>
      </c>
      <c r="D179" s="35">
        <f>'DemoVivants-EstateMult'!$D132</f>
        <v>67.8224385111744</v>
      </c>
    </row>
    <row r="180" spans="1:4" ht="15">
      <c r="A180">
        <v>1847</v>
      </c>
      <c r="B180" t="s">
        <v>113</v>
      </c>
      <c r="C180">
        <v>50</v>
      </c>
      <c r="D180" s="35">
        <f>'DemoVivants-EstateMult'!$E132</f>
        <v>42.70552481624841</v>
      </c>
    </row>
    <row r="181" spans="1:4" ht="15">
      <c r="A181">
        <v>1847</v>
      </c>
      <c r="B181" t="s">
        <v>113</v>
      </c>
      <c r="C181">
        <v>60</v>
      </c>
      <c r="D181" s="35">
        <f>'DemoVivants-EstateMult'!$F132</f>
        <v>19.992884269239518</v>
      </c>
    </row>
    <row r="182" spans="1:4" ht="15">
      <c r="A182">
        <v>1847</v>
      </c>
      <c r="B182" t="s">
        <v>113</v>
      </c>
      <c r="C182">
        <v>70</v>
      </c>
      <c r="D182" s="35">
        <f>'DemoVivants-EstateMult'!$G132</f>
        <v>7.791469899135425</v>
      </c>
    </row>
    <row r="183" spans="1:4" ht="15">
      <c r="A183">
        <v>1847</v>
      </c>
      <c r="B183" t="s">
        <v>113</v>
      </c>
      <c r="C183">
        <v>80</v>
      </c>
      <c r="D183" s="35">
        <f>'DemoVivants-EstateMult'!$H132</f>
        <v>3.834065270633695</v>
      </c>
    </row>
    <row r="184" spans="1:4" ht="15">
      <c r="A184">
        <v>1852</v>
      </c>
      <c r="B184" t="s">
        <v>113</v>
      </c>
      <c r="C184">
        <v>20</v>
      </c>
      <c r="D184" s="35">
        <f>'DemoVivants-EstateMult'!$B133</f>
        <v>66.26734871480406</v>
      </c>
    </row>
    <row r="185" spans="1:4" ht="15">
      <c r="A185">
        <v>1852</v>
      </c>
      <c r="B185" t="s">
        <v>113</v>
      </c>
      <c r="C185">
        <v>30</v>
      </c>
      <c r="D185" s="35">
        <f>'DemoVivants-EstateMult'!$C133</f>
        <v>71.64799431202408</v>
      </c>
    </row>
    <row r="186" spans="1:4" ht="15">
      <c r="A186">
        <v>1852</v>
      </c>
      <c r="B186" t="s">
        <v>113</v>
      </c>
      <c r="C186">
        <v>40</v>
      </c>
      <c r="D186" s="35">
        <f>'DemoVivants-EstateMult'!$D133</f>
        <v>63.32096617121042</v>
      </c>
    </row>
    <row r="187" spans="1:4" ht="15">
      <c r="A187">
        <v>1852</v>
      </c>
      <c r="B187" t="s">
        <v>113</v>
      </c>
      <c r="C187">
        <v>50</v>
      </c>
      <c r="D187" s="35">
        <f>'DemoVivants-EstateMult'!$E133</f>
        <v>39.38626631398072</v>
      </c>
    </row>
    <row r="188" spans="1:4" ht="15">
      <c r="A188">
        <v>1852</v>
      </c>
      <c r="B188" t="s">
        <v>113</v>
      </c>
      <c r="C188">
        <v>60</v>
      </c>
      <c r="D188" s="35">
        <f>'DemoVivants-EstateMult'!$F133</f>
        <v>19.516904077525783</v>
      </c>
    </row>
    <row r="189" spans="1:4" ht="15">
      <c r="A189">
        <v>1852</v>
      </c>
      <c r="B189" t="s">
        <v>113</v>
      </c>
      <c r="C189">
        <v>70</v>
      </c>
      <c r="D189" s="35">
        <f>'DemoVivants-EstateMult'!$G133</f>
        <v>9.461816841344811</v>
      </c>
    </row>
    <row r="190" spans="1:4" ht="15">
      <c r="A190">
        <v>1852</v>
      </c>
      <c r="B190" t="s">
        <v>113</v>
      </c>
      <c r="C190">
        <v>80</v>
      </c>
      <c r="D190" s="35">
        <f>'DemoVivants-EstateMult'!$H133</f>
        <v>7.194802820549177</v>
      </c>
    </row>
    <row r="191" spans="1:4" ht="15">
      <c r="A191">
        <v>1857</v>
      </c>
      <c r="B191" t="s">
        <v>113</v>
      </c>
      <c r="C191">
        <v>20</v>
      </c>
      <c r="D191" s="35">
        <f>'DemoVivants-EstateMult'!$B134</f>
        <v>62.728698056474364</v>
      </c>
    </row>
    <row r="192" spans="1:4" ht="15">
      <c r="A192">
        <v>1857</v>
      </c>
      <c r="B192" t="s">
        <v>113</v>
      </c>
      <c r="C192">
        <v>30</v>
      </c>
      <c r="D192" s="35">
        <f>'DemoVivants-EstateMult'!$C134</f>
        <v>70.94367436161289</v>
      </c>
    </row>
    <row r="193" spans="1:4" ht="15">
      <c r="A193">
        <v>1857</v>
      </c>
      <c r="B193" t="s">
        <v>113</v>
      </c>
      <c r="C193">
        <v>40</v>
      </c>
      <c r="D193" s="35">
        <f>'DemoVivants-EstateMult'!$D134</f>
        <v>65.03067582816077</v>
      </c>
    </row>
    <row r="194" spans="1:4" ht="15">
      <c r="A194">
        <v>1857</v>
      </c>
      <c r="B194" t="s">
        <v>113</v>
      </c>
      <c r="C194">
        <v>50</v>
      </c>
      <c r="D194" s="35">
        <f>'DemoVivants-EstateMult'!$E134</f>
        <v>40.31639000754133</v>
      </c>
    </row>
    <row r="195" spans="1:4" ht="15">
      <c r="A195">
        <v>1857</v>
      </c>
      <c r="B195" t="s">
        <v>113</v>
      </c>
      <c r="C195">
        <v>60</v>
      </c>
      <c r="D195" s="35">
        <f>'DemoVivants-EstateMult'!$F134</f>
        <v>20.854451721095362</v>
      </c>
    </row>
    <row r="196" spans="1:4" ht="15">
      <c r="A196">
        <v>1857</v>
      </c>
      <c r="B196" t="s">
        <v>113</v>
      </c>
      <c r="C196">
        <v>70</v>
      </c>
      <c r="D196" s="35">
        <f>'DemoVivants-EstateMult'!$G134</f>
        <v>9.36276302024853</v>
      </c>
    </row>
    <row r="197" spans="1:4" ht="15">
      <c r="A197">
        <v>1857</v>
      </c>
      <c r="B197" t="s">
        <v>113</v>
      </c>
      <c r="C197">
        <v>80</v>
      </c>
      <c r="D197" s="35">
        <f>'DemoVivants-EstateMult'!$H134</f>
        <v>5.357408976364269</v>
      </c>
    </row>
    <row r="198" spans="1:4" ht="15">
      <c r="A198">
        <v>1862</v>
      </c>
      <c r="B198" t="s">
        <v>113</v>
      </c>
      <c r="C198">
        <v>20</v>
      </c>
      <c r="D198" s="35">
        <f>'DemoVivants-EstateMult'!$B135</f>
        <v>75.66977971203632</v>
      </c>
    </row>
    <row r="199" spans="1:4" ht="15">
      <c r="A199">
        <v>1862</v>
      </c>
      <c r="B199" t="s">
        <v>113</v>
      </c>
      <c r="C199">
        <v>30</v>
      </c>
      <c r="D199" s="35">
        <f>'DemoVivants-EstateMult'!$C135</f>
        <v>82.09873901561384</v>
      </c>
    </row>
    <row r="200" spans="1:4" ht="15">
      <c r="A200">
        <v>1862</v>
      </c>
      <c r="B200" t="s">
        <v>113</v>
      </c>
      <c r="C200">
        <v>40</v>
      </c>
      <c r="D200" s="35">
        <f>'DemoVivants-EstateMult'!$D135</f>
        <v>69.84410753651802</v>
      </c>
    </row>
    <row r="201" spans="1:4" ht="15">
      <c r="A201">
        <v>1862</v>
      </c>
      <c r="B201" t="s">
        <v>113</v>
      </c>
      <c r="C201">
        <v>50</v>
      </c>
      <c r="D201" s="35">
        <f>'DemoVivants-EstateMult'!$E135</f>
        <v>45.688483008971744</v>
      </c>
    </row>
    <row r="202" spans="1:4" ht="15">
      <c r="A202">
        <v>1862</v>
      </c>
      <c r="B202" t="s">
        <v>113</v>
      </c>
      <c r="C202">
        <v>60</v>
      </c>
      <c r="D202" s="35">
        <f>'DemoVivants-EstateMult'!$F135</f>
        <v>24.468693526117438</v>
      </c>
    </row>
    <row r="203" spans="1:4" ht="15">
      <c r="A203">
        <v>1862</v>
      </c>
      <c r="B203" t="s">
        <v>113</v>
      </c>
      <c r="C203">
        <v>70</v>
      </c>
      <c r="D203" s="35">
        <f>'DemoVivants-EstateMult'!$G135</f>
        <v>10.199569644128271</v>
      </c>
    </row>
    <row r="204" spans="1:4" ht="15">
      <c r="A204">
        <v>1862</v>
      </c>
      <c r="B204" t="s">
        <v>113</v>
      </c>
      <c r="C204">
        <v>80</v>
      </c>
      <c r="D204" s="35">
        <f>'DemoVivants-EstateMult'!$H135</f>
        <v>4.97591169734998</v>
      </c>
    </row>
    <row r="205" spans="1:4" ht="15">
      <c r="A205">
        <v>1867</v>
      </c>
      <c r="B205" t="s">
        <v>113</v>
      </c>
      <c r="C205">
        <v>20</v>
      </c>
      <c r="D205" s="35">
        <f>'DemoVivants-EstateMult'!$B136</f>
        <v>91.71952748413015</v>
      </c>
    </row>
    <row r="206" spans="1:4" ht="15">
      <c r="A206">
        <v>1867</v>
      </c>
      <c r="B206" t="s">
        <v>113</v>
      </c>
      <c r="C206">
        <v>30</v>
      </c>
      <c r="D206" s="35">
        <f>'DemoVivants-EstateMult'!$C136</f>
        <v>93.23089489338021</v>
      </c>
    </row>
    <row r="207" spans="1:4" ht="15">
      <c r="A207">
        <v>1867</v>
      </c>
      <c r="B207" t="s">
        <v>113</v>
      </c>
      <c r="C207">
        <v>40</v>
      </c>
      <c r="D207" s="35">
        <f>'DemoVivants-EstateMult'!$D136</f>
        <v>54.08737341256173</v>
      </c>
    </row>
    <row r="208" spans="1:4" ht="15">
      <c r="A208">
        <v>1867</v>
      </c>
      <c r="B208" t="s">
        <v>113</v>
      </c>
      <c r="C208">
        <v>50</v>
      </c>
      <c r="D208" s="35">
        <f>'DemoVivants-EstateMult'!$E136</f>
        <v>30.153454698182653</v>
      </c>
    </row>
    <row r="209" spans="1:4" ht="15">
      <c r="A209">
        <v>1867</v>
      </c>
      <c r="B209" t="s">
        <v>113</v>
      </c>
      <c r="C209">
        <v>60</v>
      </c>
      <c r="D209" s="35">
        <f>'DemoVivants-EstateMult'!$F136</f>
        <v>21.497656691089574</v>
      </c>
    </row>
    <row r="210" spans="1:4" ht="15">
      <c r="A210">
        <v>1867</v>
      </c>
      <c r="B210" t="s">
        <v>113</v>
      </c>
      <c r="C210">
        <v>70</v>
      </c>
      <c r="D210" s="35">
        <f>'DemoVivants-EstateMult'!$G136</f>
        <v>12.749817239073929</v>
      </c>
    </row>
    <row r="211" spans="1:4" ht="15">
      <c r="A211">
        <v>1867</v>
      </c>
      <c r="B211" t="s">
        <v>113</v>
      </c>
      <c r="C211">
        <v>80</v>
      </c>
      <c r="D211" s="35">
        <f>'DemoVivants-EstateMult'!$H136</f>
        <v>5.710345840507133</v>
      </c>
    </row>
    <row r="212" spans="1:4" ht="15">
      <c r="A212">
        <v>1877</v>
      </c>
      <c r="B212" t="s">
        <v>113</v>
      </c>
      <c r="C212">
        <v>20</v>
      </c>
      <c r="D212" s="35">
        <f>'DemoVivants-EstateMult'!$B137</f>
        <v>98.71546232235836</v>
      </c>
    </row>
    <row r="213" spans="1:4" ht="15">
      <c r="A213">
        <v>1877</v>
      </c>
      <c r="B213" t="s">
        <v>113</v>
      </c>
      <c r="C213">
        <v>30</v>
      </c>
      <c r="D213" s="35">
        <f>'DemoVivants-EstateMult'!$C137</f>
        <v>82.19910041933561</v>
      </c>
    </row>
    <row r="214" spans="1:4" ht="15">
      <c r="A214">
        <v>1877</v>
      </c>
      <c r="B214" t="s">
        <v>113</v>
      </c>
      <c r="C214">
        <v>40</v>
      </c>
      <c r="D214" s="35">
        <f>'DemoVivants-EstateMult'!$D137</f>
        <v>68.6202278760948</v>
      </c>
    </row>
    <row r="215" spans="1:4" ht="15">
      <c r="A215">
        <v>1877</v>
      </c>
      <c r="B215" t="s">
        <v>113</v>
      </c>
      <c r="C215">
        <v>50</v>
      </c>
      <c r="D215" s="35">
        <f>'DemoVivants-EstateMult'!$E137</f>
        <v>48.07930328945318</v>
      </c>
    </row>
    <row r="216" spans="1:4" ht="15">
      <c r="A216">
        <v>1877</v>
      </c>
      <c r="B216" t="s">
        <v>113</v>
      </c>
      <c r="C216">
        <v>60</v>
      </c>
      <c r="D216" s="35">
        <f>'DemoVivants-EstateMult'!$F137</f>
        <v>24.17502955184919</v>
      </c>
    </row>
    <row r="217" spans="1:4" ht="15">
      <c r="A217">
        <v>1877</v>
      </c>
      <c r="B217" t="s">
        <v>113</v>
      </c>
      <c r="C217">
        <v>70</v>
      </c>
      <c r="D217" s="35">
        <f>'DemoVivants-EstateMult'!$G137</f>
        <v>10.292065908151361</v>
      </c>
    </row>
    <row r="218" spans="1:4" ht="15">
      <c r="A218">
        <v>1877</v>
      </c>
      <c r="B218" t="s">
        <v>113</v>
      </c>
      <c r="C218">
        <v>80</v>
      </c>
      <c r="D218" s="35">
        <f>'DemoVivants-EstateMult'!$H137</f>
        <v>4.494959665188382</v>
      </c>
    </row>
    <row r="219" spans="1:4" ht="15">
      <c r="A219">
        <v>1887</v>
      </c>
      <c r="B219" t="s">
        <v>113</v>
      </c>
      <c r="C219">
        <v>20</v>
      </c>
      <c r="D219" s="35">
        <f>'DemoVivants-EstateMult'!$B138</f>
        <v>105.95718728226387</v>
      </c>
    </row>
    <row r="220" spans="1:4" ht="15">
      <c r="A220">
        <v>1887</v>
      </c>
      <c r="B220" t="s">
        <v>113</v>
      </c>
      <c r="C220">
        <v>30</v>
      </c>
      <c r="D220" s="35">
        <f>'DemoVivants-EstateMult'!$C138</f>
        <v>97.14998420514597</v>
      </c>
    </row>
    <row r="221" spans="1:4" ht="15">
      <c r="A221">
        <v>1887</v>
      </c>
      <c r="B221" t="s">
        <v>113</v>
      </c>
      <c r="C221">
        <v>40</v>
      </c>
      <c r="D221" s="35">
        <f>'DemoVivants-EstateMult'!$D138</f>
        <v>72.68024973706106</v>
      </c>
    </row>
    <row r="222" spans="1:4" ht="15">
      <c r="A222">
        <v>1887</v>
      </c>
      <c r="B222" t="s">
        <v>113</v>
      </c>
      <c r="C222">
        <v>50</v>
      </c>
      <c r="D222" s="35">
        <f>'DemoVivants-EstateMult'!$E138</f>
        <v>46.55430710435948</v>
      </c>
    </row>
    <row r="223" spans="1:4" ht="15">
      <c r="A223">
        <v>1887</v>
      </c>
      <c r="B223" t="s">
        <v>113</v>
      </c>
      <c r="C223">
        <v>60</v>
      </c>
      <c r="D223" s="35">
        <f>'DemoVivants-EstateMult'!$F138</f>
        <v>23.540036666716627</v>
      </c>
    </row>
    <row r="224" spans="1:4" ht="15">
      <c r="A224">
        <v>1887</v>
      </c>
      <c r="B224" t="s">
        <v>113</v>
      </c>
      <c r="C224">
        <v>70</v>
      </c>
      <c r="D224" s="35">
        <f>'DemoVivants-EstateMult'!$G138</f>
        <v>10.568619218560064</v>
      </c>
    </row>
    <row r="225" spans="1:4" ht="15">
      <c r="A225">
        <v>1887</v>
      </c>
      <c r="B225" t="s">
        <v>113</v>
      </c>
      <c r="C225">
        <v>80</v>
      </c>
      <c r="D225" s="35">
        <f>'DemoVivants-EstateMult'!$H138</f>
        <v>5.611260288362616</v>
      </c>
    </row>
    <row r="226" spans="1:4" ht="15">
      <c r="A226">
        <v>1902</v>
      </c>
      <c r="B226" t="s">
        <v>113</v>
      </c>
      <c r="C226">
        <v>20</v>
      </c>
      <c r="D226" s="35">
        <f>'DemoVivants-EstateMult'!$B139</f>
        <v>146.58814701503385</v>
      </c>
    </row>
    <row r="227" spans="1:4" ht="15">
      <c r="A227">
        <v>1902</v>
      </c>
      <c r="B227" t="s">
        <v>113</v>
      </c>
      <c r="C227">
        <v>30</v>
      </c>
      <c r="D227" s="35">
        <f>'DemoVivants-EstateMult'!$C139</f>
        <v>113.22287536933831</v>
      </c>
    </row>
    <row r="228" spans="1:4" ht="15">
      <c r="A228">
        <v>1902</v>
      </c>
      <c r="B228" t="s">
        <v>113</v>
      </c>
      <c r="C228">
        <v>40</v>
      </c>
      <c r="D228" s="35">
        <f>'DemoVivants-EstateMult'!$D139</f>
        <v>79.79110782366901</v>
      </c>
    </row>
    <row r="229" spans="1:4" ht="15">
      <c r="A229">
        <v>1902</v>
      </c>
      <c r="B229" t="s">
        <v>113</v>
      </c>
      <c r="C229">
        <v>50</v>
      </c>
      <c r="D229" s="35">
        <f>'DemoVivants-EstateMult'!$E139</f>
        <v>51.71629093660109</v>
      </c>
    </row>
    <row r="230" spans="1:4" ht="15">
      <c r="A230">
        <v>1902</v>
      </c>
      <c r="B230" t="s">
        <v>113</v>
      </c>
      <c r="C230">
        <v>60</v>
      </c>
      <c r="D230" s="35">
        <f>'DemoVivants-EstateMult'!$F139</f>
        <v>26.04204732199186</v>
      </c>
    </row>
    <row r="231" spans="1:4" ht="15">
      <c r="A231">
        <v>1902</v>
      </c>
      <c r="B231" t="s">
        <v>113</v>
      </c>
      <c r="C231">
        <v>70</v>
      </c>
      <c r="D231" s="35">
        <f>'DemoVivants-EstateMult'!$G139</f>
        <v>12.124003621828631</v>
      </c>
    </row>
    <row r="232" spans="1:4" ht="15">
      <c r="A232">
        <v>1902</v>
      </c>
      <c r="B232" t="s">
        <v>113</v>
      </c>
      <c r="C232">
        <v>80</v>
      </c>
      <c r="D232" s="35">
        <f>'DemoVivants-EstateMult'!$H139</f>
        <v>4.976728345451595</v>
      </c>
    </row>
    <row r="233" spans="1:4" ht="15">
      <c r="A233">
        <v>1912</v>
      </c>
      <c r="B233" t="s">
        <v>113</v>
      </c>
      <c r="C233">
        <v>20</v>
      </c>
      <c r="D233" s="35">
        <f>'DemoVivants-EstateMult'!$B140</f>
        <v>181.34826420918844</v>
      </c>
    </row>
    <row r="234" spans="1:4" ht="15">
      <c r="A234">
        <v>1912</v>
      </c>
      <c r="B234" t="s">
        <v>113</v>
      </c>
      <c r="C234">
        <v>30</v>
      </c>
      <c r="D234" s="35">
        <f>'DemoVivants-EstateMult'!$C140</f>
        <v>129.63321874316267</v>
      </c>
    </row>
    <row r="235" spans="1:4" ht="15">
      <c r="A235">
        <v>1912</v>
      </c>
      <c r="B235" t="s">
        <v>113</v>
      </c>
      <c r="C235">
        <v>40</v>
      </c>
      <c r="D235" s="35">
        <f>'DemoVivants-EstateMult'!$D140</f>
        <v>93.09186626284266</v>
      </c>
    </row>
    <row r="236" spans="1:4" ht="15">
      <c r="A236">
        <v>1912</v>
      </c>
      <c r="B236" t="s">
        <v>113</v>
      </c>
      <c r="C236">
        <v>50</v>
      </c>
      <c r="D236" s="35">
        <f>'DemoVivants-EstateMult'!$E140</f>
        <v>55.71268228698023</v>
      </c>
    </row>
    <row r="237" spans="1:4" ht="15">
      <c r="A237">
        <v>1912</v>
      </c>
      <c r="B237" t="s">
        <v>113</v>
      </c>
      <c r="C237">
        <v>60</v>
      </c>
      <c r="D237" s="35">
        <f>'DemoVivants-EstateMult'!$F140</f>
        <v>27.916482281353158</v>
      </c>
    </row>
    <row r="238" spans="1:4" ht="15">
      <c r="A238">
        <v>1912</v>
      </c>
      <c r="B238" t="s">
        <v>113</v>
      </c>
      <c r="C238">
        <v>70</v>
      </c>
      <c r="D238" s="35">
        <f>'DemoVivants-EstateMult'!$G140</f>
        <v>12.00191733929586</v>
      </c>
    </row>
    <row r="239" spans="1:4" ht="15">
      <c r="A239">
        <v>1912</v>
      </c>
      <c r="B239" t="s">
        <v>113</v>
      </c>
      <c r="C239">
        <v>80</v>
      </c>
      <c r="D239" s="35">
        <f>'DemoVivants-EstateMult'!$H140</f>
        <v>5.213368668627389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7"/>
  <sheetViews>
    <sheetView workbookViewId="0" topLeftCell="A45">
      <selection activeCell="A5" sqref="A5"/>
    </sheetView>
  </sheetViews>
  <sheetFormatPr defaultColWidth="11.5546875" defaultRowHeight="15"/>
  <cols>
    <col min="1" max="52" width="12.77734375" style="0" customWidth="1"/>
    <col min="53" max="16384" width="8.88671875" style="0" customWidth="1"/>
  </cols>
  <sheetData>
    <row r="1" spans="1:7" ht="15">
      <c r="A1" s="18" t="s">
        <v>89</v>
      </c>
      <c r="B1" s="19"/>
      <c r="C1" s="19"/>
      <c r="D1" s="19"/>
      <c r="E1" s="19"/>
      <c r="F1" s="19"/>
      <c r="G1" s="19"/>
    </row>
    <row r="2" spans="1:7" ht="15">
      <c r="A2" s="19"/>
      <c r="B2" s="19"/>
      <c r="C2" s="19"/>
      <c r="D2" s="19"/>
      <c r="E2" s="19"/>
      <c r="F2" s="19"/>
      <c r="G2" s="19"/>
    </row>
    <row r="3" spans="1:7" ht="15">
      <c r="A3" s="20" t="s">
        <v>83</v>
      </c>
      <c r="B3" s="20"/>
      <c r="C3" s="20"/>
      <c r="D3" s="20"/>
      <c r="E3" s="20"/>
      <c r="F3" s="20"/>
      <c r="G3" s="20"/>
    </row>
    <row r="4" spans="1:7" ht="15">
      <c r="A4" s="20"/>
      <c r="B4" s="20"/>
      <c r="C4" s="20"/>
      <c r="D4" s="20"/>
      <c r="E4" s="20"/>
      <c r="F4" s="20"/>
      <c r="G4" s="20"/>
    </row>
    <row r="5" spans="1:7" ht="15">
      <c r="A5" s="20"/>
      <c r="B5" s="20"/>
      <c r="C5" s="20"/>
      <c r="D5" s="20"/>
      <c r="E5" s="20"/>
      <c r="F5" s="20"/>
      <c r="G5" s="20"/>
    </row>
    <row r="6" spans="1:7" ht="15">
      <c r="A6" s="20"/>
      <c r="B6" s="20"/>
      <c r="C6" s="20"/>
      <c r="D6" s="20"/>
      <c r="E6" s="20"/>
      <c r="F6" s="20"/>
      <c r="G6" s="20"/>
    </row>
    <row r="7" spans="1:3" ht="15">
      <c r="A7" s="23"/>
      <c r="C7" s="23"/>
    </row>
    <row r="8" spans="1:12" ht="39.75" customHeight="1">
      <c r="A8" s="27" t="s">
        <v>141</v>
      </c>
      <c r="B8" s="26" t="s">
        <v>114</v>
      </c>
      <c r="C8" s="26" t="s">
        <v>115</v>
      </c>
      <c r="D8" s="26" t="s">
        <v>116</v>
      </c>
      <c r="E8" s="26" t="s">
        <v>117</v>
      </c>
      <c r="F8" s="26" t="s">
        <v>118</v>
      </c>
      <c r="G8" s="26" t="s">
        <v>119</v>
      </c>
      <c r="H8" s="26" t="s">
        <v>120</v>
      </c>
      <c r="I8" t="s">
        <v>130</v>
      </c>
      <c r="L8" t="s">
        <v>131</v>
      </c>
    </row>
    <row r="9" spans="1:14" ht="18">
      <c r="A9" s="10">
        <v>1807</v>
      </c>
      <c r="B9" s="24">
        <f>K10</f>
        <v>0</v>
      </c>
      <c r="C9" s="24">
        <f>K11</f>
        <v>227.6509</v>
      </c>
      <c r="D9" s="24">
        <f>K12</f>
        <v>5674.375</v>
      </c>
      <c r="E9" s="24">
        <f>K13</f>
        <v>30324.53</v>
      </c>
      <c r="F9" s="24">
        <f>K14</f>
        <v>113610.8</v>
      </c>
      <c r="G9" s="24">
        <f>K15</f>
        <v>260029.3</v>
      </c>
      <c r="H9" s="24">
        <f>K16</f>
        <v>533870.2</v>
      </c>
      <c r="I9" t="s">
        <v>85</v>
      </c>
      <c r="J9" t="s">
        <v>121</v>
      </c>
      <c r="K9" t="s">
        <v>87</v>
      </c>
      <c r="L9" t="s">
        <v>85</v>
      </c>
      <c r="M9" t="s">
        <v>121</v>
      </c>
      <c r="N9" t="s">
        <v>87</v>
      </c>
    </row>
    <row r="10" spans="1:14" ht="18">
      <c r="A10" s="10">
        <v>1812</v>
      </c>
      <c r="B10" s="24">
        <f>K17</f>
        <v>0</v>
      </c>
      <c r="C10" s="24">
        <f>K18</f>
        <v>263.4368</v>
      </c>
      <c r="D10" s="24">
        <f>K19</f>
        <v>5720.796</v>
      </c>
      <c r="E10" s="24">
        <f>K20</f>
        <v>31508.5</v>
      </c>
      <c r="F10" s="24">
        <f>K21</f>
        <v>113936.2</v>
      </c>
      <c r="G10" s="24">
        <f>K22</f>
        <v>218849.5</v>
      </c>
      <c r="H10" s="24">
        <f>K23</f>
        <v>701196.8</v>
      </c>
      <c r="I10">
        <v>1807</v>
      </c>
      <c r="J10">
        <v>0</v>
      </c>
      <c r="K10">
        <v>0</v>
      </c>
      <c r="L10">
        <v>1807</v>
      </c>
      <c r="M10">
        <v>0</v>
      </c>
      <c r="N10">
        <v>0</v>
      </c>
    </row>
    <row r="11" spans="1:14" ht="18">
      <c r="A11" s="10">
        <v>1817</v>
      </c>
      <c r="B11" s="24">
        <f>K24</f>
        <v>0</v>
      </c>
      <c r="C11" s="24">
        <f>K25</f>
        <v>161.7865</v>
      </c>
      <c r="D11" s="24">
        <f>K26</f>
        <v>5286.298</v>
      </c>
      <c r="E11" s="24">
        <f>K27</f>
        <v>35608.13</v>
      </c>
      <c r="F11" s="24">
        <f>K28</f>
        <v>119307.1</v>
      </c>
      <c r="G11" s="24">
        <f>K29</f>
        <v>246749.1</v>
      </c>
      <c r="H11" s="24">
        <f>K30</f>
        <v>1204571</v>
      </c>
      <c r="I11">
        <v>1807</v>
      </c>
      <c r="J11">
        <v>50</v>
      </c>
      <c r="K11">
        <v>227.6509</v>
      </c>
      <c r="L11">
        <v>1807</v>
      </c>
      <c r="M11">
        <v>50</v>
      </c>
      <c r="N11">
        <v>0</v>
      </c>
    </row>
    <row r="12" spans="1:14" ht="18">
      <c r="A12" s="10">
        <v>1822</v>
      </c>
      <c r="B12" s="24">
        <f>K31</f>
        <v>0</v>
      </c>
      <c r="C12" s="24">
        <f>K32</f>
        <v>327.7</v>
      </c>
      <c r="D12" s="24">
        <f>K33</f>
        <v>9799.966</v>
      </c>
      <c r="E12" s="24">
        <f>K34</f>
        <v>51706.21</v>
      </c>
      <c r="F12" s="24">
        <f>K35</f>
        <v>156150.1</v>
      </c>
      <c r="G12" s="24">
        <f>K36</f>
        <v>328524.4</v>
      </c>
      <c r="H12" s="24">
        <f>K37</f>
        <v>2483631</v>
      </c>
      <c r="I12">
        <v>1807</v>
      </c>
      <c r="J12">
        <v>90</v>
      </c>
      <c r="K12">
        <v>5674.375</v>
      </c>
      <c r="L12">
        <v>1807</v>
      </c>
      <c r="M12">
        <v>90</v>
      </c>
      <c r="N12">
        <v>2427</v>
      </c>
    </row>
    <row r="13" spans="1:14" ht="18">
      <c r="A13" s="10">
        <v>1827</v>
      </c>
      <c r="B13" s="24">
        <f>K38</f>
        <v>0</v>
      </c>
      <c r="C13" s="24">
        <f>K39</f>
        <v>231.5337</v>
      </c>
      <c r="D13" s="24">
        <f>K40</f>
        <v>8495.639</v>
      </c>
      <c r="E13" s="24">
        <f>K41</f>
        <v>52770.2</v>
      </c>
      <c r="F13" s="24">
        <f>K42</f>
        <v>182305.8</v>
      </c>
      <c r="G13" s="24">
        <f>K43</f>
        <v>332541</v>
      </c>
      <c r="H13" s="24">
        <f>K44</f>
        <v>1161037</v>
      </c>
      <c r="I13">
        <v>1807</v>
      </c>
      <c r="J13">
        <v>95</v>
      </c>
      <c r="K13">
        <v>30324.53</v>
      </c>
      <c r="L13">
        <v>1807</v>
      </c>
      <c r="M13">
        <v>95</v>
      </c>
      <c r="N13">
        <v>10984</v>
      </c>
    </row>
    <row r="14" spans="1:14" ht="18">
      <c r="A14" s="10">
        <v>1832</v>
      </c>
      <c r="B14" s="24">
        <f>K45</f>
        <v>0</v>
      </c>
      <c r="C14" s="24">
        <f>K46</f>
        <v>98.76387</v>
      </c>
      <c r="D14" s="24">
        <f>K47</f>
        <v>4899.141</v>
      </c>
      <c r="E14" s="24">
        <f>K48</f>
        <v>43710.95</v>
      </c>
      <c r="F14" s="24">
        <f>K49</f>
        <v>168155</v>
      </c>
      <c r="G14" s="24">
        <f>K50</f>
        <v>332724.6</v>
      </c>
      <c r="H14" s="24">
        <f>K51</f>
        <v>968897.4</v>
      </c>
      <c r="I14">
        <v>1807</v>
      </c>
      <c r="J14">
        <v>99</v>
      </c>
      <c r="K14">
        <v>113610.8</v>
      </c>
      <c r="L14">
        <v>1807</v>
      </c>
      <c r="M14">
        <v>99</v>
      </c>
      <c r="N14">
        <v>87914</v>
      </c>
    </row>
    <row r="15" spans="1:14" ht="18">
      <c r="A15" s="10">
        <v>1837</v>
      </c>
      <c r="B15" s="24">
        <f>K52</f>
        <v>0</v>
      </c>
      <c r="C15" s="24">
        <f>K53</f>
        <v>218.5724</v>
      </c>
      <c r="D15" s="24">
        <f>K54</f>
        <v>6970.376</v>
      </c>
      <c r="E15" s="24">
        <f>K55</f>
        <v>53950.56</v>
      </c>
      <c r="F15" s="24">
        <f>K56</f>
        <v>203859</v>
      </c>
      <c r="G15" s="24">
        <f>K57</f>
        <v>375121.1</v>
      </c>
      <c r="H15" s="24">
        <f>K58</f>
        <v>1080220</v>
      </c>
      <c r="I15">
        <v>1807</v>
      </c>
      <c r="J15">
        <v>99.5</v>
      </c>
      <c r="K15">
        <v>260029.3</v>
      </c>
      <c r="L15">
        <v>1807</v>
      </c>
      <c r="M15">
        <v>99.5</v>
      </c>
      <c r="N15">
        <v>157710</v>
      </c>
    </row>
    <row r="16" spans="1:14" ht="18">
      <c r="A16" s="10">
        <v>1842</v>
      </c>
      <c r="B16" s="24">
        <f>K59</f>
        <v>0</v>
      </c>
      <c r="C16" s="24">
        <f>K60</f>
        <v>209.9818</v>
      </c>
      <c r="D16" s="24">
        <f>K61</f>
        <v>6953.982</v>
      </c>
      <c r="E16" s="24">
        <f>K62</f>
        <v>50792.77</v>
      </c>
      <c r="F16" s="24">
        <f>K63</f>
        <v>214538.4</v>
      </c>
      <c r="G16" s="24">
        <f>K64</f>
        <v>462374.1</v>
      </c>
      <c r="H16" s="24">
        <f>K65</f>
        <v>1335921</v>
      </c>
      <c r="I16">
        <v>1807</v>
      </c>
      <c r="J16">
        <v>99.9</v>
      </c>
      <c r="K16">
        <v>533870.2</v>
      </c>
      <c r="L16">
        <v>1807</v>
      </c>
      <c r="M16">
        <v>99.9</v>
      </c>
      <c r="N16">
        <v>434833</v>
      </c>
    </row>
    <row r="17" spans="1:14" ht="18">
      <c r="A17" s="10">
        <v>1847</v>
      </c>
      <c r="B17" s="24">
        <f>K66</f>
        <v>0</v>
      </c>
      <c r="C17" s="24">
        <f>K67</f>
        <v>186.4562</v>
      </c>
      <c r="D17" s="24">
        <f>K68</f>
        <v>6695.79</v>
      </c>
      <c r="E17" s="24">
        <f>K69</f>
        <v>53314.15</v>
      </c>
      <c r="F17" s="24">
        <f>K70</f>
        <v>226040</v>
      </c>
      <c r="G17" s="24">
        <f>K71</f>
        <v>450942.9</v>
      </c>
      <c r="H17" s="24">
        <f>K72</f>
        <v>1398875</v>
      </c>
      <c r="I17">
        <v>1812</v>
      </c>
      <c r="J17">
        <v>0</v>
      </c>
      <c r="K17">
        <v>0</v>
      </c>
      <c r="L17">
        <v>1812</v>
      </c>
      <c r="M17">
        <v>0</v>
      </c>
      <c r="N17">
        <v>0</v>
      </c>
    </row>
    <row r="18" spans="1:14" ht="18">
      <c r="A18" s="10">
        <v>1852</v>
      </c>
      <c r="B18" s="24">
        <f>K73</f>
        <v>0</v>
      </c>
      <c r="C18" s="24">
        <f>K74</f>
        <v>404.6254</v>
      </c>
      <c r="D18" s="24">
        <f>K75</f>
        <v>9894.501</v>
      </c>
      <c r="E18" s="24">
        <f>K76</f>
        <v>60271.95</v>
      </c>
      <c r="F18" s="24">
        <f>K77</f>
        <v>244781.7</v>
      </c>
      <c r="G18" s="24">
        <f>K78</f>
        <v>505502.9</v>
      </c>
      <c r="H18" s="24">
        <f>K79</f>
        <v>1613603</v>
      </c>
      <c r="I18">
        <v>1812</v>
      </c>
      <c r="J18">
        <v>50</v>
      </c>
      <c r="K18">
        <v>263.4368</v>
      </c>
      <c r="L18">
        <v>1812</v>
      </c>
      <c r="M18">
        <v>50</v>
      </c>
      <c r="N18">
        <v>0</v>
      </c>
    </row>
    <row r="19" spans="1:14" ht="18">
      <c r="A19" s="10">
        <v>1857</v>
      </c>
      <c r="B19" s="24">
        <f>K80</f>
        <v>0</v>
      </c>
      <c r="C19" s="24">
        <f>K81</f>
        <v>465.178</v>
      </c>
      <c r="D19" s="24">
        <f>K82</f>
        <v>10296.23</v>
      </c>
      <c r="E19" s="24">
        <f>K83</f>
        <v>62086.54</v>
      </c>
      <c r="F19" s="24">
        <f>K84</f>
        <v>271801</v>
      </c>
      <c r="G19" s="24">
        <f>K85</f>
        <v>656001.3</v>
      </c>
      <c r="H19" s="24">
        <f>K86</f>
        <v>1826425</v>
      </c>
      <c r="I19">
        <v>1812</v>
      </c>
      <c r="J19">
        <v>90</v>
      </c>
      <c r="K19">
        <v>5720.796</v>
      </c>
      <c r="L19">
        <v>1812</v>
      </c>
      <c r="M19">
        <v>90</v>
      </c>
      <c r="N19">
        <v>2627</v>
      </c>
    </row>
    <row r="20" spans="1:14" ht="18">
      <c r="A20" s="10">
        <v>1862</v>
      </c>
      <c r="B20" s="24">
        <f>K87</f>
        <v>0</v>
      </c>
      <c r="C20" s="24">
        <f>K88</f>
        <v>474.7089</v>
      </c>
      <c r="D20" s="24">
        <f>K89</f>
        <v>12221.29</v>
      </c>
      <c r="E20" s="24">
        <f>K90</f>
        <v>71118.55</v>
      </c>
      <c r="F20" s="24">
        <f>K91</f>
        <v>279445.4</v>
      </c>
      <c r="G20" s="24">
        <f>K92</f>
        <v>553310.5</v>
      </c>
      <c r="H20" s="24">
        <f>K93</f>
        <v>2009440</v>
      </c>
      <c r="I20" s="35">
        <v>1812</v>
      </c>
      <c r="J20">
        <v>95</v>
      </c>
      <c r="K20">
        <v>31508.5</v>
      </c>
      <c r="L20" s="35">
        <v>1812</v>
      </c>
      <c r="M20">
        <v>95</v>
      </c>
      <c r="N20">
        <v>11795</v>
      </c>
    </row>
    <row r="21" spans="1:14" ht="18">
      <c r="A21" s="10">
        <v>1867</v>
      </c>
      <c r="B21" s="24">
        <f>K94</f>
        <v>0</v>
      </c>
      <c r="C21" s="24">
        <f>K95</f>
        <v>424.0385</v>
      </c>
      <c r="D21" s="24">
        <f>K96</f>
        <v>10409.54</v>
      </c>
      <c r="E21" s="24">
        <f>K97</f>
        <v>67513.86</v>
      </c>
      <c r="F21" s="24">
        <f>K98</f>
        <v>280865.8</v>
      </c>
      <c r="G21" s="24">
        <f>K99</f>
        <v>647035.6</v>
      </c>
      <c r="H21" s="24">
        <f>K100</f>
        <v>1946324</v>
      </c>
      <c r="I21" s="35">
        <v>1812</v>
      </c>
      <c r="J21">
        <v>99</v>
      </c>
      <c r="K21">
        <v>113936.2</v>
      </c>
      <c r="L21" s="35">
        <v>1812</v>
      </c>
      <c r="M21">
        <v>99</v>
      </c>
      <c r="N21">
        <v>87000</v>
      </c>
    </row>
    <row r="22" spans="1:14" ht="18">
      <c r="A22" s="10">
        <v>1877</v>
      </c>
      <c r="B22" s="24">
        <f>K101</f>
        <v>0</v>
      </c>
      <c r="C22" s="24">
        <f>K102</f>
        <v>636.6648</v>
      </c>
      <c r="D22" s="24">
        <f>K103</f>
        <v>15169.66</v>
      </c>
      <c r="E22" s="24">
        <f>K104</f>
        <v>91499.51</v>
      </c>
      <c r="F22" s="24">
        <f>K105</f>
        <v>403139.9</v>
      </c>
      <c r="G22" s="24">
        <f>K106</f>
        <v>971846.1</v>
      </c>
      <c r="H22" s="24">
        <f>K107</f>
        <v>3636411</v>
      </c>
      <c r="I22" s="35">
        <v>1812</v>
      </c>
      <c r="J22">
        <v>99.5</v>
      </c>
      <c r="K22">
        <v>218849.5</v>
      </c>
      <c r="L22" s="35">
        <v>1812</v>
      </c>
      <c r="M22">
        <v>99.5</v>
      </c>
      <c r="N22">
        <v>155861</v>
      </c>
    </row>
    <row r="23" spans="1:14" ht="18">
      <c r="A23" s="10">
        <v>1887</v>
      </c>
      <c r="B23" s="24">
        <f>K108</f>
        <v>0</v>
      </c>
      <c r="C23" s="24">
        <f>K109</f>
        <v>693.7312</v>
      </c>
      <c r="D23" s="24">
        <f>K110</f>
        <v>17331.12</v>
      </c>
      <c r="E23" s="24">
        <f>K111</f>
        <v>111988.6</v>
      </c>
      <c r="F23" s="24">
        <f>K112</f>
        <v>451219.7</v>
      </c>
      <c r="G23" s="24">
        <f>K113</f>
        <v>1038100</v>
      </c>
      <c r="H23" s="24">
        <f>K114</f>
        <v>3432582</v>
      </c>
      <c r="I23" s="35">
        <v>1812</v>
      </c>
      <c r="J23">
        <v>99.9</v>
      </c>
      <c r="K23">
        <v>701196.8</v>
      </c>
      <c r="L23" s="35">
        <v>1812</v>
      </c>
      <c r="M23">
        <v>99.9</v>
      </c>
      <c r="N23">
        <v>436998</v>
      </c>
    </row>
    <row r="24" spans="1:14" ht="18">
      <c r="A24" s="10">
        <v>1902</v>
      </c>
      <c r="B24" s="24">
        <f>K115</f>
        <v>0</v>
      </c>
      <c r="C24" s="24">
        <f>K116</f>
        <v>531.5244</v>
      </c>
      <c r="D24" s="24">
        <f>K117</f>
        <v>13695.53</v>
      </c>
      <c r="E24" s="24">
        <f>K118</f>
        <v>111483.3</v>
      </c>
      <c r="F24" s="24">
        <f>K119</f>
        <v>492068.8</v>
      </c>
      <c r="G24" s="24">
        <f>K120</f>
        <v>1227206</v>
      </c>
      <c r="H24" s="24">
        <f>K121</f>
        <v>5984202</v>
      </c>
      <c r="I24" s="35">
        <v>1817</v>
      </c>
      <c r="J24">
        <v>0</v>
      </c>
      <c r="K24">
        <v>0</v>
      </c>
      <c r="L24" s="35">
        <v>1817</v>
      </c>
      <c r="M24">
        <v>0</v>
      </c>
      <c r="N24">
        <v>0</v>
      </c>
    </row>
    <row r="25" spans="1:14" ht="18">
      <c r="A25" s="10">
        <v>1912</v>
      </c>
      <c r="B25" s="24">
        <f>K122</f>
        <v>0</v>
      </c>
      <c r="C25" s="24">
        <f>K123</f>
        <v>548.7365</v>
      </c>
      <c r="D25" s="24">
        <f>K124</f>
        <v>11148.15</v>
      </c>
      <c r="E25" s="24">
        <f>K125</f>
        <v>81205.35</v>
      </c>
      <c r="F25" s="24">
        <f>K126</f>
        <v>441017.7</v>
      </c>
      <c r="G25" s="24">
        <f>K127</f>
        <v>1169353</v>
      </c>
      <c r="H25" s="24">
        <f>K128</f>
        <v>4715638</v>
      </c>
      <c r="I25" s="35">
        <v>1817</v>
      </c>
      <c r="J25">
        <v>50</v>
      </c>
      <c r="K25">
        <v>161.7865</v>
      </c>
      <c r="L25" s="35">
        <v>1817</v>
      </c>
      <c r="M25">
        <v>50</v>
      </c>
      <c r="N25">
        <v>0</v>
      </c>
    </row>
    <row r="26" spans="9:14" ht="15">
      <c r="I26" s="35">
        <v>1817</v>
      </c>
      <c r="J26">
        <v>90</v>
      </c>
      <c r="K26">
        <v>5286.298</v>
      </c>
      <c r="L26" s="35">
        <v>1817</v>
      </c>
      <c r="M26">
        <v>90</v>
      </c>
      <c r="N26">
        <v>2000</v>
      </c>
    </row>
    <row r="27" spans="1:14" ht="15.75">
      <c r="A27" s="27" t="s">
        <v>122</v>
      </c>
      <c r="B27" s="26" t="s">
        <v>114</v>
      </c>
      <c r="C27" s="26" t="s">
        <v>115</v>
      </c>
      <c r="D27" s="26" t="s">
        <v>116</v>
      </c>
      <c r="E27" s="26" t="s">
        <v>117</v>
      </c>
      <c r="F27" s="26" t="s">
        <v>118</v>
      </c>
      <c r="G27" s="26" t="s">
        <v>119</v>
      </c>
      <c r="H27" s="26" t="s">
        <v>120</v>
      </c>
      <c r="I27">
        <v>1817</v>
      </c>
      <c r="J27">
        <v>95</v>
      </c>
      <c r="K27">
        <v>35608.13</v>
      </c>
      <c r="L27">
        <v>1817</v>
      </c>
      <c r="M27">
        <v>95</v>
      </c>
      <c r="N27">
        <v>12093</v>
      </c>
    </row>
    <row r="28" spans="1:14" ht="18">
      <c r="A28" s="10">
        <v>1807</v>
      </c>
      <c r="B28" s="24">
        <f aca="true" t="shared" si="0" ref="B28:H37">100*B9/$E9</f>
        <v>0</v>
      </c>
      <c r="C28" s="24">
        <f t="shared" si="0"/>
        <v>0.7507153449698973</v>
      </c>
      <c r="D28" s="24">
        <f t="shared" si="0"/>
        <v>18.71216140860221</v>
      </c>
      <c r="E28" s="24">
        <f t="shared" si="0"/>
        <v>100</v>
      </c>
      <c r="F28" s="24">
        <f t="shared" si="0"/>
        <v>374.6498296923316</v>
      </c>
      <c r="G28" s="24">
        <f t="shared" si="0"/>
        <v>857.4883106184993</v>
      </c>
      <c r="H28" s="24">
        <f t="shared" si="0"/>
        <v>1760.5225868298699</v>
      </c>
      <c r="I28">
        <v>1817</v>
      </c>
      <c r="J28">
        <v>99</v>
      </c>
      <c r="K28">
        <v>119307.1</v>
      </c>
      <c r="L28">
        <v>1817</v>
      </c>
      <c r="M28">
        <v>99</v>
      </c>
      <c r="N28">
        <v>96617</v>
      </c>
    </row>
    <row r="29" spans="1:14" ht="18">
      <c r="A29" s="10">
        <v>1812</v>
      </c>
      <c r="B29" s="24">
        <f t="shared" si="0"/>
        <v>0</v>
      </c>
      <c r="C29" s="24">
        <f t="shared" si="0"/>
        <v>0.8360816922417761</v>
      </c>
      <c r="D29" s="24">
        <f t="shared" si="0"/>
        <v>18.156357808210483</v>
      </c>
      <c r="E29" s="24">
        <f t="shared" si="0"/>
        <v>100</v>
      </c>
      <c r="F29" s="24">
        <f t="shared" si="0"/>
        <v>361.6046463652665</v>
      </c>
      <c r="G29" s="24">
        <f t="shared" si="0"/>
        <v>694.5728930288652</v>
      </c>
      <c r="H29" s="24">
        <f t="shared" si="0"/>
        <v>2225.421076852278</v>
      </c>
      <c r="I29">
        <v>1817</v>
      </c>
      <c r="J29">
        <v>99.5</v>
      </c>
      <c r="K29">
        <v>246749.1</v>
      </c>
      <c r="L29">
        <v>1817</v>
      </c>
      <c r="M29">
        <v>99.5</v>
      </c>
      <c r="N29">
        <v>163628</v>
      </c>
    </row>
    <row r="30" spans="1:14" ht="18">
      <c r="A30" s="10">
        <v>1817</v>
      </c>
      <c r="B30" s="24">
        <f t="shared" si="0"/>
        <v>0</v>
      </c>
      <c r="C30" s="24">
        <f t="shared" si="0"/>
        <v>0.45435269979075005</v>
      </c>
      <c r="D30" s="24">
        <f t="shared" si="0"/>
        <v>14.845761347197957</v>
      </c>
      <c r="E30" s="24">
        <f t="shared" si="0"/>
        <v>100</v>
      </c>
      <c r="F30" s="24">
        <f t="shared" si="0"/>
        <v>335.0557864173154</v>
      </c>
      <c r="G30" s="24">
        <f t="shared" si="0"/>
        <v>692.9571982578136</v>
      </c>
      <c r="H30" s="24">
        <f t="shared" si="0"/>
        <v>3382.853859497817</v>
      </c>
      <c r="I30">
        <v>1817</v>
      </c>
      <c r="J30">
        <v>99.9</v>
      </c>
      <c r="K30">
        <v>1204571</v>
      </c>
      <c r="L30">
        <v>1817</v>
      </c>
      <c r="M30">
        <v>99.9</v>
      </c>
      <c r="N30">
        <v>491130</v>
      </c>
    </row>
    <row r="31" spans="1:14" ht="18">
      <c r="A31" s="10">
        <v>1822</v>
      </c>
      <c r="B31" s="24">
        <f t="shared" si="0"/>
        <v>0</v>
      </c>
      <c r="C31" s="24">
        <f t="shared" si="0"/>
        <v>0.633773003281424</v>
      </c>
      <c r="D31" s="24">
        <f t="shared" si="0"/>
        <v>18.953170228488997</v>
      </c>
      <c r="E31" s="24">
        <f t="shared" si="0"/>
        <v>100</v>
      </c>
      <c r="F31" s="24">
        <f t="shared" si="0"/>
        <v>301.994866767454</v>
      </c>
      <c r="G31" s="24">
        <f t="shared" si="0"/>
        <v>635.3673959085379</v>
      </c>
      <c r="H31" s="24">
        <f t="shared" si="0"/>
        <v>4803.351473643108</v>
      </c>
      <c r="I31">
        <v>1822</v>
      </c>
      <c r="J31">
        <v>0</v>
      </c>
      <c r="K31">
        <v>0</v>
      </c>
      <c r="L31">
        <v>1822</v>
      </c>
      <c r="M31">
        <v>0</v>
      </c>
      <c r="N31">
        <v>0</v>
      </c>
    </row>
    <row r="32" spans="1:14" ht="18">
      <c r="A32" s="10">
        <v>1827</v>
      </c>
      <c r="B32" s="24">
        <f t="shared" si="0"/>
        <v>0</v>
      </c>
      <c r="C32" s="24">
        <f t="shared" si="0"/>
        <v>0.4387584280521962</v>
      </c>
      <c r="D32" s="24">
        <f t="shared" si="0"/>
        <v>16.09931173275826</v>
      </c>
      <c r="E32" s="24">
        <f t="shared" si="0"/>
        <v>100</v>
      </c>
      <c r="F32" s="24">
        <f t="shared" si="0"/>
        <v>345.4711181689666</v>
      </c>
      <c r="G32" s="24">
        <f t="shared" si="0"/>
        <v>630.1681630920482</v>
      </c>
      <c r="H32" s="24">
        <f t="shared" si="0"/>
        <v>2200.175477826501</v>
      </c>
      <c r="I32">
        <v>1822</v>
      </c>
      <c r="J32">
        <v>50</v>
      </c>
      <c r="K32">
        <v>327.7</v>
      </c>
      <c r="L32">
        <v>1822</v>
      </c>
      <c r="M32">
        <v>50</v>
      </c>
      <c r="N32">
        <v>0</v>
      </c>
    </row>
    <row r="33" spans="1:14" ht="18">
      <c r="A33" s="10">
        <v>1832</v>
      </c>
      <c r="B33" s="24">
        <f t="shared" si="0"/>
        <v>0</v>
      </c>
      <c r="C33" s="24">
        <f t="shared" si="0"/>
        <v>0.22594766299977465</v>
      </c>
      <c r="D33" s="24">
        <f t="shared" si="0"/>
        <v>11.208040548192159</v>
      </c>
      <c r="E33" s="24">
        <f t="shared" si="0"/>
        <v>100</v>
      </c>
      <c r="F33" s="24">
        <f t="shared" si="0"/>
        <v>384.6976558505363</v>
      </c>
      <c r="G33" s="24">
        <f t="shared" si="0"/>
        <v>761.1927903648857</v>
      </c>
      <c r="H33" s="24">
        <f t="shared" si="0"/>
        <v>2216.60110338485</v>
      </c>
      <c r="I33">
        <v>1822</v>
      </c>
      <c r="J33">
        <v>90</v>
      </c>
      <c r="K33">
        <v>9799.966</v>
      </c>
      <c r="L33">
        <v>1822</v>
      </c>
      <c r="M33">
        <v>90</v>
      </c>
      <c r="N33">
        <v>3780</v>
      </c>
    </row>
    <row r="34" spans="1:14" ht="18">
      <c r="A34" s="10">
        <v>1837</v>
      </c>
      <c r="B34" s="24">
        <f t="shared" si="0"/>
        <v>0</v>
      </c>
      <c r="C34" s="24">
        <f t="shared" si="0"/>
        <v>0.40513462696216684</v>
      </c>
      <c r="D34" s="24">
        <f t="shared" si="0"/>
        <v>12.919932619791156</v>
      </c>
      <c r="E34" s="24">
        <f t="shared" si="0"/>
        <v>100</v>
      </c>
      <c r="F34" s="24">
        <f t="shared" si="0"/>
        <v>377.8626208884579</v>
      </c>
      <c r="G34" s="24">
        <f t="shared" si="0"/>
        <v>695.3052943287336</v>
      </c>
      <c r="H34" s="24">
        <f t="shared" si="0"/>
        <v>2002.2405698847242</v>
      </c>
      <c r="I34">
        <v>1822</v>
      </c>
      <c r="J34">
        <v>95</v>
      </c>
      <c r="K34">
        <v>51706.21</v>
      </c>
      <c r="L34">
        <v>1822</v>
      </c>
      <c r="M34">
        <v>95</v>
      </c>
      <c r="N34">
        <v>19868</v>
      </c>
    </row>
    <row r="35" spans="1:14" ht="18">
      <c r="A35" s="10">
        <v>1842</v>
      </c>
      <c r="B35" s="24">
        <f t="shared" si="0"/>
        <v>0</v>
      </c>
      <c r="C35" s="24">
        <f t="shared" si="0"/>
        <v>0.4134088375176231</v>
      </c>
      <c r="D35" s="24">
        <f t="shared" si="0"/>
        <v>13.690889471080235</v>
      </c>
      <c r="E35" s="24">
        <f t="shared" si="0"/>
        <v>100</v>
      </c>
      <c r="F35" s="24">
        <f t="shared" si="0"/>
        <v>422.3797993297078</v>
      </c>
      <c r="G35" s="24">
        <f t="shared" si="0"/>
        <v>910.3147948024887</v>
      </c>
      <c r="H35" s="24">
        <f t="shared" si="0"/>
        <v>2630.1400770227733</v>
      </c>
      <c r="I35">
        <v>1822</v>
      </c>
      <c r="J35">
        <v>99</v>
      </c>
      <c r="K35">
        <v>156150.1</v>
      </c>
      <c r="L35">
        <v>1822</v>
      </c>
      <c r="M35">
        <v>99</v>
      </c>
      <c r="N35">
        <v>123734</v>
      </c>
    </row>
    <row r="36" spans="1:14" ht="18">
      <c r="A36" s="10">
        <v>1847</v>
      </c>
      <c r="B36" s="24">
        <f t="shared" si="0"/>
        <v>0</v>
      </c>
      <c r="C36" s="24">
        <f t="shared" si="0"/>
        <v>0.3497311689298244</v>
      </c>
      <c r="D36" s="24">
        <f t="shared" si="0"/>
        <v>12.55912360977339</v>
      </c>
      <c r="E36" s="24">
        <f t="shared" si="0"/>
        <v>100</v>
      </c>
      <c r="F36" s="24">
        <f t="shared" si="0"/>
        <v>423.97749940681786</v>
      </c>
      <c r="G36" s="24">
        <f t="shared" si="0"/>
        <v>845.8221691614702</v>
      </c>
      <c r="H36" s="24">
        <f t="shared" si="0"/>
        <v>2623.8343854305094</v>
      </c>
      <c r="I36">
        <v>1822</v>
      </c>
      <c r="J36">
        <v>99.5</v>
      </c>
      <c r="K36">
        <v>328524.4</v>
      </c>
      <c r="L36">
        <v>1822</v>
      </c>
      <c r="M36">
        <v>99.5</v>
      </c>
      <c r="N36">
        <v>211160</v>
      </c>
    </row>
    <row r="37" spans="1:14" ht="18">
      <c r="A37" s="10">
        <v>1852</v>
      </c>
      <c r="B37" s="24">
        <f t="shared" si="0"/>
        <v>0</v>
      </c>
      <c r="C37" s="24">
        <f t="shared" si="0"/>
        <v>0.6713328505216772</v>
      </c>
      <c r="D37" s="24">
        <f t="shared" si="0"/>
        <v>16.416427542165138</v>
      </c>
      <c r="E37" s="24">
        <f t="shared" si="0"/>
        <v>100</v>
      </c>
      <c r="F37" s="24">
        <f t="shared" si="0"/>
        <v>406.12872156948634</v>
      </c>
      <c r="G37" s="24">
        <f t="shared" si="0"/>
        <v>838.703410126933</v>
      </c>
      <c r="H37" s="24">
        <f t="shared" si="0"/>
        <v>2677.203906626549</v>
      </c>
      <c r="I37">
        <v>1822</v>
      </c>
      <c r="J37">
        <v>99.9</v>
      </c>
      <c r="K37">
        <v>2483631</v>
      </c>
      <c r="L37">
        <v>1822</v>
      </c>
      <c r="M37">
        <v>99.9</v>
      </c>
      <c r="N37">
        <v>549223</v>
      </c>
    </row>
    <row r="38" spans="1:14" ht="18">
      <c r="A38" s="10">
        <v>1857</v>
      </c>
      <c r="B38" s="24">
        <f aca="true" t="shared" si="1" ref="B38:H47">100*B19/$E19</f>
        <v>0</v>
      </c>
      <c r="C38" s="24">
        <f t="shared" si="1"/>
        <v>0.7492413009325372</v>
      </c>
      <c r="D38" s="24">
        <f t="shared" si="1"/>
        <v>16.583674980116463</v>
      </c>
      <c r="E38" s="24">
        <f t="shared" si="1"/>
        <v>100</v>
      </c>
      <c r="F38" s="24">
        <f t="shared" si="1"/>
        <v>437.7776567996864</v>
      </c>
      <c r="G38" s="24">
        <f t="shared" si="1"/>
        <v>1056.5918152308054</v>
      </c>
      <c r="H38" s="24">
        <f t="shared" si="1"/>
        <v>2941.74067358239</v>
      </c>
      <c r="I38">
        <v>1827</v>
      </c>
      <c r="J38">
        <v>0</v>
      </c>
      <c r="K38">
        <v>0</v>
      </c>
      <c r="L38">
        <v>1827</v>
      </c>
      <c r="M38">
        <v>0</v>
      </c>
      <c r="N38">
        <v>0</v>
      </c>
    </row>
    <row r="39" spans="1:14" ht="18">
      <c r="A39" s="10">
        <v>1862</v>
      </c>
      <c r="B39" s="24">
        <f t="shared" si="1"/>
        <v>0</v>
      </c>
      <c r="C39" s="24">
        <f t="shared" si="1"/>
        <v>0.6674895649587906</v>
      </c>
      <c r="D39" s="24">
        <f t="shared" si="1"/>
        <v>17.18439141405442</v>
      </c>
      <c r="E39" s="24">
        <f t="shared" si="1"/>
        <v>100</v>
      </c>
      <c r="F39" s="24">
        <f t="shared" si="1"/>
        <v>392.9289896939688</v>
      </c>
      <c r="G39" s="24">
        <f t="shared" si="1"/>
        <v>778.011503327894</v>
      </c>
      <c r="H39" s="24">
        <f t="shared" si="1"/>
        <v>2825.4794283629235</v>
      </c>
      <c r="I39">
        <v>1827</v>
      </c>
      <c r="J39">
        <v>50</v>
      </c>
      <c r="K39">
        <v>231.5337</v>
      </c>
      <c r="L39">
        <v>1827</v>
      </c>
      <c r="M39">
        <v>50</v>
      </c>
      <c r="N39">
        <v>0</v>
      </c>
    </row>
    <row r="40" spans="1:14" ht="18">
      <c r="A40" s="10">
        <v>1867</v>
      </c>
      <c r="B40" s="24">
        <f t="shared" si="1"/>
        <v>0</v>
      </c>
      <c r="C40" s="24">
        <f t="shared" si="1"/>
        <v>0.6280762202013038</v>
      </c>
      <c r="D40" s="24">
        <f t="shared" si="1"/>
        <v>15.418374834441403</v>
      </c>
      <c r="E40" s="24">
        <f t="shared" si="1"/>
        <v>100</v>
      </c>
      <c r="F40" s="24">
        <f t="shared" si="1"/>
        <v>416.01206033842533</v>
      </c>
      <c r="G40" s="24">
        <f t="shared" si="1"/>
        <v>958.3744730341296</v>
      </c>
      <c r="H40" s="24">
        <f t="shared" si="1"/>
        <v>2882.851017554025</v>
      </c>
      <c r="I40">
        <v>1827</v>
      </c>
      <c r="J40">
        <v>90</v>
      </c>
      <c r="K40">
        <v>8495.639</v>
      </c>
      <c r="L40">
        <v>1827</v>
      </c>
      <c r="M40">
        <v>90</v>
      </c>
      <c r="N40">
        <v>3227</v>
      </c>
    </row>
    <row r="41" spans="1:14" ht="18">
      <c r="A41" s="10">
        <v>1877</v>
      </c>
      <c r="B41" s="24">
        <f t="shared" si="1"/>
        <v>0</v>
      </c>
      <c r="C41" s="24">
        <f t="shared" si="1"/>
        <v>0.6958122507978459</v>
      </c>
      <c r="D41" s="24">
        <f t="shared" si="1"/>
        <v>16.57895217143786</v>
      </c>
      <c r="E41" s="24">
        <f t="shared" si="1"/>
        <v>100</v>
      </c>
      <c r="F41" s="24">
        <f t="shared" si="1"/>
        <v>440.5924141014526</v>
      </c>
      <c r="G41" s="24">
        <f t="shared" si="1"/>
        <v>1062.132573168971</v>
      </c>
      <c r="H41" s="24">
        <f t="shared" si="1"/>
        <v>3974.2409549515623</v>
      </c>
      <c r="I41">
        <v>1827</v>
      </c>
      <c r="J41">
        <v>95</v>
      </c>
      <c r="K41">
        <v>52770.2</v>
      </c>
      <c r="L41">
        <v>1827</v>
      </c>
      <c r="M41">
        <v>95</v>
      </c>
      <c r="N41">
        <v>17979</v>
      </c>
    </row>
    <row r="42" spans="1:14" ht="18">
      <c r="A42" s="10">
        <v>1887</v>
      </c>
      <c r="B42" s="24">
        <f t="shared" si="1"/>
        <v>0</v>
      </c>
      <c r="C42" s="24">
        <f t="shared" si="1"/>
        <v>0.6194659099229742</v>
      </c>
      <c r="D42" s="24">
        <f t="shared" si="1"/>
        <v>15.475789500002678</v>
      </c>
      <c r="E42" s="24">
        <f t="shared" si="1"/>
        <v>100</v>
      </c>
      <c r="F42" s="24">
        <f t="shared" si="1"/>
        <v>402.91574320957665</v>
      </c>
      <c r="G42" s="24">
        <f t="shared" si="1"/>
        <v>926.9693522376384</v>
      </c>
      <c r="H42" s="24">
        <f t="shared" si="1"/>
        <v>3065.1173423009127</v>
      </c>
      <c r="I42">
        <v>1827</v>
      </c>
      <c r="J42">
        <v>99</v>
      </c>
      <c r="K42">
        <v>182305.8</v>
      </c>
      <c r="L42">
        <v>1827</v>
      </c>
      <c r="M42">
        <v>99</v>
      </c>
      <c r="N42">
        <v>138243</v>
      </c>
    </row>
    <row r="43" spans="1:14" ht="18">
      <c r="A43" s="10">
        <v>1902</v>
      </c>
      <c r="B43" s="24">
        <f t="shared" si="1"/>
        <v>0</v>
      </c>
      <c r="C43" s="24">
        <f t="shared" si="1"/>
        <v>0.47677490709370823</v>
      </c>
      <c r="D43" s="24">
        <f t="shared" si="1"/>
        <v>12.284826516617287</v>
      </c>
      <c r="E43" s="24">
        <f t="shared" si="1"/>
        <v>100</v>
      </c>
      <c r="F43" s="24">
        <f t="shared" si="1"/>
        <v>441.38341796484315</v>
      </c>
      <c r="G43" s="24">
        <f t="shared" si="1"/>
        <v>1100.7980567493069</v>
      </c>
      <c r="H43" s="24">
        <f t="shared" si="1"/>
        <v>5367.801276065563</v>
      </c>
      <c r="I43">
        <v>1827</v>
      </c>
      <c r="J43">
        <v>99.5</v>
      </c>
      <c r="K43">
        <v>332541</v>
      </c>
      <c r="L43">
        <v>1827</v>
      </c>
      <c r="M43">
        <v>99.5</v>
      </c>
      <c r="N43">
        <v>227920</v>
      </c>
    </row>
    <row r="44" spans="1:14" ht="18">
      <c r="A44" s="10">
        <v>1912</v>
      </c>
      <c r="B44" s="24">
        <f t="shared" si="1"/>
        <v>0</v>
      </c>
      <c r="C44" s="24">
        <f t="shared" si="1"/>
        <v>0.6757393447599203</v>
      </c>
      <c r="D44" s="24">
        <f t="shared" si="1"/>
        <v>13.728344253180362</v>
      </c>
      <c r="E44" s="24">
        <f t="shared" si="1"/>
        <v>100</v>
      </c>
      <c r="F44" s="24">
        <f t="shared" si="1"/>
        <v>543.0894639331029</v>
      </c>
      <c r="G44" s="24">
        <f t="shared" si="1"/>
        <v>1439.9950249583308</v>
      </c>
      <c r="H44" s="24">
        <f t="shared" si="1"/>
        <v>5807.053353011839</v>
      </c>
      <c r="I44">
        <v>1827</v>
      </c>
      <c r="J44">
        <v>99.9</v>
      </c>
      <c r="K44">
        <v>1161037</v>
      </c>
      <c r="L44">
        <v>1827</v>
      </c>
      <c r="M44">
        <v>99.9</v>
      </c>
      <c r="N44">
        <v>519002</v>
      </c>
    </row>
    <row r="45" spans="1:14" ht="18">
      <c r="A45" s="10"/>
      <c r="B45" s="24"/>
      <c r="C45" s="24"/>
      <c r="D45" s="24"/>
      <c r="E45" s="24"/>
      <c r="F45" s="24"/>
      <c r="G45" s="24"/>
      <c r="H45" s="24"/>
      <c r="I45">
        <v>1832</v>
      </c>
      <c r="J45">
        <v>0</v>
      </c>
      <c r="K45">
        <v>0</v>
      </c>
      <c r="L45">
        <v>1832</v>
      </c>
      <c r="M45">
        <v>0</v>
      </c>
      <c r="N45">
        <v>0</v>
      </c>
    </row>
    <row r="46" spans="1:14" ht="15">
      <c r="A46" s="23"/>
      <c r="C46" s="23"/>
      <c r="I46">
        <v>1832</v>
      </c>
      <c r="J46">
        <v>50</v>
      </c>
      <c r="K46">
        <v>98.76387</v>
      </c>
      <c r="L46">
        <v>1832</v>
      </c>
      <c r="M46">
        <v>50</v>
      </c>
      <c r="N46">
        <v>0</v>
      </c>
    </row>
    <row r="47" spans="1:14" ht="15.75">
      <c r="A47" s="27" t="s">
        <v>141</v>
      </c>
      <c r="B47" s="26" t="s">
        <v>128</v>
      </c>
      <c r="C47" s="26" t="s">
        <v>127</v>
      </c>
      <c r="D47" s="26" t="s">
        <v>126</v>
      </c>
      <c r="E47" s="26" t="s">
        <v>125</v>
      </c>
      <c r="F47" s="26" t="s">
        <v>124</v>
      </c>
      <c r="G47" s="26" t="s">
        <v>123</v>
      </c>
      <c r="H47" s="26" t="s">
        <v>120</v>
      </c>
      <c r="I47">
        <v>1832</v>
      </c>
      <c r="J47">
        <v>90</v>
      </c>
      <c r="K47">
        <v>4899.141</v>
      </c>
      <c r="L47">
        <v>1832</v>
      </c>
      <c r="M47">
        <v>90</v>
      </c>
      <c r="N47">
        <v>1522</v>
      </c>
    </row>
    <row r="48" spans="1:14" ht="18">
      <c r="A48" s="10">
        <v>1807</v>
      </c>
      <c r="B48" s="24">
        <f aca="true" t="shared" si="2" ref="B48:B64">0.5*B9+0.5*C48</f>
        <v>3729.80171</v>
      </c>
      <c r="C48" s="24">
        <f aca="true" t="shared" si="3" ref="C48:C64">0.8*C9+0.2*D48</f>
        <v>7459.60342</v>
      </c>
      <c r="D48" s="24">
        <f aca="true" t="shared" si="4" ref="D48:D64">0.5*D9+0.5*E48</f>
        <v>36387.4135</v>
      </c>
      <c r="E48" s="24">
        <f aca="true" t="shared" si="5" ref="E48:E64">0.8*E9+0.2*F48</f>
        <v>67100.452</v>
      </c>
      <c r="F48" s="24">
        <f aca="true" t="shared" si="6" ref="F48:F64">0.5*F9+0.5*G48</f>
        <v>214204.13999999998</v>
      </c>
      <c r="G48" s="24">
        <f aca="true" t="shared" si="7" ref="G48:G64">0.8*G9+0.2*H9</f>
        <v>314797.48</v>
      </c>
      <c r="H48" s="24">
        <f aca="true" t="shared" si="8" ref="H48:H64">H9</f>
        <v>533870.2</v>
      </c>
      <c r="I48">
        <v>1832</v>
      </c>
      <c r="J48">
        <v>95</v>
      </c>
      <c r="K48">
        <v>43710.95</v>
      </c>
      <c r="L48">
        <v>1832</v>
      </c>
      <c r="M48">
        <v>95</v>
      </c>
      <c r="N48">
        <v>12200</v>
      </c>
    </row>
    <row r="49" spans="1:14" ht="18">
      <c r="A49" s="10">
        <v>1812</v>
      </c>
      <c r="B49" s="24">
        <f t="shared" si="2"/>
        <v>3798.0303200000003</v>
      </c>
      <c r="C49" s="24">
        <f t="shared" si="3"/>
        <v>7596.060640000001</v>
      </c>
      <c r="D49" s="24">
        <f t="shared" si="4"/>
        <v>36926.556000000004</v>
      </c>
      <c r="E49" s="24">
        <f t="shared" si="5"/>
        <v>68132.316</v>
      </c>
      <c r="F49" s="24">
        <f t="shared" si="6"/>
        <v>214627.58000000002</v>
      </c>
      <c r="G49" s="24">
        <f t="shared" si="7"/>
        <v>315318.96</v>
      </c>
      <c r="H49" s="24">
        <f t="shared" si="8"/>
        <v>701196.8</v>
      </c>
      <c r="I49">
        <v>1832</v>
      </c>
      <c r="J49">
        <v>99</v>
      </c>
      <c r="K49">
        <v>168155</v>
      </c>
      <c r="L49">
        <v>1832</v>
      </c>
      <c r="M49">
        <v>99</v>
      </c>
      <c r="N49">
        <v>132525</v>
      </c>
    </row>
    <row r="50" spans="1:14" ht="18">
      <c r="A50" s="10">
        <v>1817</v>
      </c>
      <c r="B50" s="24">
        <f t="shared" si="2"/>
        <v>4541.457600000001</v>
      </c>
      <c r="C50" s="24">
        <f t="shared" si="3"/>
        <v>9082.915200000001</v>
      </c>
      <c r="D50" s="24">
        <f t="shared" si="4"/>
        <v>44767.43</v>
      </c>
      <c r="E50" s="24">
        <f t="shared" si="5"/>
        <v>84248.562</v>
      </c>
      <c r="F50" s="24">
        <f t="shared" si="6"/>
        <v>278810.29000000004</v>
      </c>
      <c r="G50" s="24">
        <f t="shared" si="7"/>
        <v>438313.48000000004</v>
      </c>
      <c r="H50" s="24">
        <f t="shared" si="8"/>
        <v>1204571</v>
      </c>
      <c r="I50">
        <v>1832</v>
      </c>
      <c r="J50">
        <v>99.5</v>
      </c>
      <c r="K50">
        <v>332724.6</v>
      </c>
      <c r="L50">
        <v>1832</v>
      </c>
      <c r="M50">
        <v>99.5</v>
      </c>
      <c r="N50">
        <v>210929</v>
      </c>
    </row>
    <row r="51" spans="1:14" ht="18">
      <c r="A51" s="10">
        <v>1822</v>
      </c>
      <c r="B51" s="24">
        <f t="shared" si="2"/>
        <v>7267.8058</v>
      </c>
      <c r="C51" s="24">
        <f t="shared" si="3"/>
        <v>14535.6116</v>
      </c>
      <c r="D51" s="24">
        <f t="shared" si="4"/>
        <v>71367.258</v>
      </c>
      <c r="E51" s="24">
        <f t="shared" si="5"/>
        <v>132934.55</v>
      </c>
      <c r="F51" s="24">
        <f t="shared" si="6"/>
        <v>457847.91</v>
      </c>
      <c r="G51" s="24">
        <f t="shared" si="7"/>
        <v>759545.72</v>
      </c>
      <c r="H51" s="24">
        <f t="shared" si="8"/>
        <v>2483631</v>
      </c>
      <c r="I51">
        <v>1832</v>
      </c>
      <c r="J51">
        <v>99.9</v>
      </c>
      <c r="K51">
        <v>968897.4</v>
      </c>
      <c r="L51">
        <v>1832</v>
      </c>
      <c r="M51">
        <v>99.9</v>
      </c>
      <c r="N51">
        <v>536573</v>
      </c>
    </row>
    <row r="52" spans="1:14" ht="18">
      <c r="A52" s="10">
        <v>1827</v>
      </c>
      <c r="B52" s="24">
        <f t="shared" si="2"/>
        <v>6030.933430000001</v>
      </c>
      <c r="C52" s="24">
        <f t="shared" si="3"/>
        <v>12061.866860000002</v>
      </c>
      <c r="D52" s="24">
        <f t="shared" si="4"/>
        <v>59383.1995</v>
      </c>
      <c r="E52" s="24">
        <f t="shared" si="5"/>
        <v>110270.76000000001</v>
      </c>
      <c r="F52" s="24">
        <f t="shared" si="6"/>
        <v>340273</v>
      </c>
      <c r="G52" s="24">
        <f t="shared" si="7"/>
        <v>498240.2</v>
      </c>
      <c r="H52" s="24">
        <f t="shared" si="8"/>
        <v>1161037</v>
      </c>
      <c r="I52">
        <v>1837</v>
      </c>
      <c r="J52">
        <v>0</v>
      </c>
      <c r="K52">
        <v>0</v>
      </c>
      <c r="L52">
        <v>1837</v>
      </c>
      <c r="M52">
        <v>0</v>
      </c>
      <c r="N52">
        <v>0</v>
      </c>
    </row>
    <row r="53" spans="1:14" ht="18">
      <c r="A53" s="10">
        <v>1832</v>
      </c>
      <c r="B53" s="24">
        <f t="shared" si="2"/>
        <v>5173.471398000001</v>
      </c>
      <c r="C53" s="24">
        <f t="shared" si="3"/>
        <v>10346.942796000001</v>
      </c>
      <c r="D53" s="24">
        <f t="shared" si="4"/>
        <v>51339.658500000005</v>
      </c>
      <c r="E53" s="24">
        <f t="shared" si="5"/>
        <v>97780.176</v>
      </c>
      <c r="F53" s="24">
        <f t="shared" si="6"/>
        <v>314057.08</v>
      </c>
      <c r="G53" s="24">
        <f t="shared" si="7"/>
        <v>459959.16000000003</v>
      </c>
      <c r="H53" s="24">
        <f t="shared" si="8"/>
        <v>968897.4</v>
      </c>
      <c r="I53">
        <v>1837</v>
      </c>
      <c r="J53">
        <v>50</v>
      </c>
      <c r="K53">
        <v>218.5724</v>
      </c>
      <c r="L53">
        <v>1837</v>
      </c>
      <c r="M53">
        <v>50</v>
      </c>
      <c r="N53">
        <v>0</v>
      </c>
    </row>
    <row r="54" spans="1:14" ht="18">
      <c r="A54" s="10">
        <v>1837</v>
      </c>
      <c r="B54" s="24">
        <f t="shared" si="2"/>
        <v>6193.9695600000005</v>
      </c>
      <c r="C54" s="24">
        <f t="shared" si="3"/>
        <v>12387.939120000001</v>
      </c>
      <c r="D54" s="24">
        <f t="shared" si="4"/>
        <v>61065.406</v>
      </c>
      <c r="E54" s="24">
        <f t="shared" si="5"/>
        <v>115160.436</v>
      </c>
      <c r="F54" s="24">
        <f t="shared" si="6"/>
        <v>359999.94</v>
      </c>
      <c r="G54" s="24">
        <f t="shared" si="7"/>
        <v>516140.88</v>
      </c>
      <c r="H54" s="24">
        <f t="shared" si="8"/>
        <v>1080220</v>
      </c>
      <c r="I54">
        <v>1837</v>
      </c>
      <c r="J54">
        <v>90</v>
      </c>
      <c r="K54">
        <v>6970.376</v>
      </c>
      <c r="L54">
        <v>1837</v>
      </c>
      <c r="M54">
        <v>90</v>
      </c>
      <c r="N54">
        <v>2631</v>
      </c>
    </row>
    <row r="55" spans="1:14" ht="18">
      <c r="A55" s="10">
        <v>1842</v>
      </c>
      <c r="B55" s="24">
        <f t="shared" si="2"/>
        <v>6721.51202</v>
      </c>
      <c r="C55" s="24">
        <f t="shared" si="3"/>
        <v>13443.02404</v>
      </c>
      <c r="D55" s="24">
        <f t="shared" si="4"/>
        <v>66375.193</v>
      </c>
      <c r="E55" s="24">
        <f t="shared" si="5"/>
        <v>125796.40400000001</v>
      </c>
      <c r="F55" s="24">
        <f t="shared" si="6"/>
        <v>425810.94</v>
      </c>
      <c r="G55" s="24">
        <f t="shared" si="7"/>
        <v>637083.48</v>
      </c>
      <c r="H55" s="24">
        <f t="shared" si="8"/>
        <v>1335921</v>
      </c>
      <c r="I55">
        <v>1837</v>
      </c>
      <c r="J55">
        <v>95</v>
      </c>
      <c r="K55">
        <v>53950.56</v>
      </c>
      <c r="L55">
        <v>1837</v>
      </c>
      <c r="M55">
        <v>95</v>
      </c>
      <c r="N55">
        <v>14995</v>
      </c>
    </row>
    <row r="56" spans="1:14" ht="18">
      <c r="A56" s="10">
        <v>1847</v>
      </c>
      <c r="B56" s="24">
        <f t="shared" si="2"/>
        <v>6874.784580000001</v>
      </c>
      <c r="C56" s="24">
        <f t="shared" si="3"/>
        <v>13749.569160000003</v>
      </c>
      <c r="D56" s="24">
        <f t="shared" si="4"/>
        <v>68002.02100000001</v>
      </c>
      <c r="E56" s="24">
        <f t="shared" si="5"/>
        <v>129308.25200000002</v>
      </c>
      <c r="F56" s="24">
        <f t="shared" si="6"/>
        <v>433284.66000000003</v>
      </c>
      <c r="G56" s="24">
        <f t="shared" si="7"/>
        <v>640529.3200000001</v>
      </c>
      <c r="H56" s="24">
        <f t="shared" si="8"/>
        <v>1398875</v>
      </c>
      <c r="I56">
        <v>1837</v>
      </c>
      <c r="J56">
        <v>99</v>
      </c>
      <c r="K56">
        <v>203859</v>
      </c>
      <c r="L56">
        <v>1837</v>
      </c>
      <c r="M56">
        <v>99</v>
      </c>
      <c r="N56">
        <v>155902</v>
      </c>
    </row>
    <row r="57" spans="1:14" ht="18">
      <c r="A57" s="10">
        <v>1852</v>
      </c>
      <c r="B57" s="24">
        <f t="shared" si="2"/>
        <v>7926.97631</v>
      </c>
      <c r="C57" s="24">
        <f t="shared" si="3"/>
        <v>15853.95262</v>
      </c>
      <c r="D57" s="24">
        <f t="shared" si="4"/>
        <v>77651.2615</v>
      </c>
      <c r="E57" s="24">
        <f t="shared" si="5"/>
        <v>145408.022</v>
      </c>
      <c r="F57" s="24">
        <f t="shared" si="6"/>
        <v>485952.31000000006</v>
      </c>
      <c r="G57" s="24">
        <f t="shared" si="7"/>
        <v>727122.9200000002</v>
      </c>
      <c r="H57" s="24">
        <f t="shared" si="8"/>
        <v>1613603</v>
      </c>
      <c r="I57">
        <v>1837</v>
      </c>
      <c r="J57">
        <v>99.5</v>
      </c>
      <c r="K57">
        <v>375121.1</v>
      </c>
      <c r="L57">
        <v>1837</v>
      </c>
      <c r="M57">
        <v>99.5</v>
      </c>
      <c r="N57">
        <v>265940</v>
      </c>
    </row>
    <row r="58" spans="1:14" ht="18">
      <c r="A58" s="10">
        <v>1857</v>
      </c>
      <c r="B58" s="24">
        <f t="shared" si="2"/>
        <v>8993.779500000002</v>
      </c>
      <c r="C58" s="24">
        <f t="shared" si="3"/>
        <v>17987.559000000005</v>
      </c>
      <c r="D58" s="24">
        <f t="shared" si="4"/>
        <v>88077.08300000001</v>
      </c>
      <c r="E58" s="24">
        <f t="shared" si="5"/>
        <v>165857.93600000002</v>
      </c>
      <c r="F58" s="24">
        <f t="shared" si="6"/>
        <v>580943.52</v>
      </c>
      <c r="G58" s="24">
        <f t="shared" si="7"/>
        <v>890086.04</v>
      </c>
      <c r="H58" s="24">
        <f t="shared" si="8"/>
        <v>1826425</v>
      </c>
      <c r="I58">
        <v>1837</v>
      </c>
      <c r="J58">
        <v>99.9</v>
      </c>
      <c r="K58">
        <v>1080220</v>
      </c>
      <c r="L58">
        <v>1837</v>
      </c>
      <c r="M58">
        <v>99.9</v>
      </c>
      <c r="N58">
        <v>698565</v>
      </c>
    </row>
    <row r="59" spans="1:14" ht="18">
      <c r="A59" s="10">
        <v>1862</v>
      </c>
      <c r="B59" s="24">
        <f t="shared" si="2"/>
        <v>9265.599060000002</v>
      </c>
      <c r="C59" s="24">
        <f t="shared" si="3"/>
        <v>18531.198120000005</v>
      </c>
      <c r="D59" s="24">
        <f t="shared" si="4"/>
        <v>90757.15500000001</v>
      </c>
      <c r="E59" s="24">
        <f t="shared" si="5"/>
        <v>169293.02000000002</v>
      </c>
      <c r="F59" s="24">
        <f t="shared" si="6"/>
        <v>561990.9</v>
      </c>
      <c r="G59" s="24">
        <f t="shared" si="7"/>
        <v>844536.4</v>
      </c>
      <c r="H59" s="24">
        <f t="shared" si="8"/>
        <v>2009440</v>
      </c>
      <c r="I59">
        <v>1842</v>
      </c>
      <c r="J59">
        <v>0</v>
      </c>
      <c r="K59">
        <v>0</v>
      </c>
      <c r="L59">
        <v>1842</v>
      </c>
      <c r="M59">
        <v>0</v>
      </c>
      <c r="N59">
        <v>0</v>
      </c>
    </row>
    <row r="60" spans="1:14" ht="18">
      <c r="A60" s="10">
        <v>1867</v>
      </c>
      <c r="B60" s="24">
        <f t="shared" si="2"/>
        <v>9329.442200000001</v>
      </c>
      <c r="C60" s="24">
        <f t="shared" si="3"/>
        <v>18658.884400000003</v>
      </c>
      <c r="D60" s="24">
        <f t="shared" si="4"/>
        <v>91598.26800000001</v>
      </c>
      <c r="E60" s="24">
        <f t="shared" si="5"/>
        <v>172786.996</v>
      </c>
      <c r="F60" s="24">
        <f t="shared" si="6"/>
        <v>593879.54</v>
      </c>
      <c r="G60" s="24">
        <f t="shared" si="7"/>
        <v>906893.28</v>
      </c>
      <c r="H60" s="24">
        <f t="shared" si="8"/>
        <v>1946324</v>
      </c>
      <c r="I60">
        <v>1842</v>
      </c>
      <c r="J60">
        <v>50</v>
      </c>
      <c r="K60">
        <v>209.9818</v>
      </c>
      <c r="L60">
        <v>1842</v>
      </c>
      <c r="M60">
        <v>50</v>
      </c>
      <c r="N60">
        <v>0</v>
      </c>
    </row>
    <row r="61" spans="1:14" ht="18">
      <c r="A61" s="10">
        <v>1877</v>
      </c>
      <c r="B61" s="24">
        <f t="shared" si="2"/>
        <v>14212.624219999998</v>
      </c>
      <c r="C61" s="24">
        <f t="shared" si="3"/>
        <v>28425.248439999996</v>
      </c>
      <c r="D61" s="24">
        <f t="shared" si="4"/>
        <v>139579.58299999998</v>
      </c>
      <c r="E61" s="24">
        <f t="shared" si="5"/>
        <v>263989.506</v>
      </c>
      <c r="F61" s="24">
        <f t="shared" si="6"/>
        <v>953949.49</v>
      </c>
      <c r="G61" s="24">
        <f t="shared" si="7"/>
        <v>1504759.08</v>
      </c>
      <c r="H61" s="24">
        <f t="shared" si="8"/>
        <v>3636411</v>
      </c>
      <c r="I61">
        <v>1842</v>
      </c>
      <c r="J61">
        <v>90</v>
      </c>
      <c r="K61">
        <v>6953.982</v>
      </c>
      <c r="L61">
        <v>1842</v>
      </c>
      <c r="M61">
        <v>90</v>
      </c>
      <c r="N61">
        <v>2729</v>
      </c>
    </row>
    <row r="62" spans="1:14" ht="18">
      <c r="A62" s="10">
        <v>1887</v>
      </c>
      <c r="B62" s="24">
        <f t="shared" si="2"/>
        <v>15464.672980000001</v>
      </c>
      <c r="C62" s="24">
        <f t="shared" si="3"/>
        <v>30929.345960000002</v>
      </c>
      <c r="D62" s="24">
        <f t="shared" si="4"/>
        <v>151871.805</v>
      </c>
      <c r="E62" s="24">
        <f t="shared" si="5"/>
        <v>286412.49</v>
      </c>
      <c r="F62" s="24">
        <f t="shared" si="6"/>
        <v>984108.0499999999</v>
      </c>
      <c r="G62" s="24">
        <f t="shared" si="7"/>
        <v>1516996.4</v>
      </c>
      <c r="H62" s="24">
        <f t="shared" si="8"/>
        <v>3432582</v>
      </c>
      <c r="I62">
        <v>1842</v>
      </c>
      <c r="J62">
        <v>95</v>
      </c>
      <c r="K62">
        <v>50792.77</v>
      </c>
      <c r="L62">
        <v>1842</v>
      </c>
      <c r="M62">
        <v>95</v>
      </c>
      <c r="N62">
        <v>15433</v>
      </c>
    </row>
    <row r="63" spans="1:14" ht="18">
      <c r="A63" s="10">
        <v>1902</v>
      </c>
      <c r="B63" s="24">
        <f t="shared" si="2"/>
        <v>18710.088260000004</v>
      </c>
      <c r="C63" s="24">
        <f t="shared" si="3"/>
        <v>37420.17652000001</v>
      </c>
      <c r="D63" s="24">
        <f t="shared" si="4"/>
        <v>184974.78500000003</v>
      </c>
      <c r="E63" s="24">
        <f t="shared" si="5"/>
        <v>356254.04000000004</v>
      </c>
      <c r="F63" s="24">
        <f t="shared" si="6"/>
        <v>1335337</v>
      </c>
      <c r="G63" s="24">
        <f t="shared" si="7"/>
        <v>2178605.2</v>
      </c>
      <c r="H63" s="24">
        <f t="shared" si="8"/>
        <v>5984202</v>
      </c>
      <c r="I63">
        <v>1842</v>
      </c>
      <c r="J63">
        <v>99</v>
      </c>
      <c r="K63">
        <v>214538.4</v>
      </c>
      <c r="L63">
        <v>1842</v>
      </c>
      <c r="M63">
        <v>99</v>
      </c>
      <c r="N63">
        <v>158850</v>
      </c>
    </row>
    <row r="64" spans="1:14" ht="18">
      <c r="A64" s="10">
        <v>1912</v>
      </c>
      <c r="B64" s="24">
        <f t="shared" si="2"/>
        <v>15623.254600000004</v>
      </c>
      <c r="C64" s="24">
        <f t="shared" si="3"/>
        <v>31246.509200000008</v>
      </c>
      <c r="D64" s="24">
        <f t="shared" si="4"/>
        <v>154037.60000000003</v>
      </c>
      <c r="E64" s="24">
        <f t="shared" si="5"/>
        <v>296927.05000000005</v>
      </c>
      <c r="F64" s="24">
        <f t="shared" si="6"/>
        <v>1159813.85</v>
      </c>
      <c r="G64" s="24">
        <f t="shared" si="7"/>
        <v>1878610</v>
      </c>
      <c r="H64" s="24">
        <f t="shared" si="8"/>
        <v>4715638</v>
      </c>
      <c r="I64">
        <v>1842</v>
      </c>
      <c r="J64">
        <v>99.5</v>
      </c>
      <c r="K64">
        <v>462374.1</v>
      </c>
      <c r="L64">
        <v>1842</v>
      </c>
      <c r="M64">
        <v>99.5</v>
      </c>
      <c r="N64">
        <v>310669</v>
      </c>
    </row>
    <row r="65" spans="1:14" ht="15">
      <c r="A65" s="23"/>
      <c r="C65" s="23"/>
      <c r="I65">
        <v>1842</v>
      </c>
      <c r="J65">
        <v>99.9</v>
      </c>
      <c r="K65">
        <v>1335921</v>
      </c>
      <c r="L65">
        <v>1842</v>
      </c>
      <c r="M65">
        <v>99.9</v>
      </c>
      <c r="N65">
        <v>831595</v>
      </c>
    </row>
    <row r="66" spans="1:14" ht="15.75">
      <c r="A66" s="27" t="s">
        <v>129</v>
      </c>
      <c r="B66" s="26" t="s">
        <v>128</v>
      </c>
      <c r="C66" s="26" t="s">
        <v>127</v>
      </c>
      <c r="D66" s="26" t="s">
        <v>126</v>
      </c>
      <c r="E66" s="26" t="s">
        <v>125</v>
      </c>
      <c r="F66" s="26" t="s">
        <v>124</v>
      </c>
      <c r="G66" s="26" t="s">
        <v>123</v>
      </c>
      <c r="H66" s="26" t="s">
        <v>120</v>
      </c>
      <c r="I66">
        <v>1847</v>
      </c>
      <c r="J66">
        <v>0</v>
      </c>
      <c r="K66">
        <v>0</v>
      </c>
      <c r="L66">
        <v>1847</v>
      </c>
      <c r="M66">
        <v>0</v>
      </c>
      <c r="N66">
        <v>0</v>
      </c>
    </row>
    <row r="67" spans="1:14" ht="18">
      <c r="A67" s="10">
        <v>1807</v>
      </c>
      <c r="B67" s="22">
        <f aca="true" t="shared" si="9" ref="B67:B83">B48/$B48</f>
        <v>1</v>
      </c>
      <c r="C67" s="22">
        <f aca="true" t="shared" si="10" ref="C67:C83">0.5*C48/$B48</f>
        <v>1</v>
      </c>
      <c r="D67" s="22">
        <f aca="true" t="shared" si="11" ref="D67:D83">0.1*D48/$B48</f>
        <v>0.975585736969379</v>
      </c>
      <c r="E67" s="22">
        <f aca="true" t="shared" si="12" ref="E67:E83">0.05*E48/$B48</f>
        <v>0.8995176850835859</v>
      </c>
      <c r="F67" s="22">
        <f aca="true" t="shared" si="13" ref="F67:F83">0.01*F48/$B48</f>
        <v>0.5743043642928675</v>
      </c>
      <c r="G67" s="22">
        <f aca="true" t="shared" si="14" ref="G67:G83">0.005*G48/$B48</f>
        <v>0.4220029702329671</v>
      </c>
      <c r="H67" s="22">
        <f aca="true" t="shared" si="15" ref="H67:H83">0.001*H48/$B48</f>
        <v>0.14313634919750196</v>
      </c>
      <c r="I67">
        <v>1847</v>
      </c>
      <c r="J67">
        <v>50</v>
      </c>
      <c r="K67">
        <v>186.4562</v>
      </c>
      <c r="L67">
        <v>1847</v>
      </c>
      <c r="M67">
        <v>50</v>
      </c>
      <c r="N67">
        <v>0</v>
      </c>
    </row>
    <row r="68" spans="1:14" ht="18">
      <c r="A68" s="10">
        <v>1812</v>
      </c>
      <c r="B68" s="22">
        <f t="shared" si="9"/>
        <v>1</v>
      </c>
      <c r="C68" s="22">
        <f t="shared" si="10"/>
        <v>1</v>
      </c>
      <c r="D68" s="22">
        <f t="shared" si="11"/>
        <v>0.9722554294932538</v>
      </c>
      <c r="E68" s="22">
        <f t="shared" si="12"/>
        <v>0.8969427605833331</v>
      </c>
      <c r="F68" s="22">
        <f t="shared" si="13"/>
        <v>0.5651023344121171</v>
      </c>
      <c r="G68" s="22">
        <f t="shared" si="14"/>
        <v>0.41510853446793966</v>
      </c>
      <c r="H68" s="22">
        <f t="shared" si="15"/>
        <v>0.1846211696382666</v>
      </c>
      <c r="I68">
        <v>1847</v>
      </c>
      <c r="J68">
        <v>90</v>
      </c>
      <c r="K68">
        <v>6695.79</v>
      </c>
      <c r="L68">
        <v>1847</v>
      </c>
      <c r="M68">
        <v>90</v>
      </c>
      <c r="N68">
        <v>2473</v>
      </c>
    </row>
    <row r="69" spans="1:14" ht="18">
      <c r="A69" s="10">
        <v>1817</v>
      </c>
      <c r="B69" s="22">
        <f t="shared" si="9"/>
        <v>1</v>
      </c>
      <c r="C69" s="22">
        <f t="shared" si="10"/>
        <v>1</v>
      </c>
      <c r="D69" s="22">
        <f t="shared" si="11"/>
        <v>0.9857502578026931</v>
      </c>
      <c r="E69" s="22">
        <f t="shared" si="12"/>
        <v>0.9275498025127438</v>
      </c>
      <c r="F69" s="22">
        <f t="shared" si="13"/>
        <v>0.6139224772240525</v>
      </c>
      <c r="G69" s="22">
        <f t="shared" si="14"/>
        <v>0.48256916457835036</v>
      </c>
      <c r="H69" s="22">
        <f t="shared" si="15"/>
        <v>0.2652388519492067</v>
      </c>
      <c r="I69">
        <v>1847</v>
      </c>
      <c r="J69">
        <v>95</v>
      </c>
      <c r="K69">
        <v>53314.15</v>
      </c>
      <c r="L69">
        <v>1847</v>
      </c>
      <c r="M69">
        <v>95</v>
      </c>
      <c r="N69">
        <v>15363</v>
      </c>
    </row>
    <row r="70" spans="1:14" ht="18">
      <c r="A70" s="10">
        <v>1822</v>
      </c>
      <c r="B70" s="22">
        <f t="shared" si="9"/>
        <v>1</v>
      </c>
      <c r="C70" s="22">
        <f t="shared" si="10"/>
        <v>1</v>
      </c>
      <c r="D70" s="22">
        <f t="shared" si="11"/>
        <v>0.9819642951934682</v>
      </c>
      <c r="E70" s="22">
        <f t="shared" si="12"/>
        <v>0.914543905397142</v>
      </c>
      <c r="F70" s="22">
        <f t="shared" si="13"/>
        <v>0.6299671766133321</v>
      </c>
      <c r="G70" s="22">
        <f t="shared" si="14"/>
        <v>0.5225412874956015</v>
      </c>
      <c r="H70" s="22">
        <f t="shared" si="15"/>
        <v>0.341730512392062</v>
      </c>
      <c r="I70">
        <v>1847</v>
      </c>
      <c r="J70">
        <v>99</v>
      </c>
      <c r="K70">
        <v>226040</v>
      </c>
      <c r="L70">
        <v>1847</v>
      </c>
      <c r="M70">
        <v>99</v>
      </c>
      <c r="N70">
        <v>161032</v>
      </c>
    </row>
    <row r="71" spans="1:14" ht="18">
      <c r="A71" s="10">
        <v>1827</v>
      </c>
      <c r="B71" s="22">
        <f t="shared" si="9"/>
        <v>1</v>
      </c>
      <c r="C71" s="22">
        <f t="shared" si="10"/>
        <v>1</v>
      </c>
      <c r="D71" s="22">
        <f t="shared" si="11"/>
        <v>0.9846435910667978</v>
      </c>
      <c r="E71" s="22">
        <f t="shared" si="12"/>
        <v>0.9142097262380161</v>
      </c>
      <c r="F71" s="22">
        <f t="shared" si="13"/>
        <v>0.5642128270018062</v>
      </c>
      <c r="G71" s="22">
        <f t="shared" si="14"/>
        <v>0.4130705518333005</v>
      </c>
      <c r="H71" s="22">
        <f t="shared" si="15"/>
        <v>0.1925136487537054</v>
      </c>
      <c r="I71">
        <v>1847</v>
      </c>
      <c r="J71">
        <v>99.5</v>
      </c>
      <c r="K71">
        <v>450942.9</v>
      </c>
      <c r="L71">
        <v>1847</v>
      </c>
      <c r="M71">
        <v>99.5</v>
      </c>
      <c r="N71">
        <v>325190</v>
      </c>
    </row>
    <row r="72" spans="1:14" ht="18">
      <c r="A72" s="10">
        <v>1832</v>
      </c>
      <c r="B72" s="22">
        <f t="shared" si="9"/>
        <v>1</v>
      </c>
      <c r="C72" s="22">
        <f t="shared" si="10"/>
        <v>1</v>
      </c>
      <c r="D72" s="22">
        <f t="shared" si="11"/>
        <v>0.992363822091435</v>
      </c>
      <c r="E72" s="22">
        <f t="shared" si="12"/>
        <v>0.9450151404896199</v>
      </c>
      <c r="F72" s="22">
        <f t="shared" si="13"/>
        <v>0.6070528970574972</v>
      </c>
      <c r="G72" s="22">
        <f t="shared" si="14"/>
        <v>0.4445362935395898</v>
      </c>
      <c r="H72" s="22">
        <f t="shared" si="15"/>
        <v>0.18728187042351557</v>
      </c>
      <c r="I72">
        <v>1847</v>
      </c>
      <c r="J72">
        <v>99.9</v>
      </c>
      <c r="K72">
        <v>1398875</v>
      </c>
      <c r="L72">
        <v>1847</v>
      </c>
      <c r="M72">
        <v>99.9</v>
      </c>
      <c r="N72">
        <v>643359</v>
      </c>
    </row>
    <row r="73" spans="1:14" ht="18">
      <c r="A73" s="10">
        <v>1837</v>
      </c>
      <c r="B73" s="22">
        <f t="shared" si="9"/>
        <v>1</v>
      </c>
      <c r="C73" s="22">
        <f t="shared" si="10"/>
        <v>1</v>
      </c>
      <c r="D73" s="22">
        <f t="shared" si="11"/>
        <v>0.9858848256916523</v>
      </c>
      <c r="E73" s="22">
        <f t="shared" si="12"/>
        <v>0.9296173873996242</v>
      </c>
      <c r="F73" s="22">
        <f t="shared" si="13"/>
        <v>0.5812103797294089</v>
      </c>
      <c r="G73" s="22">
        <f t="shared" si="14"/>
        <v>0.4166478984116932</v>
      </c>
      <c r="H73" s="22">
        <f t="shared" si="15"/>
        <v>0.17439866139736082</v>
      </c>
      <c r="I73">
        <v>1852</v>
      </c>
      <c r="J73">
        <v>0</v>
      </c>
      <c r="K73">
        <v>0</v>
      </c>
      <c r="L73">
        <v>1852</v>
      </c>
      <c r="M73">
        <v>0</v>
      </c>
      <c r="N73">
        <v>0</v>
      </c>
    </row>
    <row r="74" spans="1:14" ht="18">
      <c r="A74" s="10">
        <v>1842</v>
      </c>
      <c r="B74" s="22">
        <f t="shared" si="9"/>
        <v>1</v>
      </c>
      <c r="C74" s="22">
        <f t="shared" si="10"/>
        <v>1</v>
      </c>
      <c r="D74" s="22">
        <f t="shared" si="11"/>
        <v>0.9875038949941504</v>
      </c>
      <c r="E74" s="22">
        <f t="shared" si="12"/>
        <v>0.9357745967402139</v>
      </c>
      <c r="F74" s="22">
        <f t="shared" si="13"/>
        <v>0.6335046917017937</v>
      </c>
      <c r="G74" s="22">
        <f t="shared" si="14"/>
        <v>0.4739138144098714</v>
      </c>
      <c r="H74" s="22">
        <f t="shared" si="15"/>
        <v>0.19875304782985423</v>
      </c>
      <c r="I74">
        <v>1852</v>
      </c>
      <c r="J74">
        <v>50</v>
      </c>
      <c r="K74">
        <v>404.6254</v>
      </c>
      <c r="L74">
        <v>1852</v>
      </c>
      <c r="M74">
        <v>50</v>
      </c>
      <c r="N74">
        <v>0</v>
      </c>
    </row>
    <row r="75" spans="1:14" ht="18">
      <c r="A75" s="10">
        <v>1847</v>
      </c>
      <c r="B75" s="22">
        <f t="shared" si="9"/>
        <v>1</v>
      </c>
      <c r="C75" s="22">
        <f t="shared" si="10"/>
        <v>1</v>
      </c>
      <c r="D75" s="22">
        <f t="shared" si="11"/>
        <v>0.9891512993415134</v>
      </c>
      <c r="E75" s="22">
        <f t="shared" si="12"/>
        <v>0.9404531188961269</v>
      </c>
      <c r="F75" s="22">
        <f t="shared" si="13"/>
        <v>0.6302519809282519</v>
      </c>
      <c r="G75" s="22">
        <f t="shared" si="14"/>
        <v>0.46585410244229064</v>
      </c>
      <c r="H75" s="22">
        <f t="shared" si="15"/>
        <v>0.203479103049946</v>
      </c>
      <c r="I75">
        <v>1852</v>
      </c>
      <c r="J75">
        <v>90</v>
      </c>
      <c r="K75">
        <v>9894.501</v>
      </c>
      <c r="L75">
        <v>1852</v>
      </c>
      <c r="M75">
        <v>90</v>
      </c>
      <c r="N75">
        <v>4348</v>
      </c>
    </row>
    <row r="76" spans="1:14" ht="18">
      <c r="A76" s="10">
        <v>1852</v>
      </c>
      <c r="B76" s="22">
        <f t="shared" si="9"/>
        <v>1</v>
      </c>
      <c r="C76" s="22">
        <f t="shared" si="10"/>
        <v>1</v>
      </c>
      <c r="D76" s="22">
        <f t="shared" si="11"/>
        <v>0.9795823585601204</v>
      </c>
      <c r="E76" s="22">
        <f t="shared" si="12"/>
        <v>0.9171720484175384</v>
      </c>
      <c r="F76" s="22">
        <f t="shared" si="13"/>
        <v>0.6130361577931851</v>
      </c>
      <c r="G76" s="22">
        <f t="shared" si="14"/>
        <v>0.458638257239853</v>
      </c>
      <c r="H76" s="22">
        <f t="shared" si="15"/>
        <v>0.20355844863121586</v>
      </c>
      <c r="I76">
        <v>1852</v>
      </c>
      <c r="J76">
        <v>95</v>
      </c>
      <c r="K76">
        <v>60271.95</v>
      </c>
      <c r="L76">
        <v>1852</v>
      </c>
      <c r="M76">
        <v>95</v>
      </c>
      <c r="N76">
        <v>19887</v>
      </c>
    </row>
    <row r="77" spans="1:14" ht="18">
      <c r="A77" s="10">
        <v>1857</v>
      </c>
      <c r="B77" s="22">
        <f t="shared" si="9"/>
        <v>1</v>
      </c>
      <c r="C77" s="22">
        <f t="shared" si="10"/>
        <v>1</v>
      </c>
      <c r="D77" s="22">
        <f t="shared" si="11"/>
        <v>0.9793111227599031</v>
      </c>
      <c r="E77" s="22">
        <f t="shared" si="12"/>
        <v>0.9220702820210345</v>
      </c>
      <c r="F77" s="22">
        <f t="shared" si="13"/>
        <v>0.6459392516794523</v>
      </c>
      <c r="G77" s="22">
        <f t="shared" si="14"/>
        <v>0.4948342573886762</v>
      </c>
      <c r="H77" s="22">
        <f t="shared" si="15"/>
        <v>0.2030764707985113</v>
      </c>
      <c r="I77">
        <v>1852</v>
      </c>
      <c r="J77">
        <v>99</v>
      </c>
      <c r="K77">
        <v>244781.7</v>
      </c>
      <c r="L77">
        <v>1852</v>
      </c>
      <c r="M77">
        <v>99</v>
      </c>
      <c r="N77">
        <v>196200</v>
      </c>
    </row>
    <row r="78" spans="1:14" ht="18">
      <c r="A78" s="10">
        <v>1862</v>
      </c>
      <c r="B78" s="22">
        <f t="shared" si="9"/>
        <v>1</v>
      </c>
      <c r="C78" s="22">
        <f t="shared" si="10"/>
        <v>1</v>
      </c>
      <c r="D78" s="22">
        <f t="shared" si="11"/>
        <v>0.9795066073148215</v>
      </c>
      <c r="E78" s="22">
        <f t="shared" si="12"/>
        <v>0.9135567970496664</v>
      </c>
      <c r="F78" s="22">
        <f t="shared" si="13"/>
        <v>0.6065348784906304</v>
      </c>
      <c r="G78" s="22">
        <f t="shared" si="14"/>
        <v>0.4557376131489979</v>
      </c>
      <c r="H78" s="22">
        <f t="shared" si="15"/>
        <v>0.2168710287362682</v>
      </c>
      <c r="I78">
        <v>1852</v>
      </c>
      <c r="J78">
        <v>99.5</v>
      </c>
      <c r="K78">
        <v>505502.9</v>
      </c>
      <c r="L78">
        <v>1852</v>
      </c>
      <c r="M78">
        <v>99.5</v>
      </c>
      <c r="N78">
        <v>317304</v>
      </c>
    </row>
    <row r="79" spans="1:14" ht="18">
      <c r="A79" s="10">
        <v>1867</v>
      </c>
      <c r="B79" s="22">
        <f t="shared" si="9"/>
        <v>1</v>
      </c>
      <c r="C79" s="22">
        <f t="shared" si="10"/>
        <v>1</v>
      </c>
      <c r="D79" s="22">
        <f t="shared" si="11"/>
        <v>0.9818193417822986</v>
      </c>
      <c r="E79" s="22">
        <f t="shared" si="12"/>
        <v>0.9260306902378366</v>
      </c>
      <c r="F79" s="22">
        <f t="shared" si="13"/>
        <v>0.6365648955947227</v>
      </c>
      <c r="G79" s="22">
        <f t="shared" si="14"/>
        <v>0.48603831856099605</v>
      </c>
      <c r="H79" s="22">
        <f t="shared" si="15"/>
        <v>0.20862169015849627</v>
      </c>
      <c r="I79">
        <v>1852</v>
      </c>
      <c r="J79">
        <v>99.9</v>
      </c>
      <c r="K79">
        <v>1613603</v>
      </c>
      <c r="L79">
        <v>1852</v>
      </c>
      <c r="M79">
        <v>99.9</v>
      </c>
      <c r="N79">
        <v>816558</v>
      </c>
    </row>
    <row r="80" spans="1:14" ht="18">
      <c r="A80" s="10">
        <v>1877</v>
      </c>
      <c r="B80" s="22">
        <f t="shared" si="9"/>
        <v>1</v>
      </c>
      <c r="C80" s="22">
        <f t="shared" si="10"/>
        <v>1</v>
      </c>
      <c r="D80" s="22">
        <f t="shared" si="11"/>
        <v>0.9820817101713255</v>
      </c>
      <c r="E80" s="22">
        <f t="shared" si="12"/>
        <v>0.9287148591057311</v>
      </c>
      <c r="F80" s="22">
        <f t="shared" si="13"/>
        <v>0.6711986999963052</v>
      </c>
      <c r="G80" s="22">
        <f t="shared" si="14"/>
        <v>0.5293741172311106</v>
      </c>
      <c r="H80" s="22">
        <f t="shared" si="15"/>
        <v>0.2558578165236258</v>
      </c>
      <c r="I80">
        <v>1857</v>
      </c>
      <c r="J80">
        <v>0</v>
      </c>
      <c r="K80">
        <v>0</v>
      </c>
      <c r="L80">
        <v>1857</v>
      </c>
      <c r="M80">
        <v>0</v>
      </c>
      <c r="N80">
        <v>0</v>
      </c>
    </row>
    <row r="81" spans="1:14" ht="18">
      <c r="A81" s="10">
        <v>1887</v>
      </c>
      <c r="B81" s="22">
        <f t="shared" si="9"/>
        <v>1</v>
      </c>
      <c r="C81" s="22">
        <f t="shared" si="10"/>
        <v>1</v>
      </c>
      <c r="D81" s="22">
        <f t="shared" si="11"/>
        <v>0.9820563628885737</v>
      </c>
      <c r="E81" s="22">
        <f t="shared" si="12"/>
        <v>0.9260218123280354</v>
      </c>
      <c r="F81" s="22">
        <f t="shared" si="13"/>
        <v>0.6363587844843002</v>
      </c>
      <c r="G81" s="22">
        <f t="shared" si="14"/>
        <v>0.4904715418043065</v>
      </c>
      <c r="H81" s="22">
        <f t="shared" si="15"/>
        <v>0.22196279251680623</v>
      </c>
      <c r="I81">
        <v>1857</v>
      </c>
      <c r="J81">
        <v>50</v>
      </c>
      <c r="K81">
        <v>465.178</v>
      </c>
      <c r="L81">
        <v>1857</v>
      </c>
      <c r="M81">
        <v>50</v>
      </c>
      <c r="N81">
        <v>0</v>
      </c>
    </row>
    <row r="82" spans="1:14" ht="18">
      <c r="A82" s="10">
        <v>1902</v>
      </c>
      <c r="B82" s="22">
        <f t="shared" si="9"/>
        <v>1</v>
      </c>
      <c r="C82" s="22">
        <f t="shared" si="10"/>
        <v>1</v>
      </c>
      <c r="D82" s="22">
        <f t="shared" si="11"/>
        <v>0.9886366244217814</v>
      </c>
      <c r="E82" s="22">
        <f t="shared" si="12"/>
        <v>0.9520373048202819</v>
      </c>
      <c r="F82" s="22">
        <f t="shared" si="13"/>
        <v>0.7136989315303207</v>
      </c>
      <c r="G82" s="22">
        <f t="shared" si="14"/>
        <v>0.5822006742366911</v>
      </c>
      <c r="H82" s="22">
        <f t="shared" si="15"/>
        <v>0.31983825607031097</v>
      </c>
      <c r="I82">
        <v>1857</v>
      </c>
      <c r="J82">
        <v>90</v>
      </c>
      <c r="K82">
        <v>10296.23</v>
      </c>
      <c r="L82">
        <v>1857</v>
      </c>
      <c r="M82">
        <v>90</v>
      </c>
      <c r="N82">
        <v>4752</v>
      </c>
    </row>
    <row r="83" spans="1:14" ht="18">
      <c r="A83" s="10">
        <v>1912</v>
      </c>
      <c r="B83" s="22">
        <f t="shared" si="9"/>
        <v>1</v>
      </c>
      <c r="C83" s="22">
        <f t="shared" si="10"/>
        <v>1</v>
      </c>
      <c r="D83" s="22">
        <f t="shared" si="11"/>
        <v>0.9859507762230285</v>
      </c>
      <c r="E83" s="22">
        <f t="shared" si="12"/>
        <v>0.9502727107833217</v>
      </c>
      <c r="F83" s="22">
        <f t="shared" si="13"/>
        <v>0.7423637901926016</v>
      </c>
      <c r="G83" s="22">
        <f t="shared" si="14"/>
        <v>0.6012223599044465</v>
      </c>
      <c r="H83" s="22">
        <f t="shared" si="15"/>
        <v>0.30183454860935305</v>
      </c>
      <c r="I83">
        <v>1857</v>
      </c>
      <c r="J83">
        <v>95</v>
      </c>
      <c r="K83">
        <v>62086.54</v>
      </c>
      <c r="L83">
        <v>1857</v>
      </c>
      <c r="M83">
        <v>95</v>
      </c>
      <c r="N83">
        <v>20652</v>
      </c>
    </row>
    <row r="84" spans="1:14" ht="15">
      <c r="A84" s="23"/>
      <c r="C84" s="23"/>
      <c r="I84">
        <v>1857</v>
      </c>
      <c r="J84">
        <v>99</v>
      </c>
      <c r="K84">
        <v>271801</v>
      </c>
      <c r="L84">
        <v>1857</v>
      </c>
      <c r="M84">
        <v>99</v>
      </c>
      <c r="N84">
        <v>194201</v>
      </c>
    </row>
    <row r="85" spans="1:14" ht="15.75">
      <c r="A85" s="27" t="s">
        <v>142</v>
      </c>
      <c r="B85" s="26" t="s">
        <v>133</v>
      </c>
      <c r="C85" s="26" t="s">
        <v>134</v>
      </c>
      <c r="D85" s="26" t="s">
        <v>135</v>
      </c>
      <c r="E85" s="26" t="s">
        <v>136</v>
      </c>
      <c r="F85" s="26" t="s">
        <v>137</v>
      </c>
      <c r="G85" s="26" t="s">
        <v>138</v>
      </c>
      <c r="H85" s="26" t="s">
        <v>139</v>
      </c>
      <c r="I85">
        <v>1857</v>
      </c>
      <c r="J85">
        <v>99.5</v>
      </c>
      <c r="K85">
        <v>656001.3</v>
      </c>
      <c r="L85">
        <v>1857</v>
      </c>
      <c r="M85">
        <v>99.5</v>
      </c>
      <c r="N85">
        <v>391078</v>
      </c>
    </row>
    <row r="86" spans="1:14" ht="18">
      <c r="A86" s="10">
        <v>1807</v>
      </c>
      <c r="B86" s="24">
        <f>N10</f>
        <v>0</v>
      </c>
      <c r="C86" s="24">
        <f>N11</f>
        <v>0</v>
      </c>
      <c r="D86" s="24">
        <f>N12</f>
        <v>2427</v>
      </c>
      <c r="E86" s="24">
        <f>N13</f>
        <v>10984</v>
      </c>
      <c r="F86" s="24">
        <f>N14</f>
        <v>87914</v>
      </c>
      <c r="G86" s="24">
        <f>N15</f>
        <v>157710</v>
      </c>
      <c r="H86" s="24">
        <f>N16</f>
        <v>434833</v>
      </c>
      <c r="I86">
        <v>1857</v>
      </c>
      <c r="J86">
        <v>99.9</v>
      </c>
      <c r="K86">
        <v>1826425</v>
      </c>
      <c r="L86">
        <v>1857</v>
      </c>
      <c r="M86">
        <v>99.9</v>
      </c>
      <c r="N86">
        <v>1075053</v>
      </c>
    </row>
    <row r="87" spans="1:14" ht="18">
      <c r="A87" s="10">
        <v>1812</v>
      </c>
      <c r="B87" s="24">
        <f>N17</f>
        <v>0</v>
      </c>
      <c r="C87" s="24">
        <f>N18</f>
        <v>0</v>
      </c>
      <c r="D87" s="24">
        <f>N19</f>
        <v>2627</v>
      </c>
      <c r="E87" s="24">
        <f>N20</f>
        <v>11795</v>
      </c>
      <c r="F87" s="24">
        <f>N21</f>
        <v>87000</v>
      </c>
      <c r="G87" s="24">
        <f>N22</f>
        <v>155861</v>
      </c>
      <c r="H87" s="24">
        <f>N23</f>
        <v>436998</v>
      </c>
      <c r="I87">
        <v>1862</v>
      </c>
      <c r="J87">
        <v>0</v>
      </c>
      <c r="K87">
        <v>0</v>
      </c>
      <c r="L87">
        <v>1862</v>
      </c>
      <c r="M87">
        <v>0</v>
      </c>
      <c r="N87">
        <v>0</v>
      </c>
    </row>
    <row r="88" spans="1:14" ht="18">
      <c r="A88" s="10">
        <v>1817</v>
      </c>
      <c r="B88" s="24">
        <f>N24</f>
        <v>0</v>
      </c>
      <c r="C88" s="24">
        <f>N25</f>
        <v>0</v>
      </c>
      <c r="D88" s="24">
        <f>N26</f>
        <v>2000</v>
      </c>
      <c r="E88" s="24">
        <f>N27</f>
        <v>12093</v>
      </c>
      <c r="F88" s="24">
        <f>N28</f>
        <v>96617</v>
      </c>
      <c r="G88" s="24">
        <f>N29</f>
        <v>163628</v>
      </c>
      <c r="H88" s="24">
        <f>N30</f>
        <v>491130</v>
      </c>
      <c r="I88">
        <v>1862</v>
      </c>
      <c r="J88">
        <v>50</v>
      </c>
      <c r="K88">
        <v>474.7089</v>
      </c>
      <c r="L88">
        <v>1862</v>
      </c>
      <c r="M88">
        <v>50</v>
      </c>
      <c r="N88">
        <v>0</v>
      </c>
    </row>
    <row r="89" spans="1:14" ht="18">
      <c r="A89" s="10">
        <v>1822</v>
      </c>
      <c r="B89" s="24">
        <f>N31</f>
        <v>0</v>
      </c>
      <c r="C89" s="24">
        <f>N32</f>
        <v>0</v>
      </c>
      <c r="D89" s="24">
        <f>N33</f>
        <v>3780</v>
      </c>
      <c r="E89" s="24">
        <f>N34</f>
        <v>19868</v>
      </c>
      <c r="F89" s="24">
        <f>N35</f>
        <v>123734</v>
      </c>
      <c r="G89" s="24">
        <f>N36</f>
        <v>211160</v>
      </c>
      <c r="H89" s="24">
        <f>N37</f>
        <v>549223</v>
      </c>
      <c r="I89">
        <v>1862</v>
      </c>
      <c r="J89">
        <v>90</v>
      </c>
      <c r="K89">
        <v>12221.29</v>
      </c>
      <c r="L89">
        <v>1862</v>
      </c>
      <c r="M89">
        <v>90</v>
      </c>
      <c r="N89">
        <v>5309</v>
      </c>
    </row>
    <row r="90" spans="1:14" ht="18">
      <c r="A90" s="10">
        <v>1827</v>
      </c>
      <c r="B90" s="24">
        <f>N38</f>
        <v>0</v>
      </c>
      <c r="C90" s="24">
        <f>N39</f>
        <v>0</v>
      </c>
      <c r="D90" s="24">
        <f>N40</f>
        <v>3227</v>
      </c>
      <c r="E90" s="24">
        <f>N41</f>
        <v>17979</v>
      </c>
      <c r="F90" s="24">
        <f>N42</f>
        <v>138243</v>
      </c>
      <c r="G90" s="24">
        <f>N43</f>
        <v>227920</v>
      </c>
      <c r="H90" s="24">
        <f>N44</f>
        <v>519002</v>
      </c>
      <c r="I90">
        <v>1862</v>
      </c>
      <c r="J90">
        <v>95</v>
      </c>
      <c r="K90">
        <v>71118.55</v>
      </c>
      <c r="L90">
        <v>1862</v>
      </c>
      <c r="M90">
        <v>95</v>
      </c>
      <c r="N90">
        <v>24204</v>
      </c>
    </row>
    <row r="91" spans="1:14" ht="18">
      <c r="A91" s="10">
        <v>1832</v>
      </c>
      <c r="B91" s="24">
        <f>N45</f>
        <v>0</v>
      </c>
      <c r="C91" s="24">
        <f>N46</f>
        <v>0</v>
      </c>
      <c r="D91" s="24">
        <f>N47</f>
        <v>1522</v>
      </c>
      <c r="E91" s="24">
        <f>N48</f>
        <v>12200</v>
      </c>
      <c r="F91" s="24">
        <f>N49</f>
        <v>132525</v>
      </c>
      <c r="G91" s="24">
        <f>N50</f>
        <v>210929</v>
      </c>
      <c r="H91" s="24">
        <f>N51</f>
        <v>536573</v>
      </c>
      <c r="I91">
        <v>1862</v>
      </c>
      <c r="J91">
        <v>99</v>
      </c>
      <c r="K91">
        <v>279445.4</v>
      </c>
      <c r="L91">
        <v>1862</v>
      </c>
      <c r="M91">
        <v>99</v>
      </c>
      <c r="N91">
        <v>204962</v>
      </c>
    </row>
    <row r="92" spans="1:14" ht="18">
      <c r="A92" s="10">
        <v>1837</v>
      </c>
      <c r="B92" s="24">
        <f>N52</f>
        <v>0</v>
      </c>
      <c r="C92" s="24">
        <f>N53</f>
        <v>0</v>
      </c>
      <c r="D92" s="24">
        <f>N54</f>
        <v>2631</v>
      </c>
      <c r="E92" s="24">
        <f>N55</f>
        <v>14995</v>
      </c>
      <c r="F92" s="24">
        <f>N56</f>
        <v>155902</v>
      </c>
      <c r="G92" s="24">
        <f>N57</f>
        <v>265940</v>
      </c>
      <c r="H92" s="24">
        <f>N58</f>
        <v>698565</v>
      </c>
      <c r="I92">
        <v>1862</v>
      </c>
      <c r="J92">
        <v>99.5</v>
      </c>
      <c r="K92">
        <v>553310.5</v>
      </c>
      <c r="L92">
        <v>1862</v>
      </c>
      <c r="M92">
        <v>99.5</v>
      </c>
      <c r="N92">
        <v>365269</v>
      </c>
    </row>
    <row r="93" spans="1:14" ht="18">
      <c r="A93" s="10">
        <v>1842</v>
      </c>
      <c r="B93" s="24">
        <f>N59</f>
        <v>0</v>
      </c>
      <c r="C93" s="24">
        <f>N60</f>
        <v>0</v>
      </c>
      <c r="D93" s="24">
        <f>N61</f>
        <v>2729</v>
      </c>
      <c r="E93" s="24">
        <f>N62</f>
        <v>15433</v>
      </c>
      <c r="F93" s="24">
        <f>N63</f>
        <v>158850</v>
      </c>
      <c r="G93" s="24">
        <f>N64</f>
        <v>310669</v>
      </c>
      <c r="H93" s="24">
        <f>N65</f>
        <v>831595</v>
      </c>
      <c r="I93">
        <v>1862</v>
      </c>
      <c r="J93">
        <v>99.9</v>
      </c>
      <c r="K93">
        <v>2009440</v>
      </c>
      <c r="L93">
        <v>1862</v>
      </c>
      <c r="M93">
        <v>99.9</v>
      </c>
      <c r="N93">
        <v>936138</v>
      </c>
    </row>
    <row r="94" spans="1:14" ht="18">
      <c r="A94" s="10">
        <v>1847</v>
      </c>
      <c r="B94" s="24">
        <f>N66</f>
        <v>0</v>
      </c>
      <c r="C94" s="24">
        <f>N67</f>
        <v>0</v>
      </c>
      <c r="D94" s="24">
        <f>N68</f>
        <v>2473</v>
      </c>
      <c r="E94" s="24">
        <f>N69</f>
        <v>15363</v>
      </c>
      <c r="F94" s="24">
        <f>N70</f>
        <v>161032</v>
      </c>
      <c r="G94" s="24">
        <f>N71</f>
        <v>325190</v>
      </c>
      <c r="H94" s="24">
        <f>N72</f>
        <v>643359</v>
      </c>
      <c r="I94">
        <v>1867</v>
      </c>
      <c r="J94">
        <v>0</v>
      </c>
      <c r="K94">
        <v>0</v>
      </c>
      <c r="L94">
        <v>1867</v>
      </c>
      <c r="M94">
        <v>0</v>
      </c>
      <c r="N94">
        <v>0</v>
      </c>
    </row>
    <row r="95" spans="1:14" ht="18">
      <c r="A95" s="10">
        <v>1852</v>
      </c>
      <c r="B95" s="24">
        <f>N73</f>
        <v>0</v>
      </c>
      <c r="C95" s="24">
        <f>N74</f>
        <v>0</v>
      </c>
      <c r="D95" s="24">
        <f>N75</f>
        <v>4348</v>
      </c>
      <c r="E95" s="24">
        <f>N76</f>
        <v>19887</v>
      </c>
      <c r="F95" s="24">
        <f>N77</f>
        <v>196200</v>
      </c>
      <c r="G95" s="24">
        <f>N78</f>
        <v>317304</v>
      </c>
      <c r="H95" s="24">
        <f>N79</f>
        <v>816558</v>
      </c>
      <c r="I95">
        <v>1867</v>
      </c>
      <c r="J95">
        <v>50</v>
      </c>
      <c r="K95">
        <v>424.0385</v>
      </c>
      <c r="L95">
        <v>1867</v>
      </c>
      <c r="M95">
        <v>50</v>
      </c>
      <c r="N95">
        <v>0</v>
      </c>
    </row>
    <row r="96" spans="1:14" ht="18">
      <c r="A96" s="10">
        <v>1857</v>
      </c>
      <c r="B96" s="24">
        <f>N80</f>
        <v>0</v>
      </c>
      <c r="C96" s="24">
        <f>N81</f>
        <v>0</v>
      </c>
      <c r="D96" s="24">
        <f>N82</f>
        <v>4752</v>
      </c>
      <c r="E96" s="24">
        <f>N83</f>
        <v>20652</v>
      </c>
      <c r="F96" s="24">
        <f>N84</f>
        <v>194201</v>
      </c>
      <c r="G96" s="24">
        <f>N85</f>
        <v>391078</v>
      </c>
      <c r="H96" s="24">
        <f>N86</f>
        <v>1075053</v>
      </c>
      <c r="I96">
        <v>1867</v>
      </c>
      <c r="J96">
        <v>90</v>
      </c>
      <c r="K96">
        <v>10409.54</v>
      </c>
      <c r="L96">
        <v>1867</v>
      </c>
      <c r="M96">
        <v>90</v>
      </c>
      <c r="N96">
        <v>4653</v>
      </c>
    </row>
    <row r="97" spans="1:14" ht="18">
      <c r="A97" s="10">
        <v>1862</v>
      </c>
      <c r="B97" s="24">
        <f>N87</f>
        <v>0</v>
      </c>
      <c r="C97" s="24">
        <f>N88</f>
        <v>0</v>
      </c>
      <c r="D97" s="24">
        <f>N89</f>
        <v>5309</v>
      </c>
      <c r="E97" s="24">
        <f>N90</f>
        <v>24204</v>
      </c>
      <c r="F97" s="24">
        <f>N91</f>
        <v>204962</v>
      </c>
      <c r="G97" s="24">
        <f>N92</f>
        <v>365269</v>
      </c>
      <c r="H97" s="24">
        <f>N93</f>
        <v>936138</v>
      </c>
      <c r="I97">
        <v>1867</v>
      </c>
      <c r="J97">
        <v>95</v>
      </c>
      <c r="K97">
        <v>67513.86</v>
      </c>
      <c r="L97">
        <v>1867</v>
      </c>
      <c r="M97">
        <v>95</v>
      </c>
      <c r="N97">
        <v>20729</v>
      </c>
    </row>
    <row r="98" spans="1:14" ht="18">
      <c r="A98" s="10">
        <v>1867</v>
      </c>
      <c r="B98" s="24">
        <f>N94</f>
        <v>0</v>
      </c>
      <c r="C98" s="24">
        <f>N95</f>
        <v>0</v>
      </c>
      <c r="D98" s="24">
        <f>N96</f>
        <v>4653</v>
      </c>
      <c r="E98" s="24">
        <f>N97</f>
        <v>20729</v>
      </c>
      <c r="F98" s="24">
        <f>N98</f>
        <v>206590</v>
      </c>
      <c r="G98" s="24">
        <f>N99</f>
        <v>425819</v>
      </c>
      <c r="H98" s="24">
        <f>N100</f>
        <v>1127594</v>
      </c>
      <c r="I98">
        <v>1867</v>
      </c>
      <c r="J98">
        <v>99</v>
      </c>
      <c r="K98">
        <v>280865.8</v>
      </c>
      <c r="L98">
        <v>1867</v>
      </c>
      <c r="M98">
        <v>99</v>
      </c>
      <c r="N98">
        <v>206590</v>
      </c>
    </row>
    <row r="99" spans="1:14" ht="18">
      <c r="A99" s="10">
        <v>1877</v>
      </c>
      <c r="B99" s="24">
        <f>N101</f>
        <v>0</v>
      </c>
      <c r="C99" s="24">
        <f>N102</f>
        <v>0</v>
      </c>
      <c r="D99" s="24">
        <f>N103</f>
        <v>6800</v>
      </c>
      <c r="E99" s="24">
        <f>N104</f>
        <v>29441</v>
      </c>
      <c r="F99" s="24">
        <f>N105</f>
        <v>293161</v>
      </c>
      <c r="G99" s="24">
        <f>N106</f>
        <v>582990</v>
      </c>
      <c r="H99" s="24">
        <f>N107</f>
        <v>1931075</v>
      </c>
      <c r="I99">
        <v>1867</v>
      </c>
      <c r="J99">
        <v>99.5</v>
      </c>
      <c r="K99">
        <v>647035.6</v>
      </c>
      <c r="L99">
        <v>1867</v>
      </c>
      <c r="M99">
        <v>99.5</v>
      </c>
      <c r="N99">
        <v>425819</v>
      </c>
    </row>
    <row r="100" spans="1:14" ht="18">
      <c r="A100" s="10">
        <v>1887</v>
      </c>
      <c r="B100" s="24">
        <f>N108</f>
        <v>0</v>
      </c>
      <c r="C100" s="24">
        <f>N109</f>
        <v>0</v>
      </c>
      <c r="D100" s="24">
        <f>N110</f>
        <v>7820</v>
      </c>
      <c r="E100" s="24">
        <f>N111</f>
        <v>34102</v>
      </c>
      <c r="F100" s="24">
        <f>N112</f>
        <v>325630</v>
      </c>
      <c r="G100" s="24">
        <f>N113</f>
        <v>657745</v>
      </c>
      <c r="H100" s="24">
        <f>N114</f>
        <v>1842550</v>
      </c>
      <c r="I100">
        <v>1867</v>
      </c>
      <c r="J100">
        <v>99.9</v>
      </c>
      <c r="K100">
        <v>1946324</v>
      </c>
      <c r="L100">
        <v>1867</v>
      </c>
      <c r="M100">
        <v>99.9</v>
      </c>
      <c r="N100">
        <v>1127594</v>
      </c>
    </row>
    <row r="101" spans="1:14" ht="18">
      <c r="A101" s="10">
        <v>1902</v>
      </c>
      <c r="B101" s="24">
        <f>N115</f>
        <v>0</v>
      </c>
      <c r="C101" s="24">
        <f>N116</f>
        <v>0</v>
      </c>
      <c r="D101" s="24">
        <f>N117</f>
        <v>5717</v>
      </c>
      <c r="E101" s="24">
        <f>N118</f>
        <v>29498</v>
      </c>
      <c r="F101" s="24">
        <f>N119</f>
        <v>353162</v>
      </c>
      <c r="G101" s="24">
        <f>N120</f>
        <v>682835</v>
      </c>
      <c r="H101" s="24">
        <f>N121</f>
        <v>2427840</v>
      </c>
      <c r="I101">
        <v>1877</v>
      </c>
      <c r="J101">
        <v>0</v>
      </c>
      <c r="K101">
        <v>0</v>
      </c>
      <c r="L101">
        <v>1877</v>
      </c>
      <c r="M101">
        <v>0</v>
      </c>
      <c r="N101">
        <v>0</v>
      </c>
    </row>
    <row r="102" spans="1:14" ht="18">
      <c r="A102" s="10">
        <v>1912</v>
      </c>
      <c r="B102" s="24">
        <f>N122</f>
        <v>0</v>
      </c>
      <c r="C102" s="24">
        <f>N123</f>
        <v>0</v>
      </c>
      <c r="D102" s="24">
        <f>N124</f>
        <v>5146</v>
      </c>
      <c r="E102" s="24">
        <f>N125</f>
        <v>22269</v>
      </c>
      <c r="F102" s="24">
        <f>N126</f>
        <v>298021</v>
      </c>
      <c r="G102" s="24">
        <f>N127</f>
        <v>651223</v>
      </c>
      <c r="H102" s="24">
        <f>N128</f>
        <v>2146764</v>
      </c>
      <c r="I102">
        <v>1877</v>
      </c>
      <c r="J102">
        <v>50</v>
      </c>
      <c r="K102">
        <v>636.6648</v>
      </c>
      <c r="L102">
        <v>1877</v>
      </c>
      <c r="M102">
        <v>50</v>
      </c>
      <c r="N102">
        <v>0</v>
      </c>
    </row>
    <row r="103" spans="1:14" ht="15">
      <c r="A103" s="23"/>
      <c r="C103" s="23"/>
      <c r="I103">
        <v>1877</v>
      </c>
      <c r="J103">
        <v>90</v>
      </c>
      <c r="K103">
        <v>15169.66</v>
      </c>
      <c r="L103">
        <v>1877</v>
      </c>
      <c r="M103">
        <v>90</v>
      </c>
      <c r="N103">
        <v>6800</v>
      </c>
    </row>
    <row r="104" spans="9:14" ht="15">
      <c r="I104">
        <v>1877</v>
      </c>
      <c r="J104">
        <v>95</v>
      </c>
      <c r="K104">
        <v>91499.51</v>
      </c>
      <c r="L104">
        <v>1877</v>
      </c>
      <c r="M104">
        <v>95</v>
      </c>
      <c r="N104">
        <v>29441</v>
      </c>
    </row>
    <row r="105" spans="9:14" ht="15">
      <c r="I105">
        <v>1877</v>
      </c>
      <c r="J105">
        <v>99</v>
      </c>
      <c r="K105">
        <v>403139.9</v>
      </c>
      <c r="L105">
        <v>1877</v>
      </c>
      <c r="M105">
        <v>99</v>
      </c>
      <c r="N105">
        <v>293161</v>
      </c>
    </row>
    <row r="106" spans="1:14" ht="15.75">
      <c r="A106" s="27" t="s">
        <v>140</v>
      </c>
      <c r="B106" s="26" t="s">
        <v>133</v>
      </c>
      <c r="C106" s="26" t="s">
        <v>134</v>
      </c>
      <c r="D106" s="26" t="s">
        <v>135</v>
      </c>
      <c r="E106" s="26" t="s">
        <v>136</v>
      </c>
      <c r="F106" s="26" t="s">
        <v>137</v>
      </c>
      <c r="G106" s="26" t="s">
        <v>138</v>
      </c>
      <c r="H106" s="26" t="s">
        <v>139</v>
      </c>
      <c r="I106">
        <v>1877</v>
      </c>
      <c r="J106">
        <v>99.5</v>
      </c>
      <c r="K106">
        <v>971846.1</v>
      </c>
      <c r="L106">
        <v>1877</v>
      </c>
      <c r="M106">
        <v>99.5</v>
      </c>
      <c r="N106">
        <v>582990</v>
      </c>
    </row>
    <row r="107" spans="1:14" ht="18">
      <c r="A107" s="10">
        <v>1807</v>
      </c>
      <c r="B107" s="24">
        <f aca="true" t="shared" si="16" ref="B107:H116">100*B86/$E86</f>
        <v>0</v>
      </c>
      <c r="C107" s="24">
        <f t="shared" si="16"/>
        <v>0</v>
      </c>
      <c r="D107" s="24">
        <f t="shared" si="16"/>
        <v>22.09577567370721</v>
      </c>
      <c r="E107" s="24">
        <f t="shared" si="16"/>
        <v>100</v>
      </c>
      <c r="F107" s="24">
        <f t="shared" si="16"/>
        <v>800.3823743627094</v>
      </c>
      <c r="G107" s="24">
        <f t="shared" si="16"/>
        <v>1435.81573197378</v>
      </c>
      <c r="H107" s="24">
        <f t="shared" si="16"/>
        <v>3958.785506190823</v>
      </c>
      <c r="I107">
        <v>1877</v>
      </c>
      <c r="J107">
        <v>99.9</v>
      </c>
      <c r="K107">
        <v>3636411</v>
      </c>
      <c r="L107">
        <v>1877</v>
      </c>
      <c r="M107">
        <v>99.9</v>
      </c>
      <c r="N107">
        <v>1931075</v>
      </c>
    </row>
    <row r="108" spans="1:14" ht="18">
      <c r="A108" s="10">
        <v>1812</v>
      </c>
      <c r="B108" s="24">
        <f t="shared" si="16"/>
        <v>0</v>
      </c>
      <c r="C108" s="24">
        <f t="shared" si="16"/>
        <v>0</v>
      </c>
      <c r="D108" s="24">
        <f t="shared" si="16"/>
        <v>22.272149215769392</v>
      </c>
      <c r="E108" s="24">
        <f t="shared" si="16"/>
        <v>100</v>
      </c>
      <c r="F108" s="24">
        <f t="shared" si="16"/>
        <v>737.6006782534972</v>
      </c>
      <c r="G108" s="24">
        <f t="shared" si="16"/>
        <v>1321.415854175498</v>
      </c>
      <c r="H108" s="24">
        <f t="shared" si="16"/>
        <v>3704.94277236117</v>
      </c>
      <c r="I108">
        <v>1887</v>
      </c>
      <c r="J108">
        <v>0</v>
      </c>
      <c r="K108">
        <v>0</v>
      </c>
      <c r="L108">
        <v>1887</v>
      </c>
      <c r="M108">
        <v>0</v>
      </c>
      <c r="N108">
        <v>0</v>
      </c>
    </row>
    <row r="109" spans="1:14" ht="18">
      <c r="A109" s="10">
        <v>1817</v>
      </c>
      <c r="B109" s="24">
        <f t="shared" si="16"/>
        <v>0</v>
      </c>
      <c r="C109" s="24">
        <f t="shared" si="16"/>
        <v>0</v>
      </c>
      <c r="D109" s="24">
        <f t="shared" si="16"/>
        <v>16.53849334325643</v>
      </c>
      <c r="E109" s="24">
        <f t="shared" si="16"/>
        <v>100</v>
      </c>
      <c r="F109" s="24">
        <f t="shared" si="16"/>
        <v>798.9498056727032</v>
      </c>
      <c r="G109" s="24">
        <f t="shared" si="16"/>
        <v>1353.0802943851816</v>
      </c>
      <c r="H109" s="24">
        <f t="shared" si="16"/>
        <v>4061.2751178367653</v>
      </c>
      <c r="I109">
        <v>1887</v>
      </c>
      <c r="J109">
        <v>50</v>
      </c>
      <c r="K109">
        <v>693.7312</v>
      </c>
      <c r="L109">
        <v>1887</v>
      </c>
      <c r="M109">
        <v>50</v>
      </c>
      <c r="N109">
        <v>0</v>
      </c>
    </row>
    <row r="110" spans="1:14" ht="18">
      <c r="A110" s="10">
        <v>1822</v>
      </c>
      <c r="B110" s="24">
        <f t="shared" si="16"/>
        <v>0</v>
      </c>
      <c r="C110" s="24">
        <f t="shared" si="16"/>
        <v>0</v>
      </c>
      <c r="D110" s="24">
        <f t="shared" si="16"/>
        <v>19.025568753774916</v>
      </c>
      <c r="E110" s="24">
        <f t="shared" si="16"/>
        <v>100</v>
      </c>
      <c r="F110" s="24">
        <f t="shared" si="16"/>
        <v>622.7803503120596</v>
      </c>
      <c r="G110" s="24">
        <f t="shared" si="16"/>
        <v>1062.8145762029394</v>
      </c>
      <c r="H110" s="24">
        <f t="shared" si="16"/>
        <v>2764.3597745117777</v>
      </c>
      <c r="I110">
        <v>1887</v>
      </c>
      <c r="J110">
        <v>90</v>
      </c>
      <c r="K110">
        <v>17331.12</v>
      </c>
      <c r="L110">
        <v>1887</v>
      </c>
      <c r="M110">
        <v>90</v>
      </c>
      <c r="N110">
        <v>7820</v>
      </c>
    </row>
    <row r="111" spans="1:14" ht="18">
      <c r="A111" s="10">
        <v>1827</v>
      </c>
      <c r="B111" s="24">
        <f t="shared" si="16"/>
        <v>0</v>
      </c>
      <c r="C111" s="24">
        <f t="shared" si="16"/>
        <v>0</v>
      </c>
      <c r="D111" s="24">
        <f t="shared" si="16"/>
        <v>17.94871794871795</v>
      </c>
      <c r="E111" s="24">
        <f t="shared" si="16"/>
        <v>100</v>
      </c>
      <c r="F111" s="24">
        <f t="shared" si="16"/>
        <v>768.9137326881362</v>
      </c>
      <c r="G111" s="24">
        <f t="shared" si="16"/>
        <v>1267.7012069636799</v>
      </c>
      <c r="H111" s="24">
        <f t="shared" si="16"/>
        <v>2886.712275432449</v>
      </c>
      <c r="I111">
        <v>1887</v>
      </c>
      <c r="J111">
        <v>95</v>
      </c>
      <c r="K111">
        <v>111988.6</v>
      </c>
      <c r="L111">
        <v>1887</v>
      </c>
      <c r="M111">
        <v>95</v>
      </c>
      <c r="N111">
        <v>34102</v>
      </c>
    </row>
    <row r="112" spans="1:14" ht="18">
      <c r="A112" s="10">
        <v>1832</v>
      </c>
      <c r="B112" s="24">
        <f t="shared" si="16"/>
        <v>0</v>
      </c>
      <c r="C112" s="24">
        <f t="shared" si="16"/>
        <v>0</v>
      </c>
      <c r="D112" s="24">
        <f t="shared" si="16"/>
        <v>12.475409836065573</v>
      </c>
      <c r="E112" s="24">
        <f t="shared" si="16"/>
        <v>100</v>
      </c>
      <c r="F112" s="24">
        <f t="shared" si="16"/>
        <v>1086.2704918032787</v>
      </c>
      <c r="G112" s="24">
        <f t="shared" si="16"/>
        <v>1728.9262295081967</v>
      </c>
      <c r="H112" s="24">
        <f t="shared" si="16"/>
        <v>4398.139344262295</v>
      </c>
      <c r="I112">
        <v>1887</v>
      </c>
      <c r="J112">
        <v>99</v>
      </c>
      <c r="K112">
        <v>451219.7</v>
      </c>
      <c r="L112">
        <v>1887</v>
      </c>
      <c r="M112">
        <v>99</v>
      </c>
      <c r="N112">
        <v>325630</v>
      </c>
    </row>
    <row r="113" spans="1:14" ht="18">
      <c r="A113" s="10">
        <v>1837</v>
      </c>
      <c r="B113" s="24">
        <f t="shared" si="16"/>
        <v>0</v>
      </c>
      <c r="C113" s="24">
        <f t="shared" si="16"/>
        <v>0</v>
      </c>
      <c r="D113" s="24">
        <f t="shared" si="16"/>
        <v>17.5458486162054</v>
      </c>
      <c r="E113" s="24">
        <f t="shared" si="16"/>
        <v>100</v>
      </c>
      <c r="F113" s="24">
        <f t="shared" si="16"/>
        <v>1039.6932310770258</v>
      </c>
      <c r="G113" s="24">
        <f t="shared" si="16"/>
        <v>1773.5245081693897</v>
      </c>
      <c r="H113" s="24">
        <f t="shared" si="16"/>
        <v>4658.652884294765</v>
      </c>
      <c r="I113">
        <v>1887</v>
      </c>
      <c r="J113">
        <v>99.5</v>
      </c>
      <c r="K113">
        <v>1038100</v>
      </c>
      <c r="L113">
        <v>1887</v>
      </c>
      <c r="M113">
        <v>99.5</v>
      </c>
      <c r="N113">
        <v>657745</v>
      </c>
    </row>
    <row r="114" spans="1:14" ht="18">
      <c r="A114" s="10">
        <v>1842</v>
      </c>
      <c r="B114" s="24">
        <f t="shared" si="16"/>
        <v>0</v>
      </c>
      <c r="C114" s="24">
        <f t="shared" si="16"/>
        <v>0</v>
      </c>
      <c r="D114" s="24">
        <f t="shared" si="16"/>
        <v>17.682887319380548</v>
      </c>
      <c r="E114" s="24">
        <f t="shared" si="16"/>
        <v>100</v>
      </c>
      <c r="F114" s="24">
        <f t="shared" si="16"/>
        <v>1029.2878895872482</v>
      </c>
      <c r="G114" s="24">
        <f t="shared" si="16"/>
        <v>2013.0175597745092</v>
      </c>
      <c r="H114" s="24">
        <f t="shared" si="16"/>
        <v>5388.4209162184925</v>
      </c>
      <c r="I114">
        <v>1887</v>
      </c>
      <c r="J114">
        <v>99.9</v>
      </c>
      <c r="K114">
        <v>3432582</v>
      </c>
      <c r="L114">
        <v>1887</v>
      </c>
      <c r="M114">
        <v>99.9</v>
      </c>
      <c r="N114">
        <v>1842550</v>
      </c>
    </row>
    <row r="115" spans="1:14" ht="18">
      <c r="A115" s="10">
        <v>1847</v>
      </c>
      <c r="B115" s="24">
        <f t="shared" si="16"/>
        <v>0</v>
      </c>
      <c r="C115" s="24">
        <f t="shared" si="16"/>
        <v>0</v>
      </c>
      <c r="D115" s="24">
        <f t="shared" si="16"/>
        <v>16.097116448610297</v>
      </c>
      <c r="E115" s="24">
        <f t="shared" si="16"/>
        <v>100</v>
      </c>
      <c r="F115" s="24">
        <f t="shared" si="16"/>
        <v>1048.1806938748941</v>
      </c>
      <c r="G115" s="24">
        <f t="shared" si="16"/>
        <v>2116.7089761114366</v>
      </c>
      <c r="H115" s="24">
        <f t="shared" si="16"/>
        <v>4187.71724272603</v>
      </c>
      <c r="I115">
        <v>1902</v>
      </c>
      <c r="J115">
        <v>0</v>
      </c>
      <c r="K115">
        <v>0</v>
      </c>
      <c r="L115">
        <v>1902</v>
      </c>
      <c r="M115">
        <v>0</v>
      </c>
      <c r="N115">
        <v>0</v>
      </c>
    </row>
    <row r="116" spans="1:14" ht="18">
      <c r="A116" s="10">
        <v>1852</v>
      </c>
      <c r="B116" s="24">
        <f t="shared" si="16"/>
        <v>0</v>
      </c>
      <c r="C116" s="24">
        <f t="shared" si="16"/>
        <v>0</v>
      </c>
      <c r="D116" s="24">
        <f t="shared" si="16"/>
        <v>21.86352893850254</v>
      </c>
      <c r="E116" s="24">
        <f t="shared" si="16"/>
        <v>100</v>
      </c>
      <c r="F116" s="24">
        <f t="shared" si="16"/>
        <v>986.5741439131091</v>
      </c>
      <c r="G116" s="24">
        <f t="shared" si="16"/>
        <v>1595.534771458742</v>
      </c>
      <c r="H116" s="24">
        <f t="shared" si="16"/>
        <v>4105.988836928647</v>
      </c>
      <c r="I116">
        <v>1902</v>
      </c>
      <c r="J116">
        <v>50</v>
      </c>
      <c r="K116">
        <v>531.5244</v>
      </c>
      <c r="L116">
        <v>1902</v>
      </c>
      <c r="M116">
        <v>50</v>
      </c>
      <c r="N116">
        <v>0</v>
      </c>
    </row>
    <row r="117" spans="1:14" ht="18">
      <c r="A117" s="10">
        <v>1857</v>
      </c>
      <c r="B117" s="24">
        <f aca="true" t="shared" si="17" ref="B117:H126">100*B96/$E96</f>
        <v>0</v>
      </c>
      <c r="C117" s="24">
        <f t="shared" si="17"/>
        <v>0</v>
      </c>
      <c r="D117" s="24">
        <f t="shared" si="17"/>
        <v>23.009877977919814</v>
      </c>
      <c r="E117" s="24">
        <f t="shared" si="17"/>
        <v>100</v>
      </c>
      <c r="F117" s="24">
        <f t="shared" si="17"/>
        <v>940.3496029440248</v>
      </c>
      <c r="G117" s="24">
        <f t="shared" si="17"/>
        <v>1893.656788688747</v>
      </c>
      <c r="H117" s="24">
        <f t="shared" si="17"/>
        <v>5205.5636257989545</v>
      </c>
      <c r="I117">
        <v>1902</v>
      </c>
      <c r="J117">
        <v>90</v>
      </c>
      <c r="K117">
        <v>13695.53</v>
      </c>
      <c r="L117">
        <v>1902</v>
      </c>
      <c r="M117">
        <v>90</v>
      </c>
      <c r="N117">
        <v>5717</v>
      </c>
    </row>
    <row r="118" spans="1:14" ht="18">
      <c r="A118" s="10">
        <v>1862</v>
      </c>
      <c r="B118" s="24">
        <f t="shared" si="17"/>
        <v>0</v>
      </c>
      <c r="C118" s="24">
        <f t="shared" si="17"/>
        <v>0</v>
      </c>
      <c r="D118" s="24">
        <f t="shared" si="17"/>
        <v>21.934391009750456</v>
      </c>
      <c r="E118" s="24">
        <f t="shared" si="17"/>
        <v>100</v>
      </c>
      <c r="F118" s="24">
        <f t="shared" si="17"/>
        <v>846.810444554619</v>
      </c>
      <c r="G118" s="24">
        <f t="shared" si="17"/>
        <v>1509.1265906461742</v>
      </c>
      <c r="H118" s="24">
        <f t="shared" si="17"/>
        <v>3867.6995537927614</v>
      </c>
      <c r="I118">
        <v>1902</v>
      </c>
      <c r="J118">
        <v>95</v>
      </c>
      <c r="K118">
        <v>111483.3</v>
      </c>
      <c r="L118">
        <v>1902</v>
      </c>
      <c r="M118">
        <v>95</v>
      </c>
      <c r="N118">
        <v>29498</v>
      </c>
    </row>
    <row r="119" spans="1:14" ht="18">
      <c r="A119" s="10">
        <v>1867</v>
      </c>
      <c r="B119" s="24">
        <f t="shared" si="17"/>
        <v>0</v>
      </c>
      <c r="C119" s="24">
        <f t="shared" si="17"/>
        <v>0</v>
      </c>
      <c r="D119" s="24">
        <f t="shared" si="17"/>
        <v>22.446813642722756</v>
      </c>
      <c r="E119" s="24">
        <f t="shared" si="17"/>
        <v>100</v>
      </c>
      <c r="F119" s="24">
        <f t="shared" si="17"/>
        <v>996.6230884268416</v>
      </c>
      <c r="G119" s="24">
        <f t="shared" si="17"/>
        <v>2054.218727386753</v>
      </c>
      <c r="H119" s="24">
        <f t="shared" si="17"/>
        <v>5439.693183462781</v>
      </c>
      <c r="I119">
        <v>1902</v>
      </c>
      <c r="J119">
        <v>99</v>
      </c>
      <c r="K119">
        <v>492068.8</v>
      </c>
      <c r="L119">
        <v>1902</v>
      </c>
      <c r="M119">
        <v>99</v>
      </c>
      <c r="N119">
        <v>353162</v>
      </c>
    </row>
    <row r="120" spans="1:14" ht="18">
      <c r="A120" s="10">
        <v>1877</v>
      </c>
      <c r="B120" s="24">
        <f t="shared" si="17"/>
        <v>0</v>
      </c>
      <c r="C120" s="24">
        <f t="shared" si="17"/>
        <v>0</v>
      </c>
      <c r="D120" s="24">
        <f t="shared" si="17"/>
        <v>23.097041540708535</v>
      </c>
      <c r="E120" s="24">
        <f t="shared" si="17"/>
        <v>100</v>
      </c>
      <c r="F120" s="24">
        <f t="shared" si="17"/>
        <v>995.7576169287728</v>
      </c>
      <c r="G120" s="24">
        <f t="shared" si="17"/>
        <v>1980.1976835025985</v>
      </c>
      <c r="H120" s="24">
        <f t="shared" si="17"/>
        <v>6559.135219591726</v>
      </c>
      <c r="I120">
        <v>1902</v>
      </c>
      <c r="J120">
        <v>99.5</v>
      </c>
      <c r="K120">
        <v>1227206</v>
      </c>
      <c r="L120">
        <v>1902</v>
      </c>
      <c r="M120">
        <v>99.5</v>
      </c>
      <c r="N120">
        <v>682835</v>
      </c>
    </row>
    <row r="121" spans="1:14" ht="18">
      <c r="A121" s="10">
        <v>1887</v>
      </c>
      <c r="B121" s="24">
        <f t="shared" si="17"/>
        <v>0</v>
      </c>
      <c r="C121" s="24">
        <f t="shared" si="17"/>
        <v>0</v>
      </c>
      <c r="D121" s="24">
        <f t="shared" si="17"/>
        <v>22.93120638085743</v>
      </c>
      <c r="E121" s="24">
        <f t="shared" si="17"/>
        <v>100</v>
      </c>
      <c r="F121" s="24">
        <f t="shared" si="17"/>
        <v>954.8706820714327</v>
      </c>
      <c r="G121" s="24">
        <f t="shared" si="17"/>
        <v>1928.7578441147148</v>
      </c>
      <c r="H121" s="24">
        <f t="shared" si="17"/>
        <v>5403.055539264559</v>
      </c>
      <c r="I121">
        <v>1902</v>
      </c>
      <c r="J121">
        <v>99.9</v>
      </c>
      <c r="K121" s="75">
        <v>5984202</v>
      </c>
      <c r="L121">
        <v>1902</v>
      </c>
      <c r="M121">
        <v>99.9</v>
      </c>
      <c r="N121" s="75">
        <v>2427840</v>
      </c>
    </row>
    <row r="122" spans="1:14" ht="18">
      <c r="A122" s="10">
        <v>1902</v>
      </c>
      <c r="B122" s="24">
        <f t="shared" si="17"/>
        <v>0</v>
      </c>
      <c r="C122" s="24">
        <f t="shared" si="17"/>
        <v>0</v>
      </c>
      <c r="D122" s="24">
        <f t="shared" si="17"/>
        <v>19.38097498135467</v>
      </c>
      <c r="E122" s="24">
        <f t="shared" si="17"/>
        <v>100</v>
      </c>
      <c r="F122" s="24">
        <f t="shared" si="17"/>
        <v>1197.2404908807378</v>
      </c>
      <c r="G122" s="24">
        <f t="shared" si="17"/>
        <v>2314.8518543630075</v>
      </c>
      <c r="H122" s="24">
        <f t="shared" si="17"/>
        <v>8230.524103329039</v>
      </c>
      <c r="I122">
        <v>1912</v>
      </c>
      <c r="J122">
        <v>0</v>
      </c>
      <c r="K122">
        <v>0</v>
      </c>
      <c r="L122">
        <v>1912</v>
      </c>
      <c r="M122">
        <v>0</v>
      </c>
      <c r="N122">
        <v>0</v>
      </c>
    </row>
    <row r="123" spans="1:14" ht="18">
      <c r="A123" s="10">
        <v>1912</v>
      </c>
      <c r="B123" s="24">
        <f t="shared" si="17"/>
        <v>0</v>
      </c>
      <c r="C123" s="24">
        <f t="shared" si="17"/>
        <v>0</v>
      </c>
      <c r="D123" s="24">
        <f t="shared" si="17"/>
        <v>23.108356908707172</v>
      </c>
      <c r="E123" s="24">
        <f t="shared" si="17"/>
        <v>100</v>
      </c>
      <c r="F123" s="24">
        <f t="shared" si="17"/>
        <v>1338.2774260182316</v>
      </c>
      <c r="G123" s="24">
        <f t="shared" si="17"/>
        <v>2924.34774799048</v>
      </c>
      <c r="H123" s="24">
        <f t="shared" si="17"/>
        <v>9640.145493735687</v>
      </c>
      <c r="I123">
        <v>1912</v>
      </c>
      <c r="J123">
        <v>50</v>
      </c>
      <c r="K123">
        <v>548.7365</v>
      </c>
      <c r="L123">
        <v>1912</v>
      </c>
      <c r="M123">
        <v>50</v>
      </c>
      <c r="N123">
        <v>0</v>
      </c>
    </row>
    <row r="124" spans="1:14" ht="18">
      <c r="A124" s="10"/>
      <c r="B124" s="24"/>
      <c r="C124" s="24"/>
      <c r="D124" s="24"/>
      <c r="E124" s="24"/>
      <c r="F124" s="24"/>
      <c r="G124" s="24"/>
      <c r="H124" s="24"/>
      <c r="I124">
        <v>1912</v>
      </c>
      <c r="J124">
        <v>90</v>
      </c>
      <c r="K124">
        <v>11148.15</v>
      </c>
      <c r="L124">
        <v>1912</v>
      </c>
      <c r="M124">
        <v>90</v>
      </c>
      <c r="N124">
        <v>5146</v>
      </c>
    </row>
    <row r="125" spans="1:14" ht="15">
      <c r="A125" s="23"/>
      <c r="C125" s="23"/>
      <c r="I125">
        <v>1912</v>
      </c>
      <c r="J125">
        <v>95</v>
      </c>
      <c r="K125">
        <v>81205.35</v>
      </c>
      <c r="L125">
        <v>1912</v>
      </c>
      <c r="M125">
        <v>95</v>
      </c>
      <c r="N125">
        <v>22269</v>
      </c>
    </row>
    <row r="126" spans="1:14" ht="15">
      <c r="A126" s="23"/>
      <c r="C126" s="23"/>
      <c r="I126">
        <v>1912</v>
      </c>
      <c r="J126">
        <v>99</v>
      </c>
      <c r="K126">
        <v>441017.7</v>
      </c>
      <c r="L126">
        <v>1912</v>
      </c>
      <c r="M126">
        <v>99</v>
      </c>
      <c r="N126">
        <v>298021</v>
      </c>
    </row>
    <row r="127" spans="1:14" ht="15">
      <c r="A127" s="23"/>
      <c r="C127" s="23"/>
      <c r="I127">
        <v>1912</v>
      </c>
      <c r="J127">
        <v>99.5</v>
      </c>
      <c r="K127">
        <v>1169353</v>
      </c>
      <c r="L127">
        <v>1912</v>
      </c>
      <c r="M127">
        <v>99.5</v>
      </c>
      <c r="N127">
        <v>651223</v>
      </c>
    </row>
    <row r="128" spans="1:14" ht="15">
      <c r="A128" s="23"/>
      <c r="C128" s="23"/>
      <c r="I128">
        <v>1912</v>
      </c>
      <c r="J128">
        <v>99.9</v>
      </c>
      <c r="K128">
        <v>4715638</v>
      </c>
      <c r="L128">
        <v>1912</v>
      </c>
      <c r="M128">
        <v>99.9</v>
      </c>
      <c r="N128">
        <v>2146764</v>
      </c>
    </row>
    <row r="129" spans="1:3" ht="15">
      <c r="A129" s="23"/>
      <c r="C129" s="23"/>
    </row>
    <row r="130" spans="1:3" ht="15">
      <c r="A130" s="23"/>
      <c r="C130" s="23"/>
    </row>
    <row r="131" spans="1:3" ht="15">
      <c r="A131" s="23"/>
      <c r="C131" s="23"/>
    </row>
    <row r="132" spans="1:3" ht="15">
      <c r="A132" s="23"/>
      <c r="C132" s="23"/>
    </row>
    <row r="133" spans="1:3" ht="15">
      <c r="A133" s="23"/>
      <c r="C133" s="23"/>
    </row>
    <row r="134" spans="1:3" ht="15">
      <c r="A134" s="23"/>
      <c r="C134" s="23"/>
    </row>
    <row r="135" spans="1:3" ht="15">
      <c r="A135" s="23"/>
      <c r="C135" s="23"/>
    </row>
    <row r="136" spans="1:3" ht="15">
      <c r="A136" s="23"/>
      <c r="C136" s="23"/>
    </row>
    <row r="137" spans="1:3" ht="15">
      <c r="A137" s="23"/>
      <c r="C137" s="23"/>
    </row>
    <row r="138" spans="1:3" ht="15">
      <c r="A138" s="23"/>
      <c r="C138" s="23"/>
    </row>
    <row r="139" spans="1:3" ht="15">
      <c r="A139" s="23"/>
      <c r="C139" s="23"/>
    </row>
    <row r="140" spans="1:3" ht="15">
      <c r="A140" s="23"/>
      <c r="C140" s="23"/>
    </row>
    <row r="141" spans="1:3" ht="15">
      <c r="A141" s="23"/>
      <c r="C141" s="23"/>
    </row>
    <row r="142" spans="1:3" ht="15">
      <c r="A142" s="23"/>
      <c r="C142" s="23"/>
    </row>
    <row r="143" spans="1:3" ht="15">
      <c r="A143" s="23"/>
      <c r="B143" s="23"/>
      <c r="C143" s="23"/>
    </row>
    <row r="144" spans="1:3" ht="15">
      <c r="A144" s="23"/>
      <c r="B144" s="23"/>
      <c r="C144" s="23"/>
    </row>
    <row r="145" spans="1:3" ht="15">
      <c r="A145" s="23"/>
      <c r="B145" s="23"/>
      <c r="C145" s="23"/>
    </row>
    <row r="146" spans="1:3" ht="15">
      <c r="A146" s="23"/>
      <c r="B146" s="23"/>
      <c r="C146" s="23"/>
    </row>
    <row r="147" spans="1:3" ht="15">
      <c r="A147" s="23"/>
      <c r="B147" s="23"/>
      <c r="C147" s="23"/>
    </row>
    <row r="148" spans="1:3" ht="15">
      <c r="A148" s="23"/>
      <c r="B148" s="23"/>
      <c r="C148" s="23"/>
    </row>
    <row r="149" spans="1:3" ht="15">
      <c r="A149" s="23"/>
      <c r="B149" s="23"/>
      <c r="C149" s="23"/>
    </row>
    <row r="150" spans="1:3" ht="15">
      <c r="A150" s="23"/>
      <c r="B150" s="23"/>
      <c r="C150" s="23"/>
    </row>
    <row r="151" spans="1:3" ht="15">
      <c r="A151" s="23"/>
      <c r="B151" s="23"/>
      <c r="C151" s="23"/>
    </row>
    <row r="152" spans="1:3" ht="15">
      <c r="A152" s="23"/>
      <c r="B152" s="23"/>
      <c r="C152" s="23"/>
    </row>
    <row r="153" spans="1:3" ht="15">
      <c r="A153" s="23"/>
      <c r="B153" s="23"/>
      <c r="C153" s="23"/>
    </row>
    <row r="154" spans="1:3" ht="15">
      <c r="A154" s="23"/>
      <c r="B154" s="23"/>
      <c r="C154" s="23"/>
    </row>
    <row r="155" spans="1:3" ht="15">
      <c r="A155" s="23"/>
      <c r="B155" s="23"/>
      <c r="C155" s="23"/>
    </row>
    <row r="156" spans="1:3" ht="15">
      <c r="A156" s="23"/>
      <c r="B156" s="23"/>
      <c r="C156" s="23"/>
    </row>
    <row r="157" spans="1:3" ht="15">
      <c r="A157" s="23"/>
      <c r="B157" s="23"/>
      <c r="C157" s="23"/>
    </row>
    <row r="158" spans="1:3" ht="15">
      <c r="A158" s="23"/>
      <c r="B158" s="23"/>
      <c r="C158" s="23"/>
    </row>
    <row r="159" spans="1:3" ht="15">
      <c r="A159" s="23"/>
      <c r="B159" s="23"/>
      <c r="C159" s="23"/>
    </row>
    <row r="160" spans="1:3" ht="15">
      <c r="A160" s="23"/>
      <c r="B160" s="23"/>
      <c r="C160" s="23"/>
    </row>
    <row r="161" spans="1:3" ht="15">
      <c r="A161" s="23"/>
      <c r="B161" s="23"/>
      <c r="C161" s="23"/>
    </row>
    <row r="162" spans="1:3" ht="15">
      <c r="A162" s="23"/>
      <c r="B162" s="23"/>
      <c r="C162" s="23"/>
    </row>
    <row r="163" spans="1:3" ht="15">
      <c r="A163" s="23"/>
      <c r="B163" s="23"/>
      <c r="C163" s="23"/>
    </row>
    <row r="164" spans="1:3" ht="15">
      <c r="A164" s="23"/>
      <c r="B164" s="23"/>
      <c r="C164" s="23"/>
    </row>
    <row r="165" spans="1:3" ht="15">
      <c r="A165" s="23"/>
      <c r="B165" s="23"/>
      <c r="C165" s="23"/>
    </row>
    <row r="166" spans="1:3" ht="15">
      <c r="A166" s="23"/>
      <c r="B166" s="23"/>
      <c r="C166" s="23"/>
    </row>
    <row r="167" spans="1:3" ht="15">
      <c r="A167" s="23"/>
      <c r="B167" s="23"/>
      <c r="C167" s="23"/>
    </row>
    <row r="168" spans="1:3" ht="15">
      <c r="A168" s="23"/>
      <c r="B168" s="23"/>
      <c r="C168" s="23"/>
    </row>
    <row r="169" spans="1:3" ht="15">
      <c r="A169" s="23"/>
      <c r="B169" s="23"/>
      <c r="C169" s="23"/>
    </row>
    <row r="170" spans="1:3" ht="15">
      <c r="A170" s="23"/>
      <c r="B170" s="23"/>
      <c r="C170" s="23"/>
    </row>
    <row r="171" spans="1:3" ht="15">
      <c r="A171" s="23"/>
      <c r="B171" s="23"/>
      <c r="C171" s="23"/>
    </row>
    <row r="172" spans="1:3" ht="15">
      <c r="A172" s="23"/>
      <c r="B172" s="23"/>
      <c r="C172" s="23"/>
    </row>
    <row r="173" spans="1:3" ht="15">
      <c r="A173" s="23"/>
      <c r="B173" s="23"/>
      <c r="C173" s="23"/>
    </row>
    <row r="174" spans="1:3" ht="15">
      <c r="A174" s="23"/>
      <c r="B174" s="23"/>
      <c r="C174" s="23"/>
    </row>
    <row r="175" spans="1:3" ht="15">
      <c r="A175" s="23"/>
      <c r="B175" s="23"/>
      <c r="C175" s="23"/>
    </row>
    <row r="176" spans="1:3" ht="15">
      <c r="A176" s="23"/>
      <c r="B176" s="23"/>
      <c r="C176" s="23"/>
    </row>
    <row r="177" spans="1:3" ht="15">
      <c r="A177" s="23"/>
      <c r="B177" s="23"/>
      <c r="C177" s="23"/>
    </row>
    <row r="178" spans="1:3" ht="15">
      <c r="A178" s="23"/>
      <c r="B178" s="23"/>
      <c r="C178" s="23"/>
    </row>
    <row r="179" spans="1:3" ht="15">
      <c r="A179" s="23"/>
      <c r="B179" s="23"/>
      <c r="C179" s="23"/>
    </row>
    <row r="180" spans="1:3" ht="15">
      <c r="A180" s="23"/>
      <c r="B180" s="23"/>
      <c r="C180" s="23"/>
    </row>
    <row r="181" spans="1:3" ht="15">
      <c r="A181" s="23"/>
      <c r="B181" s="23"/>
      <c r="C181" s="23"/>
    </row>
    <row r="182" spans="1:3" ht="15">
      <c r="A182" s="23"/>
      <c r="B182" s="23"/>
      <c r="C182" s="23"/>
    </row>
    <row r="183" spans="1:3" ht="15">
      <c r="A183" s="23"/>
      <c r="B183" s="23"/>
      <c r="C183" s="23"/>
    </row>
    <row r="184" spans="1:3" ht="15">
      <c r="A184" s="23"/>
      <c r="B184" s="23"/>
      <c r="C184" s="23"/>
    </row>
    <row r="185" spans="1:3" ht="15">
      <c r="A185" s="23"/>
      <c r="B185" s="23"/>
      <c r="C185" s="23"/>
    </row>
    <row r="186" spans="1:3" ht="15">
      <c r="A186" s="23"/>
      <c r="B186" s="23"/>
      <c r="C186" s="23"/>
    </row>
    <row r="187" spans="1:3" ht="15">
      <c r="A187" s="23"/>
      <c r="B187" s="23"/>
      <c r="C187" s="23"/>
    </row>
    <row r="188" spans="1:3" ht="15">
      <c r="A188" s="23"/>
      <c r="B188" s="23"/>
      <c r="C188" s="23"/>
    </row>
    <row r="189" spans="1:3" ht="15">
      <c r="A189" s="23"/>
      <c r="B189" s="23"/>
      <c r="C189" s="23"/>
    </row>
    <row r="190" spans="1:3" ht="15">
      <c r="A190" s="23"/>
      <c r="B190" s="23"/>
      <c r="C190" s="23"/>
    </row>
    <row r="191" spans="1:3" ht="15">
      <c r="A191" s="23"/>
      <c r="B191" s="23"/>
      <c r="C191" s="23"/>
    </row>
    <row r="192" spans="1:3" ht="15">
      <c r="A192" s="23"/>
      <c r="B192" s="23"/>
      <c r="C192" s="23"/>
    </row>
    <row r="193" spans="1:3" ht="15">
      <c r="A193" s="23"/>
      <c r="B193" s="23"/>
      <c r="C193" s="23"/>
    </row>
    <row r="194" spans="1:3" ht="15">
      <c r="A194" s="23"/>
      <c r="B194" s="23"/>
      <c r="C194" s="23"/>
    </row>
    <row r="195" spans="1:3" ht="15">
      <c r="A195" s="23"/>
      <c r="B195" s="23"/>
      <c r="C195" s="23"/>
    </row>
    <row r="196" spans="1:3" ht="15">
      <c r="A196" s="23"/>
      <c r="B196" s="23"/>
      <c r="C196" s="23"/>
    </row>
    <row r="197" spans="1:3" ht="15">
      <c r="A197" s="23"/>
      <c r="B197" s="23"/>
      <c r="C197" s="23"/>
    </row>
    <row r="198" spans="1:3" ht="15">
      <c r="A198" s="23"/>
      <c r="B198" s="23"/>
      <c r="C198" s="23"/>
    </row>
    <row r="199" spans="1:3" ht="15">
      <c r="A199" s="23"/>
      <c r="B199" s="23"/>
      <c r="C199" s="23"/>
    </row>
    <row r="200" spans="1:3" ht="15">
      <c r="A200" s="23"/>
      <c r="B200" s="23"/>
      <c r="C200" s="23"/>
    </row>
    <row r="201" spans="1:3" ht="15">
      <c r="A201" s="23"/>
      <c r="B201" s="23"/>
      <c r="C201" s="23"/>
    </row>
    <row r="202" spans="1:3" ht="15">
      <c r="A202" s="23"/>
      <c r="B202" s="23"/>
      <c r="C202" s="23"/>
    </row>
    <row r="203" spans="1:3" ht="15">
      <c r="A203" s="23"/>
      <c r="B203" s="23"/>
      <c r="C203" s="23"/>
    </row>
    <row r="204" spans="1:3" ht="15">
      <c r="A204" s="23"/>
      <c r="B204" s="23"/>
      <c r="C204" s="23"/>
    </row>
    <row r="205" spans="1:3" ht="15">
      <c r="A205" s="23"/>
      <c r="B205" s="23"/>
      <c r="C205" s="23"/>
    </row>
    <row r="206" spans="1:3" ht="15">
      <c r="A206" s="23"/>
      <c r="B206" s="23"/>
      <c r="C206" s="23"/>
    </row>
    <row r="207" spans="1:3" ht="15">
      <c r="A207" s="23"/>
      <c r="B207" s="23"/>
      <c r="C207" s="23"/>
    </row>
    <row r="208" spans="1:3" ht="15">
      <c r="A208" s="23"/>
      <c r="B208" s="23"/>
      <c r="C208" s="23"/>
    </row>
    <row r="209" spans="1:3" ht="15">
      <c r="A209" s="23"/>
      <c r="B209" s="23"/>
      <c r="C209" s="23"/>
    </row>
    <row r="210" spans="1:3" ht="15">
      <c r="A210" s="23"/>
      <c r="B210" s="23"/>
      <c r="C210" s="23"/>
    </row>
    <row r="211" spans="1:3" ht="15">
      <c r="A211" s="23"/>
      <c r="B211" s="23"/>
      <c r="C211" s="23"/>
    </row>
    <row r="212" spans="1:3" ht="15">
      <c r="A212" s="23"/>
      <c r="B212" s="23"/>
      <c r="C212" s="23"/>
    </row>
    <row r="213" spans="1:3" ht="15">
      <c r="A213" s="23"/>
      <c r="B213" s="23"/>
      <c r="C213" s="23"/>
    </row>
    <row r="214" spans="1:3" ht="15">
      <c r="A214" s="23"/>
      <c r="B214" s="23"/>
      <c r="C214" s="23"/>
    </row>
    <row r="215" spans="1:3" ht="15">
      <c r="A215" s="23"/>
      <c r="B215" s="23"/>
      <c r="C215" s="23"/>
    </row>
    <row r="216" spans="1:3" ht="15">
      <c r="A216" s="23"/>
      <c r="B216" s="23"/>
      <c r="C216" s="23"/>
    </row>
    <row r="217" spans="1:3" ht="15">
      <c r="A217" s="23"/>
      <c r="B217" s="23"/>
      <c r="C217" s="23"/>
    </row>
    <row r="218" spans="1:3" ht="15">
      <c r="A218" s="23"/>
      <c r="B218" s="23"/>
      <c r="C218" s="23"/>
    </row>
    <row r="219" spans="1:3" ht="15">
      <c r="A219" s="23"/>
      <c r="B219" s="23"/>
      <c r="C219" s="23"/>
    </row>
    <row r="220" spans="1:3" ht="15">
      <c r="A220" s="23"/>
      <c r="B220" s="23"/>
      <c r="C220" s="23"/>
    </row>
    <row r="221" spans="1:3" ht="15">
      <c r="A221" s="23"/>
      <c r="B221" s="23"/>
      <c r="C221" s="23"/>
    </row>
    <row r="222" spans="1:3" ht="15">
      <c r="A222" s="23"/>
      <c r="B222" s="23"/>
      <c r="C222" s="23"/>
    </row>
    <row r="223" spans="1:3" ht="15">
      <c r="A223" s="23"/>
      <c r="B223" s="23"/>
      <c r="C223" s="23"/>
    </row>
    <row r="224" spans="1:3" ht="15">
      <c r="A224" s="23"/>
      <c r="B224" s="23"/>
      <c r="C224" s="23"/>
    </row>
    <row r="225" spans="1:3" ht="15">
      <c r="A225" s="23"/>
      <c r="B225" s="23"/>
      <c r="C225" s="23"/>
    </row>
    <row r="226" spans="1:3" ht="15">
      <c r="A226" s="23"/>
      <c r="B226" s="23"/>
      <c r="C226" s="23"/>
    </row>
    <row r="227" spans="1:3" ht="15">
      <c r="A227" s="23"/>
      <c r="B227" s="23"/>
      <c r="C227" s="23"/>
    </row>
    <row r="228" spans="1:3" ht="15">
      <c r="A228" s="23"/>
      <c r="B228" s="23"/>
      <c r="C228" s="23"/>
    </row>
    <row r="229" spans="1:3" ht="15">
      <c r="A229" s="23"/>
      <c r="B229" s="23"/>
      <c r="C229" s="23"/>
    </row>
    <row r="230" spans="1:3" ht="15">
      <c r="A230" s="23"/>
      <c r="B230" s="23"/>
      <c r="C230" s="23"/>
    </row>
    <row r="231" spans="1:3" ht="15">
      <c r="A231" s="23"/>
      <c r="B231" s="23"/>
      <c r="C231" s="23"/>
    </row>
    <row r="232" spans="1:3" ht="15">
      <c r="A232" s="23"/>
      <c r="B232" s="23"/>
      <c r="C232" s="23"/>
    </row>
    <row r="233" spans="1:3" ht="15">
      <c r="A233" s="23"/>
      <c r="B233" s="23"/>
      <c r="C233" s="23"/>
    </row>
    <row r="234" spans="1:3" ht="15">
      <c r="A234" s="23"/>
      <c r="B234" s="23"/>
      <c r="C234" s="23"/>
    </row>
    <row r="235" spans="1:3" ht="15">
      <c r="A235" s="23"/>
      <c r="B235" s="23"/>
      <c r="C235" s="23"/>
    </row>
    <row r="236" spans="1:3" ht="15">
      <c r="A236" s="23"/>
      <c r="B236" s="23"/>
      <c r="C236" s="23"/>
    </row>
    <row r="237" spans="1:3" ht="15">
      <c r="A237" s="23"/>
      <c r="B237" s="23"/>
      <c r="C237" s="23"/>
    </row>
    <row r="238" spans="1:3" ht="15">
      <c r="A238" s="23"/>
      <c r="B238" s="23"/>
      <c r="C238" s="23"/>
    </row>
    <row r="239" spans="1:3" ht="15">
      <c r="A239" s="23"/>
      <c r="B239" s="23"/>
      <c r="C239" s="23"/>
    </row>
    <row r="240" spans="1:3" ht="15">
      <c r="A240" s="23"/>
      <c r="B240" s="23"/>
      <c r="C240" s="23"/>
    </row>
    <row r="241" spans="1:3" ht="15">
      <c r="A241" s="23"/>
      <c r="B241" s="23"/>
      <c r="C241" s="23"/>
    </row>
    <row r="242" spans="1:3" ht="15">
      <c r="A242" s="23"/>
      <c r="B242" s="23"/>
      <c r="C242" s="23"/>
    </row>
    <row r="243" spans="1:3" ht="15">
      <c r="A243" s="23"/>
      <c r="B243" s="23"/>
      <c r="C243" s="23"/>
    </row>
    <row r="244" spans="1:3" ht="15">
      <c r="A244" s="23"/>
      <c r="B244" s="23"/>
      <c r="C244" s="23"/>
    </row>
    <row r="245" spans="1:3" ht="15">
      <c r="A245" s="23"/>
      <c r="B245" s="23"/>
      <c r="C245" s="23"/>
    </row>
    <row r="246" spans="1:3" ht="15">
      <c r="A246" s="23"/>
      <c r="B246" s="23"/>
      <c r="C246" s="23"/>
    </row>
    <row r="247" spans="1:3" ht="15">
      <c r="A247" s="23"/>
      <c r="B247" s="23"/>
      <c r="C247" s="23"/>
    </row>
    <row r="248" spans="1:3" ht="15">
      <c r="A248" s="23"/>
      <c r="B248" s="23"/>
      <c r="C248" s="23"/>
    </row>
    <row r="249" spans="1:3" ht="15">
      <c r="A249" s="23"/>
      <c r="B249" s="23"/>
      <c r="C249" s="23"/>
    </row>
    <row r="250" spans="1:3" ht="15">
      <c r="A250" s="23"/>
      <c r="B250" s="23"/>
      <c r="C250" s="23"/>
    </row>
    <row r="251" spans="1:3" ht="15">
      <c r="A251" s="23"/>
      <c r="B251" s="23"/>
      <c r="C251" s="23"/>
    </row>
    <row r="252" spans="1:3" ht="15">
      <c r="A252" s="23"/>
      <c r="B252" s="23"/>
      <c r="C252" s="23"/>
    </row>
    <row r="253" spans="1:3" ht="15">
      <c r="A253" s="23"/>
      <c r="B253" s="23"/>
      <c r="C253" s="23"/>
    </row>
    <row r="254" spans="1:3" ht="15">
      <c r="A254" s="23"/>
      <c r="B254" s="23"/>
      <c r="C254" s="23"/>
    </row>
    <row r="255" spans="1:3" ht="15">
      <c r="A255" s="23"/>
      <c r="B255" s="23"/>
      <c r="C255" s="23"/>
    </row>
    <row r="256" spans="1:3" ht="15">
      <c r="A256" s="23"/>
      <c r="B256" s="23"/>
      <c r="C256" s="23"/>
    </row>
    <row r="257" spans="1:3" ht="15">
      <c r="A257" s="23"/>
      <c r="B257" s="23"/>
      <c r="C257" s="23"/>
    </row>
    <row r="258" spans="1:3" ht="15">
      <c r="A258" s="23"/>
      <c r="B258" s="23"/>
      <c r="C258" s="23"/>
    </row>
    <row r="259" spans="2:3" ht="15">
      <c r="B259" s="23"/>
      <c r="C259" s="23"/>
    </row>
    <row r="260" spans="2:3" ht="15">
      <c r="B260" s="23"/>
      <c r="C260" s="23"/>
    </row>
    <row r="261" spans="2:3" ht="15">
      <c r="B261" s="23"/>
      <c r="C261" s="23"/>
    </row>
    <row r="262" spans="2:3" ht="15">
      <c r="B262" s="23"/>
      <c r="C262" s="23"/>
    </row>
    <row r="263" spans="2:3" ht="15">
      <c r="B263" s="23"/>
      <c r="C263" s="23"/>
    </row>
    <row r="264" spans="2:3" ht="15">
      <c r="B264" s="23"/>
      <c r="C264" s="23"/>
    </row>
    <row r="265" spans="2:3" ht="15">
      <c r="B265" s="23"/>
      <c r="C265" s="23"/>
    </row>
    <row r="266" spans="2:3" ht="15">
      <c r="B266" s="23"/>
      <c r="C266" s="23"/>
    </row>
    <row r="267" spans="2:3" ht="15">
      <c r="B267" s="23"/>
      <c r="C267" s="23"/>
    </row>
    <row r="268" spans="2:3" ht="15">
      <c r="B268" s="23"/>
      <c r="C268" s="23"/>
    </row>
    <row r="269" spans="2:3" ht="15">
      <c r="B269" s="23"/>
      <c r="C269" s="23"/>
    </row>
    <row r="270" spans="2:3" ht="15">
      <c r="B270" s="23"/>
      <c r="C270" s="23"/>
    </row>
    <row r="271" spans="2:3" ht="15">
      <c r="B271" s="23"/>
      <c r="C271" s="23"/>
    </row>
    <row r="272" spans="2:3" ht="15">
      <c r="B272" s="23"/>
      <c r="C272" s="23"/>
    </row>
    <row r="273" spans="2:3" ht="15">
      <c r="B273" s="23"/>
      <c r="C273" s="23"/>
    </row>
    <row r="274" spans="2:3" ht="15">
      <c r="B274" s="23"/>
      <c r="C274" s="23"/>
    </row>
    <row r="275" spans="2:3" ht="15">
      <c r="B275" s="23"/>
      <c r="C275" s="23"/>
    </row>
    <row r="276" spans="2:3" ht="15">
      <c r="B276" s="23"/>
      <c r="C276" s="23"/>
    </row>
    <row r="277" spans="2:3" ht="15">
      <c r="B277" s="23"/>
      <c r="C277" s="23"/>
    </row>
    <row r="278" spans="2:3" ht="15">
      <c r="B278" s="23"/>
      <c r="C278" s="23"/>
    </row>
    <row r="279" spans="2:3" ht="15">
      <c r="B279" s="23"/>
      <c r="C279" s="23"/>
    </row>
    <row r="280" spans="2:3" ht="15">
      <c r="B280" s="23"/>
      <c r="C280" s="23"/>
    </row>
    <row r="281" spans="2:3" ht="15">
      <c r="B281" s="23"/>
      <c r="C281" s="23"/>
    </row>
    <row r="282" spans="2:4" ht="15">
      <c r="B282" s="23"/>
      <c r="C282" s="23"/>
      <c r="D282" s="23"/>
    </row>
    <row r="283" spans="2:4" ht="15">
      <c r="B283" s="23"/>
      <c r="C283" s="23"/>
      <c r="D283" s="23"/>
    </row>
    <row r="284" spans="2:4" ht="15">
      <c r="B284" s="23"/>
      <c r="C284" s="23"/>
      <c r="D284" s="23"/>
    </row>
    <row r="285" spans="2:4" ht="15">
      <c r="B285" s="23"/>
      <c r="C285" s="23"/>
      <c r="D285" s="23"/>
    </row>
    <row r="286" spans="2:4" ht="15">
      <c r="B286" s="23"/>
      <c r="C286" s="23"/>
      <c r="D286" s="23"/>
    </row>
    <row r="287" spans="2:4" ht="15">
      <c r="B287" s="23"/>
      <c r="C287" s="23"/>
      <c r="D287" s="23"/>
    </row>
    <row r="288" spans="2:4" ht="15">
      <c r="B288" s="23"/>
      <c r="C288" s="23"/>
      <c r="D288" s="23"/>
    </row>
    <row r="289" spans="2:4" ht="15">
      <c r="B289" s="23"/>
      <c r="C289" s="23"/>
      <c r="D289" s="23"/>
    </row>
    <row r="290" spans="2:4" ht="15">
      <c r="B290" s="23"/>
      <c r="C290" s="23"/>
      <c r="D290" s="23"/>
    </row>
    <row r="291" spans="2:4" ht="15">
      <c r="B291" s="23"/>
      <c r="C291" s="23"/>
      <c r="D291" s="23"/>
    </row>
    <row r="292" spans="2:4" ht="15">
      <c r="B292" s="23"/>
      <c r="C292" s="23"/>
      <c r="D292" s="23"/>
    </row>
    <row r="293" spans="2:4" ht="15">
      <c r="B293" s="23"/>
      <c r="C293" s="23"/>
      <c r="D293" s="23"/>
    </row>
    <row r="294" spans="2:4" ht="15">
      <c r="B294" s="23"/>
      <c r="C294" s="23"/>
      <c r="D294" s="23"/>
    </row>
    <row r="295" spans="2:4" ht="15">
      <c r="B295" s="23"/>
      <c r="C295" s="23"/>
      <c r="D295" s="23"/>
    </row>
    <row r="296" spans="2:4" ht="15">
      <c r="B296" s="23"/>
      <c r="C296" s="23"/>
      <c r="D296" s="23"/>
    </row>
    <row r="297" spans="2:4" ht="15">
      <c r="B297" s="23"/>
      <c r="C297" s="23"/>
      <c r="D297" s="23"/>
    </row>
    <row r="298" spans="2:4" ht="15">
      <c r="B298" s="23"/>
      <c r="C298" s="23"/>
      <c r="D298" s="23"/>
    </row>
    <row r="299" spans="2:4" ht="15">
      <c r="B299" s="23"/>
      <c r="C299" s="23"/>
      <c r="D299" s="23"/>
    </row>
    <row r="300" spans="2:4" ht="15">
      <c r="B300" s="23"/>
      <c r="C300" s="23"/>
      <c r="D300" s="23"/>
    </row>
    <row r="301" spans="2:4" ht="15">
      <c r="B301" s="23"/>
      <c r="C301" s="23"/>
      <c r="D301" s="23"/>
    </row>
    <row r="302" spans="2:4" ht="15">
      <c r="B302" s="23"/>
      <c r="C302" s="23"/>
      <c r="D302" s="23"/>
    </row>
    <row r="303" spans="2:4" ht="15">
      <c r="B303" s="23"/>
      <c r="C303" s="23"/>
      <c r="D303" s="23"/>
    </row>
    <row r="304" spans="2:4" ht="15">
      <c r="B304" s="23"/>
      <c r="C304" s="23"/>
      <c r="D304" s="23"/>
    </row>
    <row r="305" spans="2:4" ht="15">
      <c r="B305" s="23"/>
      <c r="C305" s="23"/>
      <c r="D305" s="23"/>
    </row>
    <row r="306" spans="2:4" ht="15">
      <c r="B306" s="23"/>
      <c r="C306" s="23"/>
      <c r="D306" s="23"/>
    </row>
    <row r="307" spans="2:4" ht="15">
      <c r="B307" s="23"/>
      <c r="C307" s="23"/>
      <c r="D307" s="23"/>
    </row>
    <row r="308" spans="2:4" ht="15">
      <c r="B308" s="23"/>
      <c r="C308" s="23"/>
      <c r="D308" s="23"/>
    </row>
    <row r="309" spans="2:4" ht="15">
      <c r="B309" s="23"/>
      <c r="C309" s="23"/>
      <c r="D309" s="23"/>
    </row>
    <row r="310" spans="2:4" ht="15">
      <c r="B310" s="23"/>
      <c r="C310" s="23"/>
      <c r="D310" s="23"/>
    </row>
    <row r="311" spans="2:4" ht="15">
      <c r="B311" s="23"/>
      <c r="C311" s="23"/>
      <c r="D311" s="23"/>
    </row>
    <row r="312" spans="2:4" ht="15">
      <c r="B312" s="23"/>
      <c r="C312" s="23"/>
      <c r="D312" s="23"/>
    </row>
    <row r="313" spans="2:4" ht="15">
      <c r="B313" s="23"/>
      <c r="C313" s="23"/>
      <c r="D313" s="23"/>
    </row>
    <row r="314" spans="2:4" ht="15">
      <c r="B314" s="23"/>
      <c r="C314" s="23"/>
      <c r="D314" s="23"/>
    </row>
    <row r="315" spans="2:4" ht="15">
      <c r="B315" s="23"/>
      <c r="C315" s="23"/>
      <c r="D315" s="23"/>
    </row>
    <row r="316" spans="2:4" ht="15">
      <c r="B316" s="23"/>
      <c r="C316" s="23"/>
      <c r="D316" s="23"/>
    </row>
    <row r="317" spans="2:4" ht="15">
      <c r="B317" s="23"/>
      <c r="C317" s="23"/>
      <c r="D317" s="23"/>
    </row>
    <row r="318" spans="2:4" ht="15">
      <c r="B318" s="23"/>
      <c r="C318" s="23"/>
      <c r="D318" s="23"/>
    </row>
    <row r="319" spans="2:4" ht="15">
      <c r="B319" s="23"/>
      <c r="C319" s="23"/>
      <c r="D319" s="23"/>
    </row>
    <row r="320" spans="2:4" ht="15">
      <c r="B320" s="23"/>
      <c r="C320" s="23"/>
      <c r="D320" s="23"/>
    </row>
    <row r="321" spans="2:4" ht="15">
      <c r="B321" s="23"/>
      <c r="C321" s="23"/>
      <c r="D321" s="23"/>
    </row>
    <row r="322" spans="2:4" ht="15">
      <c r="B322" s="23"/>
      <c r="C322" s="23"/>
      <c r="D322" s="23"/>
    </row>
    <row r="323" spans="2:4" ht="15">
      <c r="B323" s="23"/>
      <c r="C323" s="23"/>
      <c r="D323" s="23"/>
    </row>
    <row r="324" spans="2:4" ht="15">
      <c r="B324" s="23"/>
      <c r="C324" s="23"/>
      <c r="D324" s="23"/>
    </row>
    <row r="325" spans="2:4" ht="15">
      <c r="B325" s="23"/>
      <c r="C325" s="23"/>
      <c r="D325" s="23"/>
    </row>
    <row r="326" spans="2:4" ht="15">
      <c r="B326" s="23"/>
      <c r="C326" s="23"/>
      <c r="D326" s="23"/>
    </row>
    <row r="327" spans="2:4" ht="15">
      <c r="B327" s="23"/>
      <c r="C327" s="23"/>
      <c r="D327" s="23"/>
    </row>
    <row r="328" spans="2:4" ht="15">
      <c r="B328" s="23"/>
      <c r="C328" s="23"/>
      <c r="D328" s="23"/>
    </row>
    <row r="329" spans="2:4" ht="15">
      <c r="B329" s="23"/>
      <c r="C329" s="23"/>
      <c r="D329" s="23"/>
    </row>
    <row r="330" spans="2:4" ht="15">
      <c r="B330" s="23"/>
      <c r="C330" s="23"/>
      <c r="D330" s="23"/>
    </row>
    <row r="331" spans="2:4" ht="15">
      <c r="B331" s="23"/>
      <c r="C331" s="23"/>
      <c r="D331" s="23"/>
    </row>
    <row r="332" spans="2:4" ht="15">
      <c r="B332" s="23"/>
      <c r="C332" s="23"/>
      <c r="D332" s="23"/>
    </row>
    <row r="333" spans="2:4" ht="15">
      <c r="B333" s="23"/>
      <c r="C333" s="23"/>
      <c r="D333" s="23"/>
    </row>
    <row r="334" spans="2:4" ht="15">
      <c r="B334" s="23"/>
      <c r="C334" s="23"/>
      <c r="D334" s="23"/>
    </row>
    <row r="335" spans="2:4" ht="15">
      <c r="B335" s="23"/>
      <c r="C335" s="23"/>
      <c r="D335" s="23"/>
    </row>
    <row r="336" spans="2:4" ht="15">
      <c r="B336" s="23"/>
      <c r="C336" s="23"/>
      <c r="D336" s="23"/>
    </row>
    <row r="337" spans="2:4" ht="15">
      <c r="B337" s="23"/>
      <c r="C337" s="23"/>
      <c r="D337" s="23"/>
    </row>
    <row r="338" spans="2:4" ht="15">
      <c r="B338" s="23"/>
      <c r="C338" s="23"/>
      <c r="D338" s="23"/>
    </row>
    <row r="339" spans="2:4" ht="15">
      <c r="B339" s="23"/>
      <c r="C339" s="23"/>
      <c r="D339" s="23"/>
    </row>
    <row r="340" spans="2:4" ht="15">
      <c r="B340" s="23"/>
      <c r="C340" s="23"/>
      <c r="D340" s="23"/>
    </row>
    <row r="341" spans="2:4" ht="15">
      <c r="B341" s="23"/>
      <c r="C341" s="23"/>
      <c r="D341" s="23"/>
    </row>
    <row r="342" spans="2:4" ht="15">
      <c r="B342" s="23"/>
      <c r="C342" s="23"/>
      <c r="D342" s="23"/>
    </row>
    <row r="343" spans="2:4" ht="15">
      <c r="B343" s="23"/>
      <c r="C343" s="23"/>
      <c r="D343" s="23"/>
    </row>
    <row r="344" spans="2:4" ht="15">
      <c r="B344" s="23"/>
      <c r="C344" s="23"/>
      <c r="D344" s="23"/>
    </row>
    <row r="345" spans="2:4" ht="15">
      <c r="B345" s="23"/>
      <c r="C345" s="23"/>
      <c r="D345" s="23"/>
    </row>
    <row r="346" spans="2:4" ht="15">
      <c r="B346" s="23"/>
      <c r="C346" s="23"/>
      <c r="D346" s="23"/>
    </row>
    <row r="347" spans="2:4" ht="15">
      <c r="B347" s="23"/>
      <c r="C347" s="23"/>
      <c r="D347" s="23"/>
    </row>
    <row r="348" spans="2:4" ht="15">
      <c r="B348" s="23"/>
      <c r="C348" s="23"/>
      <c r="D348" s="23"/>
    </row>
    <row r="349" spans="2:4" ht="15">
      <c r="B349" s="23"/>
      <c r="C349" s="23"/>
      <c r="D349" s="23"/>
    </row>
    <row r="350" spans="2:4" ht="15">
      <c r="B350" s="23"/>
      <c r="C350" s="23"/>
      <c r="D350" s="23"/>
    </row>
    <row r="351" spans="2:4" ht="15">
      <c r="B351" s="23"/>
      <c r="C351" s="23"/>
      <c r="D351" s="23"/>
    </row>
    <row r="352" spans="2:4" ht="15">
      <c r="B352" s="23"/>
      <c r="C352" s="23"/>
      <c r="D352" s="23"/>
    </row>
    <row r="353" spans="2:4" ht="15">
      <c r="B353" s="23"/>
      <c r="C353" s="23"/>
      <c r="D353" s="23"/>
    </row>
    <row r="354" spans="2:4" ht="15">
      <c r="B354" s="23"/>
      <c r="C354" s="23"/>
      <c r="D354" s="23"/>
    </row>
    <row r="355" spans="2:4" ht="15">
      <c r="B355" s="23"/>
      <c r="C355" s="23"/>
      <c r="D355" s="23"/>
    </row>
    <row r="356" spans="2:4" ht="15">
      <c r="B356" s="23"/>
      <c r="C356" s="23"/>
      <c r="D356" s="23"/>
    </row>
    <row r="357" spans="2:4" ht="15">
      <c r="B357" s="23"/>
      <c r="C357" s="23"/>
      <c r="D357" s="23"/>
    </row>
    <row r="358" spans="2:4" ht="15">
      <c r="B358" s="23"/>
      <c r="C358" s="23"/>
      <c r="D358" s="23"/>
    </row>
    <row r="359" spans="2:4" ht="15">
      <c r="B359" s="23"/>
      <c r="C359" s="23"/>
      <c r="D359" s="23"/>
    </row>
    <row r="360" spans="2:4" ht="15">
      <c r="B360" s="23"/>
      <c r="C360" s="23"/>
      <c r="D360" s="23"/>
    </row>
    <row r="361" spans="2:4" ht="15">
      <c r="B361" s="23"/>
      <c r="C361" s="23"/>
      <c r="D361" s="23"/>
    </row>
    <row r="362" spans="2:4" ht="15">
      <c r="B362" s="23"/>
      <c r="C362" s="23"/>
      <c r="D362" s="23"/>
    </row>
    <row r="363" spans="2:4" ht="15">
      <c r="B363" s="23"/>
      <c r="C363" s="23"/>
      <c r="D363" s="23"/>
    </row>
    <row r="364" spans="2:4" ht="15">
      <c r="B364" s="23"/>
      <c r="C364" s="23"/>
      <c r="D364" s="23"/>
    </row>
    <row r="365" spans="2:4" ht="15">
      <c r="B365" s="23"/>
      <c r="C365" s="23"/>
      <c r="D365" s="23"/>
    </row>
    <row r="366" spans="2:4" ht="15">
      <c r="B366" s="23"/>
      <c r="C366" s="23"/>
      <c r="D366" s="23"/>
    </row>
    <row r="367" spans="2:4" ht="15">
      <c r="B367" s="23"/>
      <c r="C367" s="23"/>
      <c r="D367" s="23"/>
    </row>
    <row r="368" spans="2:4" ht="15">
      <c r="B368" s="23"/>
      <c r="C368" s="23"/>
      <c r="D368" s="23"/>
    </row>
    <row r="369" spans="2:4" ht="15">
      <c r="B369" s="23"/>
      <c r="C369" s="23"/>
      <c r="D369" s="23"/>
    </row>
    <row r="370" spans="2:4" ht="15">
      <c r="B370" s="23"/>
      <c r="C370" s="23"/>
      <c r="D370" s="23"/>
    </row>
    <row r="371" spans="2:4" ht="15">
      <c r="B371" s="23"/>
      <c r="C371" s="23"/>
      <c r="D371" s="23"/>
    </row>
    <row r="372" spans="2:4" ht="15">
      <c r="B372" s="23"/>
      <c r="C372" s="23"/>
      <c r="D372" s="23"/>
    </row>
    <row r="373" spans="2:4" ht="15">
      <c r="B373" s="23"/>
      <c r="C373" s="23"/>
      <c r="D373" s="23"/>
    </row>
    <row r="374" spans="2:4" ht="15">
      <c r="B374" s="23"/>
      <c r="C374" s="23"/>
      <c r="D374" s="23"/>
    </row>
    <row r="375" spans="2:4" ht="15">
      <c r="B375" s="23"/>
      <c r="C375" s="23"/>
      <c r="D375" s="23"/>
    </row>
    <row r="376" spans="2:4" ht="15">
      <c r="B376" s="23"/>
      <c r="C376" s="23"/>
      <c r="D376" s="23"/>
    </row>
    <row r="377" spans="2:4" ht="15">
      <c r="B377" s="23"/>
      <c r="C377" s="23"/>
      <c r="D377" s="23"/>
    </row>
    <row r="378" spans="2:4" ht="15">
      <c r="B378" s="23"/>
      <c r="C378" s="23"/>
      <c r="D378" s="23"/>
    </row>
    <row r="379" spans="2:4" ht="15">
      <c r="B379" s="23"/>
      <c r="C379" s="23"/>
      <c r="D379" s="23"/>
    </row>
    <row r="380" spans="2:4" ht="15">
      <c r="B380" s="23"/>
      <c r="C380" s="23"/>
      <c r="D380" s="23"/>
    </row>
    <row r="381" spans="2:4" ht="15">
      <c r="B381" s="23"/>
      <c r="C381" s="23"/>
      <c r="D381" s="23"/>
    </row>
    <row r="382" spans="2:4" ht="15">
      <c r="B382" s="23"/>
      <c r="C382" s="23"/>
      <c r="D382" s="23"/>
    </row>
    <row r="383" spans="2:4" ht="15">
      <c r="B383" s="23"/>
      <c r="C383" s="23"/>
      <c r="D383" s="23"/>
    </row>
    <row r="384" spans="2:4" ht="15">
      <c r="B384" s="23"/>
      <c r="C384" s="23"/>
      <c r="D384" s="23"/>
    </row>
    <row r="385" spans="2:4" ht="15">
      <c r="B385" s="23"/>
      <c r="C385" s="23"/>
      <c r="D385" s="23"/>
    </row>
    <row r="386" spans="2:4" ht="15">
      <c r="B386" s="23"/>
      <c r="C386" s="23"/>
      <c r="D386" s="23"/>
    </row>
    <row r="387" spans="2:4" ht="15">
      <c r="B387" s="23"/>
      <c r="C387" s="23"/>
      <c r="D387" s="23"/>
    </row>
    <row r="388" spans="2:4" ht="15">
      <c r="B388" s="23"/>
      <c r="C388" s="23"/>
      <c r="D388" s="23"/>
    </row>
    <row r="389" spans="2:4" ht="15">
      <c r="B389" s="23"/>
      <c r="C389" s="23"/>
      <c r="D389" s="23"/>
    </row>
    <row r="390" spans="2:4" ht="15">
      <c r="B390" s="23"/>
      <c r="C390" s="23"/>
      <c r="D390" s="23"/>
    </row>
    <row r="391" spans="2:4" ht="15">
      <c r="B391" s="23"/>
      <c r="C391" s="23"/>
      <c r="D391" s="23"/>
    </row>
    <row r="392" spans="2:4" ht="15">
      <c r="B392" s="23"/>
      <c r="C392" s="23"/>
      <c r="D392" s="23"/>
    </row>
    <row r="393" spans="2:4" ht="15">
      <c r="B393" s="23"/>
      <c r="C393" s="23"/>
      <c r="D393" s="23"/>
    </row>
    <row r="394" spans="2:4" ht="15">
      <c r="B394" s="23"/>
      <c r="C394" s="23"/>
      <c r="D394" s="23"/>
    </row>
    <row r="395" spans="2:4" ht="15">
      <c r="B395" s="23"/>
      <c r="C395" s="23"/>
      <c r="D395" s="23"/>
    </row>
    <row r="396" spans="2:4" ht="15">
      <c r="B396" s="23"/>
      <c r="C396" s="23"/>
      <c r="D396" s="23"/>
    </row>
    <row r="397" spans="2:4" ht="15">
      <c r="B397" s="23"/>
      <c r="C397" s="23"/>
      <c r="D397" s="23"/>
    </row>
    <row r="398" spans="2:4" ht="15">
      <c r="B398" s="23"/>
      <c r="C398" s="23"/>
      <c r="D398" s="23"/>
    </row>
    <row r="399" spans="2:4" ht="15">
      <c r="B399" s="23"/>
      <c r="C399" s="23"/>
      <c r="D399" s="23"/>
    </row>
    <row r="400" spans="2:4" ht="15">
      <c r="B400" s="23"/>
      <c r="C400" s="23"/>
      <c r="D400" s="23"/>
    </row>
    <row r="401" spans="2:4" ht="15">
      <c r="B401" s="23"/>
      <c r="C401" s="23"/>
      <c r="D401" s="23"/>
    </row>
    <row r="402" spans="2:4" ht="15">
      <c r="B402" s="23"/>
      <c r="C402" s="23"/>
      <c r="D402" s="23"/>
    </row>
    <row r="403" spans="2:4" ht="15">
      <c r="B403" s="23"/>
      <c r="C403" s="23"/>
      <c r="D403" s="23"/>
    </row>
    <row r="404" spans="2:4" ht="15">
      <c r="B404" s="23"/>
      <c r="C404" s="23"/>
      <c r="D404" s="23"/>
    </row>
    <row r="405" spans="2:4" ht="15">
      <c r="B405" s="23"/>
      <c r="C405" s="23"/>
      <c r="D405" s="23"/>
    </row>
    <row r="406" spans="2:4" ht="15">
      <c r="B406" s="23"/>
      <c r="C406" s="23"/>
      <c r="D406" s="23"/>
    </row>
    <row r="407" spans="2:4" ht="15">
      <c r="B407" s="23"/>
      <c r="C407" s="23"/>
      <c r="D407" s="23"/>
    </row>
    <row r="408" spans="2:4" ht="15">
      <c r="B408" s="23"/>
      <c r="C408" s="23"/>
      <c r="D408" s="23"/>
    </row>
    <row r="409" spans="2:4" ht="15">
      <c r="B409" s="23"/>
      <c r="C409" s="23"/>
      <c r="D409" s="23"/>
    </row>
    <row r="410" spans="2:4" ht="15">
      <c r="B410" s="23"/>
      <c r="C410" s="23"/>
      <c r="D410" s="23"/>
    </row>
    <row r="411" spans="2:4" ht="15">
      <c r="B411" s="23"/>
      <c r="C411" s="23"/>
      <c r="D411" s="23"/>
    </row>
    <row r="412" spans="2:4" ht="15">
      <c r="B412" s="23"/>
      <c r="C412" s="23"/>
      <c r="D412" s="23"/>
    </row>
    <row r="413" spans="2:4" ht="15">
      <c r="B413" s="23"/>
      <c r="C413" s="23"/>
      <c r="D413" s="23"/>
    </row>
    <row r="414" spans="2:4" ht="15">
      <c r="B414" s="23"/>
      <c r="C414" s="23"/>
      <c r="D414" s="23"/>
    </row>
    <row r="415" spans="2:4" ht="15">
      <c r="B415" s="23"/>
      <c r="C415" s="23"/>
      <c r="D415" s="23"/>
    </row>
    <row r="416" spans="2:4" ht="15">
      <c r="B416" s="23"/>
      <c r="C416" s="23"/>
      <c r="D416" s="23"/>
    </row>
    <row r="417" spans="2:4" ht="15">
      <c r="B417" s="23"/>
      <c r="C417" s="23"/>
      <c r="D417" s="23"/>
    </row>
    <row r="418" spans="2:4" ht="15">
      <c r="B418" s="23"/>
      <c r="C418" s="23"/>
      <c r="D418" s="23"/>
    </row>
    <row r="419" spans="2:4" ht="15">
      <c r="B419" s="23"/>
      <c r="C419" s="23"/>
      <c r="D419" s="23"/>
    </row>
    <row r="420" spans="2:4" ht="15">
      <c r="B420" s="23"/>
      <c r="C420" s="23"/>
      <c r="D420" s="23"/>
    </row>
    <row r="421" spans="2:4" ht="15">
      <c r="B421" s="23"/>
      <c r="C421" s="23"/>
      <c r="D421" s="23"/>
    </row>
    <row r="422" spans="2:4" ht="15">
      <c r="B422" s="23"/>
      <c r="C422" s="23"/>
      <c r="D422" s="23"/>
    </row>
    <row r="423" spans="2:4" ht="15">
      <c r="B423" s="23"/>
      <c r="C423" s="23"/>
      <c r="D423" s="23"/>
    </row>
    <row r="424" spans="2:4" ht="15">
      <c r="B424" s="23"/>
      <c r="C424" s="23"/>
      <c r="D424" s="23"/>
    </row>
    <row r="425" spans="2:4" ht="15">
      <c r="B425" s="23"/>
      <c r="C425" s="23"/>
      <c r="D425" s="23"/>
    </row>
    <row r="426" spans="2:4" ht="15">
      <c r="B426" s="23"/>
      <c r="C426" s="23"/>
      <c r="D426" s="23"/>
    </row>
    <row r="427" spans="2:4" ht="15">
      <c r="B427" s="23"/>
      <c r="C427" s="23"/>
      <c r="D427" s="23"/>
    </row>
    <row r="428" spans="2:4" ht="15">
      <c r="B428" s="23"/>
      <c r="C428" s="23"/>
      <c r="D428" s="23"/>
    </row>
    <row r="429" spans="2:4" ht="15">
      <c r="B429" s="23"/>
      <c r="C429" s="23"/>
      <c r="D429" s="23"/>
    </row>
    <row r="430" spans="2:4" ht="15">
      <c r="B430" s="23"/>
      <c r="C430" s="23"/>
      <c r="D430" s="23"/>
    </row>
    <row r="431" spans="2:4" ht="15">
      <c r="B431" s="23"/>
      <c r="C431" s="23"/>
      <c r="D431" s="23"/>
    </row>
    <row r="432" spans="2:4" ht="15">
      <c r="B432" s="23"/>
      <c r="C432" s="23"/>
      <c r="D432" s="23"/>
    </row>
    <row r="433" spans="2:4" ht="15">
      <c r="B433" s="23"/>
      <c r="C433" s="23"/>
      <c r="D433" s="23"/>
    </row>
    <row r="434" spans="2:4" ht="15">
      <c r="B434" s="23"/>
      <c r="C434" s="23"/>
      <c r="D434" s="23"/>
    </row>
    <row r="435" spans="2:4" ht="15">
      <c r="B435" s="23"/>
      <c r="C435" s="23"/>
      <c r="D435" s="23"/>
    </row>
    <row r="436" spans="2:4" ht="15">
      <c r="B436" s="23"/>
      <c r="C436" s="23"/>
      <c r="D436" s="23"/>
    </row>
    <row r="437" spans="2:4" ht="15">
      <c r="B437" s="23"/>
      <c r="C437" s="23"/>
      <c r="D437" s="23"/>
    </row>
    <row r="438" spans="2:4" ht="15">
      <c r="B438" s="23"/>
      <c r="C438" s="23"/>
      <c r="D438" s="23"/>
    </row>
    <row r="439" spans="2:4" ht="15">
      <c r="B439" s="23"/>
      <c r="C439" s="23"/>
      <c r="D439" s="23"/>
    </row>
    <row r="440" spans="2:4" ht="15">
      <c r="B440" s="23"/>
      <c r="C440" s="23"/>
      <c r="D440" s="23"/>
    </row>
    <row r="441" spans="2:4" ht="15">
      <c r="B441" s="23"/>
      <c r="C441" s="23"/>
      <c r="D441" s="23"/>
    </row>
    <row r="442" spans="2:4" ht="15">
      <c r="B442" s="23"/>
      <c r="C442" s="23"/>
      <c r="D442" s="23"/>
    </row>
    <row r="443" spans="2:4" ht="15">
      <c r="B443" s="23"/>
      <c r="C443" s="23"/>
      <c r="D443" s="23"/>
    </row>
    <row r="444" spans="2:4" ht="15">
      <c r="B444" s="23"/>
      <c r="C444" s="23"/>
      <c r="D444" s="23"/>
    </row>
    <row r="445" spans="2:4" ht="15">
      <c r="B445" s="23"/>
      <c r="C445" s="23"/>
      <c r="D445" s="23"/>
    </row>
    <row r="446" spans="2:4" ht="15">
      <c r="B446" s="23"/>
      <c r="C446" s="23"/>
      <c r="D446" s="23"/>
    </row>
    <row r="447" spans="2:4" ht="15">
      <c r="B447" s="23"/>
      <c r="C447" s="23"/>
      <c r="D447" s="23"/>
    </row>
    <row r="448" spans="2:4" ht="15">
      <c r="B448" s="23"/>
      <c r="C448" s="23"/>
      <c r="D448" s="23"/>
    </row>
    <row r="449" spans="2:4" ht="15">
      <c r="B449" s="23"/>
      <c r="C449" s="23"/>
      <c r="D449" s="23"/>
    </row>
    <row r="450" spans="2:4" ht="15">
      <c r="B450" s="23"/>
      <c r="C450" s="23"/>
      <c r="D450" s="23"/>
    </row>
    <row r="451" spans="2:4" ht="15">
      <c r="B451" s="23"/>
      <c r="C451" s="23"/>
      <c r="D451" s="23"/>
    </row>
    <row r="452" spans="2:4" ht="15">
      <c r="B452" s="23"/>
      <c r="C452" s="23"/>
      <c r="D452" s="23"/>
    </row>
    <row r="453" spans="2:4" ht="15">
      <c r="B453" s="23"/>
      <c r="C453" s="23"/>
      <c r="D453" s="23"/>
    </row>
    <row r="454" spans="2:4" ht="15">
      <c r="B454" s="23"/>
      <c r="C454" s="23"/>
      <c r="D454" s="23"/>
    </row>
    <row r="455" spans="2:4" ht="15">
      <c r="B455" s="23"/>
      <c r="C455" s="23"/>
      <c r="D455" s="23"/>
    </row>
    <row r="456" spans="2:4" ht="15">
      <c r="B456" s="23"/>
      <c r="C456" s="23"/>
      <c r="D456" s="23"/>
    </row>
    <row r="457" spans="2:4" ht="15">
      <c r="B457" s="23"/>
      <c r="C457" s="23"/>
      <c r="D457" s="23"/>
    </row>
    <row r="458" spans="2:4" ht="15">
      <c r="B458" s="23"/>
      <c r="C458" s="23"/>
      <c r="D458" s="23"/>
    </row>
    <row r="459" spans="2:4" ht="15">
      <c r="B459" s="23"/>
      <c r="C459" s="23"/>
      <c r="D459" s="23"/>
    </row>
    <row r="460" spans="2:4" ht="15">
      <c r="B460" s="23"/>
      <c r="C460" s="23"/>
      <c r="D460" s="23"/>
    </row>
    <row r="461" spans="2:4" ht="15">
      <c r="B461" s="23"/>
      <c r="C461" s="23"/>
      <c r="D461" s="23"/>
    </row>
    <row r="462" spans="2:4" ht="15">
      <c r="B462" s="23"/>
      <c r="C462" s="23"/>
      <c r="D462" s="23"/>
    </row>
    <row r="463" spans="2:4" ht="15">
      <c r="B463" s="23"/>
      <c r="C463" s="23"/>
      <c r="D463" s="23"/>
    </row>
    <row r="464" spans="2:4" ht="15">
      <c r="B464" s="23"/>
      <c r="C464" s="23"/>
      <c r="D464" s="23"/>
    </row>
    <row r="465" spans="2:4" ht="15">
      <c r="B465" s="23"/>
      <c r="C465" s="23"/>
      <c r="D465" s="23"/>
    </row>
    <row r="466" spans="2:4" ht="15">
      <c r="B466" s="23"/>
      <c r="C466" s="23"/>
      <c r="D466" s="23"/>
    </row>
    <row r="467" spans="2:4" ht="15">
      <c r="B467" s="23"/>
      <c r="C467" s="23"/>
      <c r="D467" s="23"/>
    </row>
    <row r="468" spans="2:4" ht="15">
      <c r="B468" s="23"/>
      <c r="C468" s="23"/>
      <c r="D468" s="23"/>
    </row>
    <row r="469" spans="2:4" ht="15">
      <c r="B469" s="23"/>
      <c r="C469" s="23"/>
      <c r="D469" s="23"/>
    </row>
    <row r="470" spans="2:4" ht="15">
      <c r="B470" s="23"/>
      <c r="C470" s="23"/>
      <c r="D470" s="23"/>
    </row>
    <row r="471" spans="2:4" ht="15">
      <c r="B471" s="23"/>
      <c r="C471" s="23"/>
      <c r="D471" s="23"/>
    </row>
    <row r="472" spans="2:4" ht="15">
      <c r="B472" s="23"/>
      <c r="C472" s="23"/>
      <c r="D472" s="23"/>
    </row>
    <row r="473" spans="2:4" ht="15">
      <c r="B473" s="23"/>
      <c r="C473" s="23"/>
      <c r="D473" s="23"/>
    </row>
    <row r="474" spans="2:4" ht="15">
      <c r="B474" s="23"/>
      <c r="C474" s="23"/>
      <c r="D474" s="23"/>
    </row>
    <row r="475" spans="2:4" ht="15">
      <c r="B475" s="23"/>
      <c r="C475" s="23"/>
      <c r="D475" s="23"/>
    </row>
    <row r="476" spans="2:4" ht="15">
      <c r="B476" s="23"/>
      <c r="C476" s="23"/>
      <c r="D476" s="23"/>
    </row>
    <row r="477" spans="2:4" ht="15">
      <c r="B477" s="23"/>
      <c r="C477" s="23"/>
      <c r="D477" s="23"/>
    </row>
    <row r="478" spans="2:4" ht="15">
      <c r="B478" s="23"/>
      <c r="C478" s="23"/>
      <c r="D478" s="23"/>
    </row>
    <row r="479" spans="2:4" ht="15">
      <c r="B479" s="23"/>
      <c r="C479" s="23"/>
      <c r="D479" s="23"/>
    </row>
    <row r="480" spans="2:4" ht="15">
      <c r="B480" s="23"/>
      <c r="C480" s="23"/>
      <c r="D480" s="23"/>
    </row>
    <row r="481" spans="2:4" ht="15">
      <c r="B481" s="23"/>
      <c r="C481" s="23"/>
      <c r="D481" s="23"/>
    </row>
    <row r="482" spans="2:4" ht="15">
      <c r="B482" s="23"/>
      <c r="C482" s="23"/>
      <c r="D482" s="23"/>
    </row>
    <row r="483" spans="2:4" ht="15">
      <c r="B483" s="23"/>
      <c r="C483" s="23"/>
      <c r="D483" s="23"/>
    </row>
    <row r="484" spans="2:4" ht="15">
      <c r="B484" s="23"/>
      <c r="C484" s="23"/>
      <c r="D484" s="23"/>
    </row>
    <row r="485" spans="2:4" ht="15">
      <c r="B485" s="23"/>
      <c r="C485" s="23"/>
      <c r="D485" s="23"/>
    </row>
    <row r="486" spans="2:4" ht="15">
      <c r="B486" s="23"/>
      <c r="C486" s="23"/>
      <c r="D486" s="23"/>
    </row>
    <row r="487" spans="2:4" ht="15">
      <c r="B487" s="23"/>
      <c r="C487" s="23"/>
      <c r="D487" s="23"/>
    </row>
    <row r="488" spans="2:4" ht="15">
      <c r="B488" s="23"/>
      <c r="C488" s="23"/>
      <c r="D488" s="23"/>
    </row>
    <row r="489" spans="2:4" ht="15">
      <c r="B489" s="23"/>
      <c r="C489" s="23"/>
      <c r="D489" s="23"/>
    </row>
    <row r="490" spans="2:4" ht="15">
      <c r="B490" s="23"/>
      <c r="C490" s="23"/>
      <c r="D490" s="23"/>
    </row>
    <row r="491" spans="2:4" ht="15">
      <c r="B491" s="23"/>
      <c r="C491" s="23"/>
      <c r="D491" s="23"/>
    </row>
    <row r="492" spans="2:4" ht="15">
      <c r="B492" s="23"/>
      <c r="C492" s="23"/>
      <c r="D492" s="23"/>
    </row>
    <row r="493" spans="2:4" ht="15">
      <c r="B493" s="23"/>
      <c r="C493" s="23"/>
      <c r="D493" s="23"/>
    </row>
    <row r="494" spans="2:4" ht="15">
      <c r="B494" s="23"/>
      <c r="C494" s="23"/>
      <c r="D494" s="23"/>
    </row>
    <row r="495" spans="2:4" ht="15">
      <c r="B495" s="23"/>
      <c r="C495" s="23"/>
      <c r="D495" s="23"/>
    </row>
    <row r="496" spans="2:4" ht="15">
      <c r="B496" s="23"/>
      <c r="C496" s="23"/>
      <c r="D496" s="23"/>
    </row>
    <row r="497" spans="2:4" ht="15">
      <c r="B497" s="23"/>
      <c r="C497" s="23"/>
      <c r="D497" s="23"/>
    </row>
    <row r="498" spans="2:4" ht="15">
      <c r="B498" s="23"/>
      <c r="C498" s="23"/>
      <c r="D498" s="23"/>
    </row>
    <row r="499" spans="2:4" ht="15">
      <c r="B499" s="23"/>
      <c r="C499" s="23"/>
      <c r="D499" s="23"/>
    </row>
    <row r="500" spans="2:4" ht="15">
      <c r="B500" s="23"/>
      <c r="C500" s="23"/>
      <c r="D500" s="23"/>
    </row>
    <row r="501" spans="2:4" ht="15">
      <c r="B501" s="23"/>
      <c r="C501" s="23"/>
      <c r="D501" s="23"/>
    </row>
    <row r="502" spans="2:4" ht="15">
      <c r="B502" s="23"/>
      <c r="C502" s="23"/>
      <c r="D502" s="23"/>
    </row>
    <row r="503" spans="2:4" ht="15">
      <c r="B503" s="23"/>
      <c r="C503" s="23"/>
      <c r="D503" s="23"/>
    </row>
    <row r="504" spans="2:4" ht="15">
      <c r="B504" s="23"/>
      <c r="C504" s="23"/>
      <c r="D504" s="23"/>
    </row>
    <row r="505" spans="2:4" ht="15">
      <c r="B505" s="23"/>
      <c r="C505" s="23"/>
      <c r="D505" s="23"/>
    </row>
    <row r="506" spans="2:4" ht="15">
      <c r="B506" s="23"/>
      <c r="C506" s="23"/>
      <c r="D506" s="23"/>
    </row>
    <row r="507" spans="2:4" ht="15">
      <c r="B507" s="23"/>
      <c r="C507" s="23"/>
      <c r="D507" s="23"/>
    </row>
    <row r="508" spans="2:4" ht="15">
      <c r="B508" s="23"/>
      <c r="C508" s="23"/>
      <c r="D508" s="23"/>
    </row>
    <row r="509" spans="2:4" ht="15">
      <c r="B509" s="23"/>
      <c r="C509" s="23"/>
      <c r="D509" s="23"/>
    </row>
    <row r="510" spans="2:4" ht="15">
      <c r="B510" s="23"/>
      <c r="C510" s="23"/>
      <c r="D510" s="23"/>
    </row>
    <row r="511" spans="2:4" ht="15">
      <c r="B511" s="23"/>
      <c r="C511" s="23"/>
      <c r="D511" s="23"/>
    </row>
    <row r="512" spans="2:4" ht="15">
      <c r="B512" s="23"/>
      <c r="C512" s="23"/>
      <c r="D512" s="23"/>
    </row>
    <row r="513" spans="2:4" ht="15">
      <c r="B513" s="23"/>
      <c r="C513" s="23"/>
      <c r="D513" s="23"/>
    </row>
    <row r="514" spans="2:4" ht="15">
      <c r="B514" s="23"/>
      <c r="C514" s="23"/>
      <c r="D514" s="23"/>
    </row>
    <row r="515" spans="2:4" ht="15">
      <c r="B515" s="23"/>
      <c r="C515" s="23"/>
      <c r="D515" s="23"/>
    </row>
    <row r="516" spans="2:4" ht="15">
      <c r="B516" s="23"/>
      <c r="C516" s="23"/>
      <c r="D516" s="23"/>
    </row>
    <row r="517" spans="2:4" ht="15">
      <c r="B517" s="23"/>
      <c r="C517" s="23"/>
      <c r="D517" s="23"/>
    </row>
    <row r="518" spans="2:4" ht="15">
      <c r="B518" s="23"/>
      <c r="C518" s="23"/>
      <c r="D518" s="23"/>
    </row>
    <row r="519" spans="2:4" ht="15">
      <c r="B519" s="23"/>
      <c r="C519" s="23"/>
      <c r="D519" s="23"/>
    </row>
    <row r="520" spans="2:4" ht="15">
      <c r="B520" s="23"/>
      <c r="C520" s="23"/>
      <c r="D520" s="23"/>
    </row>
    <row r="521" spans="2:4" ht="15">
      <c r="B521" s="23"/>
      <c r="C521" s="23"/>
      <c r="D521" s="23"/>
    </row>
    <row r="522" spans="2:4" ht="15">
      <c r="B522" s="23"/>
      <c r="C522" s="23"/>
      <c r="D522" s="23"/>
    </row>
    <row r="523" spans="2:4" ht="15">
      <c r="B523" s="23"/>
      <c r="C523" s="23"/>
      <c r="D523" s="23"/>
    </row>
    <row r="524" spans="2:4" ht="15">
      <c r="B524" s="23"/>
      <c r="C524" s="23"/>
      <c r="D524" s="23"/>
    </row>
    <row r="525" spans="2:4" ht="15">
      <c r="B525" s="23"/>
      <c r="C525" s="23"/>
      <c r="D525" s="23"/>
    </row>
    <row r="526" spans="2:4" ht="15">
      <c r="B526" s="23"/>
      <c r="C526" s="23"/>
      <c r="D526" s="23"/>
    </row>
    <row r="527" spans="2:4" ht="15">
      <c r="B527" s="23"/>
      <c r="C527" s="23"/>
      <c r="D527" s="23"/>
    </row>
    <row r="528" spans="2:4" ht="15">
      <c r="B528" s="23"/>
      <c r="C528" s="23"/>
      <c r="D528" s="23"/>
    </row>
    <row r="529" spans="2:4" ht="15">
      <c r="B529" s="23"/>
      <c r="C529" s="23"/>
      <c r="D529" s="23"/>
    </row>
    <row r="530" spans="2:4" ht="15">
      <c r="B530" s="23"/>
      <c r="C530" s="23"/>
      <c r="D530" s="23"/>
    </row>
    <row r="531" spans="2:4" ht="15">
      <c r="B531" s="23"/>
      <c r="C531" s="23"/>
      <c r="D531" s="23"/>
    </row>
    <row r="532" spans="2:4" ht="15">
      <c r="B532" s="23"/>
      <c r="C532" s="23"/>
      <c r="D532" s="23"/>
    </row>
    <row r="533" spans="2:4" ht="15">
      <c r="B533" s="23"/>
      <c r="C533" s="23"/>
      <c r="D533" s="23"/>
    </row>
    <row r="534" spans="2:4" ht="15">
      <c r="B534" s="23"/>
      <c r="C534" s="23"/>
      <c r="D534" s="23"/>
    </row>
    <row r="535" spans="2:4" ht="15">
      <c r="B535" s="23"/>
      <c r="C535" s="23"/>
      <c r="D535" s="23"/>
    </row>
    <row r="536" spans="2:4" ht="15">
      <c r="B536" s="23"/>
      <c r="C536" s="23"/>
      <c r="D536" s="23"/>
    </row>
    <row r="537" spans="2:4" ht="15">
      <c r="B537" s="23"/>
      <c r="C537" s="23"/>
      <c r="D537" s="23"/>
    </row>
    <row r="538" spans="2:4" ht="15">
      <c r="B538" s="23"/>
      <c r="C538" s="23"/>
      <c r="D538" s="23"/>
    </row>
    <row r="539" spans="2:4" ht="15">
      <c r="B539" s="23"/>
      <c r="C539" s="23"/>
      <c r="D539" s="23"/>
    </row>
    <row r="540" spans="2:4" ht="15">
      <c r="B540" s="23"/>
      <c r="C540" s="23"/>
      <c r="D540" s="23"/>
    </row>
    <row r="541" spans="2:4" ht="15">
      <c r="B541" s="23"/>
      <c r="C541" s="23"/>
      <c r="D541" s="23"/>
    </row>
    <row r="542" spans="2:4" ht="15">
      <c r="B542" s="23"/>
      <c r="C542" s="23"/>
      <c r="D542" s="23"/>
    </row>
    <row r="543" spans="2:4" ht="15">
      <c r="B543" s="23"/>
      <c r="C543" s="23"/>
      <c r="D543" s="23"/>
    </row>
    <row r="544" spans="2:4" ht="15">
      <c r="B544" s="23"/>
      <c r="C544" s="23"/>
      <c r="D544" s="23"/>
    </row>
    <row r="545" spans="2:4" ht="15">
      <c r="B545" s="23"/>
      <c r="C545" s="23"/>
      <c r="D545" s="23"/>
    </row>
    <row r="546" spans="2:4" ht="15">
      <c r="B546" s="23"/>
      <c r="C546" s="23"/>
      <c r="D546" s="23"/>
    </row>
    <row r="547" spans="2:4" ht="15">
      <c r="B547" s="23"/>
      <c r="C547" s="23"/>
      <c r="D547" s="23"/>
    </row>
    <row r="548" spans="2:4" ht="15">
      <c r="B548" s="23"/>
      <c r="C548" s="23"/>
      <c r="D548" s="23"/>
    </row>
    <row r="549" spans="2:4" ht="15">
      <c r="B549" s="23"/>
      <c r="C549" s="23"/>
      <c r="D549" s="23"/>
    </row>
    <row r="550" spans="2:4" ht="15">
      <c r="B550" s="23"/>
      <c r="C550" s="23"/>
      <c r="D550" s="23"/>
    </row>
    <row r="551" spans="2:4" ht="15">
      <c r="B551" s="23"/>
      <c r="C551" s="23"/>
      <c r="D551" s="23"/>
    </row>
    <row r="552" spans="2:4" ht="15">
      <c r="B552" s="23"/>
      <c r="C552" s="23"/>
      <c r="D552" s="23"/>
    </row>
    <row r="553" spans="2:4" ht="15">
      <c r="B553" s="23"/>
      <c r="C553" s="23"/>
      <c r="D553" s="23"/>
    </row>
    <row r="554" spans="2:4" ht="15">
      <c r="B554" s="23"/>
      <c r="C554" s="23"/>
      <c r="D554" s="23"/>
    </row>
    <row r="555" spans="2:4" ht="15">
      <c r="B555" s="23"/>
      <c r="C555" s="23"/>
      <c r="D555" s="23"/>
    </row>
    <row r="556" spans="2:4" ht="15">
      <c r="B556" s="23"/>
      <c r="C556" s="23"/>
      <c r="D556" s="23"/>
    </row>
    <row r="557" spans="2:4" ht="15">
      <c r="B557" s="23"/>
      <c r="C557" s="23"/>
      <c r="D557" s="23"/>
    </row>
    <row r="558" spans="2:4" ht="15">
      <c r="B558" s="23"/>
      <c r="C558" s="23"/>
      <c r="D558" s="23"/>
    </row>
    <row r="559" spans="2:4" ht="15">
      <c r="B559" s="23"/>
      <c r="C559" s="23"/>
      <c r="D559" s="23"/>
    </row>
    <row r="560" spans="2:4" ht="15">
      <c r="B560" s="23"/>
      <c r="C560" s="23"/>
      <c r="D560" s="23"/>
    </row>
    <row r="561" spans="2:4" ht="15">
      <c r="B561" s="23"/>
      <c r="C561" s="23"/>
      <c r="D561" s="23"/>
    </row>
    <row r="562" spans="2:4" ht="15">
      <c r="B562" s="23"/>
      <c r="C562" s="23"/>
      <c r="D562" s="23"/>
    </row>
    <row r="563" spans="2:4" ht="15">
      <c r="B563" s="23"/>
      <c r="C563" s="23"/>
      <c r="D563" s="23"/>
    </row>
    <row r="564" spans="2:4" ht="15">
      <c r="B564" s="23"/>
      <c r="C564" s="23"/>
      <c r="D564" s="23"/>
    </row>
    <row r="565" spans="2:4" ht="15">
      <c r="B565" s="23"/>
      <c r="C565" s="23"/>
      <c r="D565" s="23"/>
    </row>
    <row r="566" spans="2:4" ht="15">
      <c r="B566" s="23"/>
      <c r="C566" s="23"/>
      <c r="D566" s="23"/>
    </row>
    <row r="567" spans="2:4" ht="15">
      <c r="B567" s="23"/>
      <c r="C567" s="23"/>
      <c r="D567" s="23"/>
    </row>
    <row r="568" spans="2:4" ht="15">
      <c r="B568" s="23"/>
      <c r="C568" s="23"/>
      <c r="D568" s="23"/>
    </row>
    <row r="569" spans="2:4" ht="15">
      <c r="B569" s="23"/>
      <c r="C569" s="23"/>
      <c r="D569" s="23"/>
    </row>
    <row r="570" spans="2:4" ht="15">
      <c r="B570" s="23"/>
      <c r="C570" s="23"/>
      <c r="D570" s="23"/>
    </row>
    <row r="571" spans="2:4" ht="15">
      <c r="B571" s="23"/>
      <c r="C571" s="23"/>
      <c r="D571" s="23"/>
    </row>
    <row r="572" spans="2:4" ht="15">
      <c r="B572" s="23"/>
      <c r="C572" s="23"/>
      <c r="D572" s="23"/>
    </row>
    <row r="573" spans="2:4" ht="15">
      <c r="B573" s="23"/>
      <c r="C573" s="23"/>
      <c r="D573" s="23"/>
    </row>
    <row r="574" spans="2:4" ht="15">
      <c r="B574" s="23"/>
      <c r="C574" s="23"/>
      <c r="D574" s="23"/>
    </row>
    <row r="575" spans="2:4" ht="15">
      <c r="B575" s="23"/>
      <c r="C575" s="23"/>
      <c r="D575" s="23"/>
    </row>
    <row r="576" spans="2:4" ht="15">
      <c r="B576" s="23"/>
      <c r="C576" s="23"/>
      <c r="D576" s="23"/>
    </row>
    <row r="577" spans="2:4" ht="15">
      <c r="B577" s="23"/>
      <c r="C577" s="23"/>
      <c r="D577" s="23"/>
    </row>
    <row r="578" spans="2:4" ht="15">
      <c r="B578" s="23"/>
      <c r="C578" s="23"/>
      <c r="D578" s="23"/>
    </row>
    <row r="579" spans="2:4" ht="15">
      <c r="B579" s="23"/>
      <c r="C579" s="23"/>
      <c r="D579" s="23"/>
    </row>
    <row r="580" spans="2:4" ht="15">
      <c r="B580" s="23"/>
      <c r="C580" s="23"/>
      <c r="D580" s="23"/>
    </row>
    <row r="581" spans="2:4" ht="15">
      <c r="B581" s="23"/>
      <c r="C581" s="23"/>
      <c r="D581" s="23"/>
    </row>
    <row r="582" spans="2:4" ht="15">
      <c r="B582" s="23"/>
      <c r="C582" s="23"/>
      <c r="D582" s="23"/>
    </row>
    <row r="583" spans="2:4" ht="15">
      <c r="B583" s="23"/>
      <c r="C583" s="23"/>
      <c r="D583" s="23"/>
    </row>
    <row r="584" spans="2:4" ht="15">
      <c r="B584" s="23"/>
      <c r="C584" s="23"/>
      <c r="D584" s="23"/>
    </row>
    <row r="585" spans="2:4" ht="15">
      <c r="B585" s="23"/>
      <c r="C585" s="23"/>
      <c r="D585" s="23"/>
    </row>
    <row r="586" spans="2:4" ht="15">
      <c r="B586" s="23"/>
      <c r="C586" s="23"/>
      <c r="D586" s="23"/>
    </row>
    <row r="587" spans="2:4" ht="15">
      <c r="B587" s="23"/>
      <c r="C587" s="23"/>
      <c r="D587" s="23"/>
    </row>
    <row r="588" spans="2:4" ht="15">
      <c r="B588" s="23"/>
      <c r="C588" s="23"/>
      <c r="D588" s="23"/>
    </row>
    <row r="589" spans="2:4" ht="15">
      <c r="B589" s="23"/>
      <c r="C589" s="23"/>
      <c r="D589" s="23"/>
    </row>
    <row r="590" spans="2:4" ht="15">
      <c r="B590" s="23"/>
      <c r="C590" s="23"/>
      <c r="D590" s="23"/>
    </row>
    <row r="591" spans="2:4" ht="15">
      <c r="B591" s="23"/>
      <c r="C591" s="23"/>
      <c r="D591" s="23"/>
    </row>
    <row r="592" spans="2:4" ht="15">
      <c r="B592" s="23"/>
      <c r="C592" s="23"/>
      <c r="D592" s="23"/>
    </row>
    <row r="593" spans="2:4" ht="15">
      <c r="B593" s="23"/>
      <c r="C593" s="23"/>
      <c r="D593" s="23"/>
    </row>
    <row r="594" spans="2:4" ht="15">
      <c r="B594" s="23"/>
      <c r="C594" s="23"/>
      <c r="D594" s="23"/>
    </row>
    <row r="595" spans="2:4" ht="15">
      <c r="B595" s="23"/>
      <c r="C595" s="23"/>
      <c r="D595" s="23"/>
    </row>
    <row r="596" spans="2:4" ht="15">
      <c r="B596" s="23"/>
      <c r="C596" s="23"/>
      <c r="D596" s="23"/>
    </row>
    <row r="597" spans="2:4" ht="15">
      <c r="B597" s="23"/>
      <c r="C597" s="23"/>
      <c r="D597" s="23"/>
    </row>
    <row r="598" spans="2:4" ht="15">
      <c r="B598" s="23"/>
      <c r="C598" s="23"/>
      <c r="D598" s="23"/>
    </row>
    <row r="599" spans="2:4" ht="15">
      <c r="B599" s="23"/>
      <c r="C599" s="23"/>
      <c r="D599" s="23"/>
    </row>
    <row r="600" spans="2:4" ht="15">
      <c r="B600" s="23"/>
      <c r="C600" s="23"/>
      <c r="D600" s="23"/>
    </row>
    <row r="601" spans="2:4" ht="15">
      <c r="B601" s="23"/>
      <c r="C601" s="23"/>
      <c r="D601" s="23"/>
    </row>
    <row r="602" spans="2:4" ht="15">
      <c r="B602" s="23"/>
      <c r="C602" s="23"/>
      <c r="D602" s="23"/>
    </row>
    <row r="603" spans="2:4" ht="15">
      <c r="B603" s="23"/>
      <c r="C603" s="23"/>
      <c r="D603" s="23"/>
    </row>
    <row r="604" spans="2:4" ht="15">
      <c r="B604" s="23"/>
      <c r="C604" s="23"/>
      <c r="D604" s="23"/>
    </row>
    <row r="605" spans="2:4" ht="15">
      <c r="B605" s="23"/>
      <c r="C605" s="23"/>
      <c r="D605" s="23"/>
    </row>
    <row r="606" spans="2:4" ht="15">
      <c r="B606" s="23"/>
      <c r="C606" s="23"/>
      <c r="D606" s="23"/>
    </row>
    <row r="607" spans="2:4" ht="15">
      <c r="B607" s="23"/>
      <c r="C607" s="23"/>
      <c r="D607" s="23"/>
    </row>
    <row r="608" spans="2:4" ht="15">
      <c r="B608" s="23"/>
      <c r="C608" s="23"/>
      <c r="D608" s="23"/>
    </row>
    <row r="609" spans="2:4" ht="15">
      <c r="B609" s="23"/>
      <c r="C609" s="23"/>
      <c r="D609" s="23"/>
    </row>
    <row r="610" spans="2:4" ht="15">
      <c r="B610" s="23"/>
      <c r="C610" s="23"/>
      <c r="D610" s="23"/>
    </row>
    <row r="611" spans="2:4" ht="15">
      <c r="B611" s="23"/>
      <c r="C611" s="23"/>
      <c r="D611" s="23"/>
    </row>
    <row r="612" spans="2:4" ht="15">
      <c r="B612" s="23"/>
      <c r="C612" s="23"/>
      <c r="D612" s="23"/>
    </row>
    <row r="613" spans="2:4" ht="15">
      <c r="B613" s="23"/>
      <c r="C613" s="23"/>
      <c r="D613" s="23"/>
    </row>
    <row r="614" spans="2:4" ht="15">
      <c r="B614" s="23"/>
      <c r="C614" s="23"/>
      <c r="D614" s="23"/>
    </row>
    <row r="615" spans="2:4" ht="15">
      <c r="B615" s="23"/>
      <c r="C615" s="23"/>
      <c r="D615" s="23"/>
    </row>
    <row r="616" spans="2:4" ht="15">
      <c r="B616" s="23"/>
      <c r="C616" s="23"/>
      <c r="D616" s="23"/>
    </row>
    <row r="617" spans="2:4" ht="15">
      <c r="B617" s="23"/>
      <c r="C617" s="23"/>
      <c r="D617" s="23"/>
    </row>
    <row r="618" spans="2:4" ht="15">
      <c r="B618" s="23"/>
      <c r="C618" s="23"/>
      <c r="D618" s="23"/>
    </row>
    <row r="619" spans="2:4" ht="15">
      <c r="B619" s="23"/>
      <c r="C619" s="23"/>
      <c r="D619" s="23"/>
    </row>
    <row r="620" spans="2:4" ht="15">
      <c r="B620" s="23"/>
      <c r="C620" s="23"/>
      <c r="D620" s="23"/>
    </row>
    <row r="621" spans="2:4" ht="15">
      <c r="B621" s="23"/>
      <c r="C621" s="23"/>
      <c r="D621" s="23"/>
    </row>
    <row r="622" spans="2:4" ht="15">
      <c r="B622" s="23"/>
      <c r="C622" s="23"/>
      <c r="D622" s="23"/>
    </row>
    <row r="623" spans="2:4" ht="15">
      <c r="B623" s="23"/>
      <c r="C623" s="23"/>
      <c r="D623" s="23"/>
    </row>
    <row r="624" spans="2:4" ht="15">
      <c r="B624" s="23"/>
      <c r="C624" s="23"/>
      <c r="D624" s="23"/>
    </row>
    <row r="625" spans="2:4" ht="15">
      <c r="B625" s="23"/>
      <c r="C625" s="23"/>
      <c r="D625" s="23"/>
    </row>
    <row r="626" spans="2:4" ht="15">
      <c r="B626" s="23"/>
      <c r="C626" s="23"/>
      <c r="D626" s="23"/>
    </row>
    <row r="627" spans="2:4" ht="15">
      <c r="B627" s="23"/>
      <c r="C627" s="23"/>
      <c r="D627" s="2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EHESS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piketty</dc:creator>
  <cp:keywords/>
  <dc:description/>
  <cp:lastModifiedBy>piketty</cp:lastModifiedBy>
  <cp:lastPrinted>2007-04-12T14:25:34Z</cp:lastPrinted>
  <dcterms:created xsi:type="dcterms:W3CDTF">2003-05-04T20:27:57Z</dcterms:created>
  <dcterms:modified xsi:type="dcterms:W3CDTF">2007-07-19T13:56:56Z</dcterms:modified>
  <cp:category/>
  <cp:version/>
  <cp:contentType/>
  <cp:contentStatus/>
</cp:coreProperties>
</file>